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8505" yWindow="45" windowWidth="8490" windowHeight="9705"/>
  </bookViews>
  <sheets>
    <sheet name="Information" sheetId="3" r:id="rId1"/>
    <sheet name="Sheet" sheetId="34" r:id="rId2"/>
    <sheet name="Page 1" sheetId="24" r:id="rId3"/>
  </sheets>
  <definedNames>
    <definedName name="Base">Information!$C$21</definedName>
    <definedName name="Checked">Information!$C$13</definedName>
    <definedName name="Checked_date">Information!$C$14</definedName>
    <definedName name="Data.rows" comment="Rows of data">Information!$D$22</definedName>
    <definedName name="Data_col">Information!$C$19</definedName>
    <definedName name="Designed">Information!$C$11</definedName>
    <definedName name="Designed_date">Information!$C$12</definedName>
    <definedName name="Filename" localSheetId="1">Sheet!$C$3</definedName>
    <definedName name="Header" localSheetId="1">Sheet!$A$12</definedName>
    <definedName name="Heading">Information!$E$24</definedName>
    <definedName name="Location">Information!$C$18</definedName>
    <definedName name="Max_rows">Information!$C$22</definedName>
    <definedName name="Min_rows">Information!$C$20</definedName>
    <definedName name="Needed">Information!$D$15</definedName>
    <definedName name="NPS.Num">Information!$C$10</definedName>
    <definedName name="Order">Information!$B$29:$D$49</definedName>
    <definedName name="_xlnm.Print_Area" localSheetId="2">'Page 1'!$A$1:$I$53</definedName>
    <definedName name="_xlnm.Print_Area" localSheetId="1">Sheet!$C$7:$R$54</definedName>
    <definedName name="Project">Information!$C$9</definedName>
    <definedName name="Sheet">Information!$C$15</definedName>
    <definedName name="Sheet.number" localSheetId="1">Sheet!$B$2</definedName>
    <definedName name="Show_totals">Information!$C$17</definedName>
    <definedName name="Start.Row">Information!$D$20</definedName>
    <definedName name="State">Information!$C$8</definedName>
    <definedName name="Table.rows" comment="Maximum rows in table">Information!$D$23</definedName>
    <definedName name="Time" localSheetId="1">Sheet!$C$5</definedName>
    <definedName name="Title">Information!$C$16</definedName>
    <definedName name="Total" comment="Total number of sheets">Information!$D$49</definedName>
    <definedName name="Totals" localSheetId="1">Sheet!$B$4</definedName>
  </definedNames>
  <calcPr calcId="145621"/>
</workbook>
</file>

<file path=xl/calcChain.xml><?xml version="1.0" encoding="utf-8"?>
<calcChain xmlns="http://schemas.openxmlformats.org/spreadsheetml/2006/main">
  <c r="M2" i="34" l="1"/>
  <c r="C10" i="34" l="1"/>
  <c r="C7" i="34"/>
  <c r="E6" i="34"/>
  <c r="F6" i="34" s="1"/>
  <c r="G6" i="34" s="1"/>
  <c r="H6" i="34" s="1"/>
  <c r="I6" i="34" s="1"/>
  <c r="J6" i="34" s="1"/>
  <c r="K6" i="34" s="1"/>
  <c r="L6" i="34" s="1"/>
  <c r="M6" i="34" s="1"/>
  <c r="C5" i="34"/>
  <c r="C3" i="34"/>
  <c r="B3" i="34" s="1"/>
  <c r="C29" i="3" l="1"/>
  <c r="C30" i="3"/>
  <c r="C31" i="3"/>
  <c r="C32" i="3"/>
  <c r="C33" i="3"/>
  <c r="C34" i="3"/>
  <c r="C35" i="3"/>
  <c r="C36" i="3"/>
  <c r="C37" i="3"/>
  <c r="C38" i="3"/>
  <c r="C39" i="3"/>
  <c r="C40" i="3"/>
  <c r="C41" i="3"/>
  <c r="C42" i="3"/>
  <c r="C43" i="3"/>
  <c r="C44" i="3"/>
  <c r="C45" i="3"/>
  <c r="C46" i="3"/>
  <c r="C47" i="3"/>
  <c r="C48" i="3"/>
  <c r="F29" i="3"/>
  <c r="A3" i="3" l="1"/>
  <c r="A4" i="3" s="1"/>
  <c r="D44" i="3"/>
  <c r="D46" i="3"/>
  <c r="D35" i="3"/>
  <c r="D48" i="3"/>
  <c r="D29" i="3"/>
  <c r="D18" i="3"/>
  <c r="D42" i="3"/>
  <c r="D45" i="3"/>
  <c r="E24" i="3"/>
  <c r="D43" i="3"/>
  <c r="D41" i="3"/>
  <c r="D20" i="3"/>
  <c r="F30" i="3"/>
  <c r="D36" i="3"/>
  <c r="D33" i="3"/>
  <c r="D34" i="3"/>
  <c r="D37" i="3"/>
  <c r="D38" i="3"/>
  <c r="D47" i="3"/>
  <c r="D39" i="3"/>
  <c r="D40" i="3"/>
  <c r="B2" i="34" l="1"/>
  <c r="E9" i="34"/>
  <c r="E8" i="34"/>
  <c r="K8" i="34"/>
  <c r="D30" i="3"/>
  <c r="D32" i="3"/>
  <c r="F31" i="3"/>
  <c r="D21" i="3"/>
  <c r="D31" i="3" l="1"/>
  <c r="F21" i="3"/>
  <c r="F32" i="3"/>
  <c r="D49" i="3" l="1"/>
  <c r="F33" i="3"/>
  <c r="F22" i="3"/>
  <c r="D22" i="3"/>
  <c r="D23" i="3" l="1"/>
  <c r="F34" i="3"/>
  <c r="E29" i="3" l="1"/>
  <c r="E30" i="3" s="1"/>
  <c r="F35" i="3"/>
  <c r="G30" i="3" l="1"/>
  <c r="E31" i="3"/>
  <c r="G29" i="3"/>
  <c r="A12" i="34"/>
  <c r="F36" i="3"/>
  <c r="A13" i="34" l="1"/>
  <c r="G31" i="3"/>
  <c r="E32" i="3"/>
  <c r="F37" i="3"/>
  <c r="M50" i="34"/>
  <c r="E45" i="34"/>
  <c r="J18" i="34"/>
  <c r="I46" i="34"/>
  <c r="J34" i="34"/>
  <c r="M17" i="34"/>
  <c r="E24" i="34"/>
  <c r="G36" i="34"/>
  <c r="F41" i="34"/>
  <c r="G25" i="34"/>
  <c r="E49" i="34"/>
  <c r="G17" i="34"/>
  <c r="E14" i="34"/>
  <c r="K20" i="34"/>
  <c r="M48" i="34"/>
  <c r="I28" i="34"/>
  <c r="G41" i="34"/>
  <c r="I49" i="34"/>
  <c r="H27" i="34"/>
  <c r="I38" i="34"/>
  <c r="G44" i="34"/>
  <c r="L50" i="34"/>
  <c r="H31" i="34"/>
  <c r="F18" i="34"/>
  <c r="L39" i="34"/>
  <c r="I19" i="34"/>
  <c r="M36" i="34"/>
  <c r="I31" i="34"/>
  <c r="J52" i="34"/>
  <c r="E47" i="34"/>
  <c r="E26" i="34"/>
  <c r="E22" i="34"/>
  <c r="L41" i="34"/>
  <c r="H13" i="34"/>
  <c r="G26" i="34"/>
  <c r="F17" i="34"/>
  <c r="J24" i="34"/>
  <c r="I22" i="34"/>
  <c r="M15" i="34"/>
  <c r="K19" i="34"/>
  <c r="F20" i="34"/>
  <c r="G42" i="34"/>
  <c r="H38" i="34"/>
  <c r="L24" i="34"/>
  <c r="L22" i="34"/>
  <c r="E31" i="34"/>
  <c r="M46" i="34"/>
  <c r="E35" i="34"/>
  <c r="L19" i="34"/>
  <c r="I39" i="34"/>
  <c r="K49" i="34"/>
  <c r="H14" i="34"/>
  <c r="H16" i="34"/>
  <c r="I21" i="34"/>
  <c r="F31" i="34"/>
  <c r="H20" i="34"/>
  <c r="K30" i="34"/>
  <c r="K34" i="34"/>
  <c r="H32" i="34"/>
  <c r="F51" i="34"/>
  <c r="F27" i="34"/>
  <c r="K45" i="34"/>
  <c r="F42" i="34"/>
  <c r="E27" i="34"/>
  <c r="F52" i="34"/>
  <c r="F36" i="34"/>
  <c r="J22" i="34"/>
  <c r="J48" i="34"/>
  <c r="M14" i="34"/>
  <c r="I36" i="34"/>
  <c r="F28" i="34"/>
  <c r="H39" i="34"/>
  <c r="I42" i="34"/>
  <c r="E28" i="34"/>
  <c r="G16" i="34"/>
  <c r="M24" i="34"/>
  <c r="I15" i="34"/>
  <c r="I23" i="34"/>
  <c r="I48" i="34"/>
  <c r="M45" i="34"/>
  <c r="G47" i="34"/>
  <c r="J28" i="34"/>
  <c r="K16" i="34"/>
  <c r="I27" i="34"/>
  <c r="H23" i="34"/>
  <c r="E15" i="34"/>
  <c r="H17" i="34"/>
  <c r="L46" i="34"/>
  <c r="I52" i="34"/>
  <c r="K13" i="34"/>
  <c r="L27" i="34"/>
  <c r="F34" i="34"/>
  <c r="M13" i="34"/>
  <c r="J19" i="34"/>
  <c r="K14" i="34"/>
  <c r="I20" i="34"/>
  <c r="H37" i="34"/>
  <c r="E34" i="34"/>
  <c r="G50" i="34"/>
  <c r="J21" i="34"/>
  <c r="J37" i="34"/>
  <c r="H24" i="34"/>
  <c r="J44" i="34"/>
  <c r="L33" i="34"/>
  <c r="E32" i="34"/>
  <c r="F43" i="34"/>
  <c r="F22" i="34"/>
  <c r="F24" i="34"/>
  <c r="K42" i="34"/>
  <c r="G14" i="34"/>
  <c r="K27" i="34"/>
  <c r="K29" i="34"/>
  <c r="H47" i="34"/>
  <c r="J50" i="34"/>
  <c r="E44" i="34"/>
  <c r="J45" i="34"/>
  <c r="M29" i="34"/>
  <c r="E23" i="34"/>
  <c r="J17" i="34"/>
  <c r="I14" i="34"/>
  <c r="J42" i="34"/>
  <c r="G22" i="34"/>
  <c r="E38" i="34"/>
  <c r="J36" i="34"/>
  <c r="H30" i="34"/>
  <c r="M43" i="34"/>
  <c r="G19" i="34"/>
  <c r="J38" i="34"/>
  <c r="G40" i="34"/>
  <c r="K24" i="34"/>
  <c r="K21" i="34"/>
  <c r="L31" i="34"/>
  <c r="J35" i="34"/>
  <c r="L21" i="34"/>
  <c r="E25" i="34"/>
  <c r="L38" i="34"/>
  <c r="L18" i="34"/>
  <c r="L44" i="34"/>
  <c r="K50" i="34"/>
  <c r="H52" i="34"/>
  <c r="G30" i="34"/>
  <c r="F29" i="34"/>
  <c r="M52" i="34"/>
  <c r="M28" i="34"/>
  <c r="M42" i="34"/>
  <c r="L25" i="34"/>
  <c r="H15" i="34"/>
  <c r="L20" i="34"/>
  <c r="H48" i="34"/>
  <c r="M30" i="34"/>
  <c r="I47" i="34"/>
  <c r="M35" i="34"/>
  <c r="F14" i="34"/>
  <c r="K33" i="34"/>
  <c r="I30" i="34"/>
  <c r="G39" i="34"/>
  <c r="F39" i="34"/>
  <c r="E52" i="34"/>
  <c r="H29" i="34"/>
  <c r="H25" i="34"/>
  <c r="I41" i="34"/>
  <c r="G43" i="34"/>
  <c r="L47" i="34"/>
  <c r="M26" i="34"/>
  <c r="E30" i="34"/>
  <c r="H50" i="34"/>
  <c r="K41" i="34"/>
  <c r="J41" i="34"/>
  <c r="J43" i="34"/>
  <c r="J20" i="34"/>
  <c r="L52" i="34"/>
  <c r="G34" i="34"/>
  <c r="K15" i="34"/>
  <c r="M51" i="34"/>
  <c r="K47" i="34"/>
  <c r="F13" i="34"/>
  <c r="E40" i="34"/>
  <c r="F16" i="34"/>
  <c r="L48" i="34"/>
  <c r="F30" i="34"/>
  <c r="K48" i="34"/>
  <c r="K25" i="34"/>
  <c r="K51" i="34"/>
  <c r="L43" i="34"/>
  <c r="E21" i="34"/>
  <c r="K46" i="34"/>
  <c r="G37" i="34"/>
  <c r="K36" i="34"/>
  <c r="J14" i="34"/>
  <c r="G48" i="34"/>
  <c r="F25" i="34"/>
  <c r="I43" i="34"/>
  <c r="I33" i="34"/>
  <c r="K23" i="34"/>
  <c r="L34" i="34"/>
  <c r="L36" i="34"/>
  <c r="G24" i="34"/>
  <c r="M34" i="34"/>
  <c r="L45" i="34"/>
  <c r="M25" i="34"/>
  <c r="G13" i="34"/>
  <c r="K39" i="34"/>
  <c r="J40" i="34"/>
  <c r="E19" i="34"/>
  <c r="F23" i="34"/>
  <c r="K26" i="34"/>
  <c r="I44" i="34"/>
  <c r="K40" i="34"/>
  <c r="L23" i="34"/>
  <c r="H46" i="34"/>
  <c r="E33" i="34"/>
  <c r="J32" i="34"/>
  <c r="L51" i="34"/>
  <c r="M19" i="34"/>
  <c r="I29" i="34"/>
  <c r="I25" i="34"/>
  <c r="G31" i="34"/>
  <c r="M49" i="34"/>
  <c r="L14" i="34"/>
  <c r="E13" i="34"/>
  <c r="L26" i="34"/>
  <c r="H49" i="34"/>
  <c r="H42" i="34"/>
  <c r="F26" i="34"/>
  <c r="F48" i="34"/>
  <c r="J13" i="34"/>
  <c r="M22" i="34"/>
  <c r="M47" i="34"/>
  <c r="G29" i="34"/>
  <c r="J23" i="34"/>
  <c r="J33" i="34"/>
  <c r="F32" i="34"/>
  <c r="F38" i="34"/>
  <c r="J51" i="34"/>
  <c r="E46" i="34"/>
  <c r="I40" i="34"/>
  <c r="L15" i="34"/>
  <c r="M31" i="34"/>
  <c r="I37" i="34"/>
  <c r="F33" i="34"/>
  <c r="E17" i="34"/>
  <c r="M39" i="34"/>
  <c r="J25" i="34"/>
  <c r="F50" i="34"/>
  <c r="J49" i="34"/>
  <c r="M40" i="34"/>
  <c r="J31" i="34"/>
  <c r="K32" i="34"/>
  <c r="G23" i="34"/>
  <c r="E42" i="34"/>
  <c r="L30" i="34"/>
  <c r="M16" i="34"/>
  <c r="E50" i="34"/>
  <c r="F47" i="34"/>
  <c r="M18" i="34"/>
  <c r="H18" i="34"/>
  <c r="E41" i="34"/>
  <c r="L28" i="34"/>
  <c r="L32" i="34"/>
  <c r="L42" i="34"/>
  <c r="I34" i="34"/>
  <c r="F46" i="34"/>
  <c r="F40" i="34"/>
  <c r="G18" i="34"/>
  <c r="I45" i="34"/>
  <c r="I51" i="34"/>
  <c r="K22" i="34"/>
  <c r="G20" i="34"/>
  <c r="J46" i="34"/>
  <c r="I13" i="34"/>
  <c r="G45" i="34"/>
  <c r="M38" i="34"/>
  <c r="K52" i="34"/>
  <c r="L16" i="34"/>
  <c r="M41" i="34"/>
  <c r="J47" i="34"/>
  <c r="L49" i="34"/>
  <c r="L13" i="34"/>
  <c r="H34" i="34"/>
  <c r="H41" i="34"/>
  <c r="F44" i="34"/>
  <c r="I50" i="34"/>
  <c r="G46" i="34"/>
  <c r="H28" i="34"/>
  <c r="G27" i="34"/>
  <c r="G33" i="34"/>
  <c r="J15" i="34"/>
  <c r="I32" i="34"/>
  <c r="K35" i="34"/>
  <c r="H36" i="34"/>
  <c r="G15" i="34"/>
  <c r="H40" i="34"/>
  <c r="F45" i="34"/>
  <c r="K31" i="34"/>
  <c r="G32" i="34"/>
  <c r="M23" i="34"/>
  <c r="M27" i="34"/>
  <c r="I18" i="34"/>
  <c r="M21" i="34"/>
  <c r="L35" i="34"/>
  <c r="G38" i="34"/>
  <c r="H33" i="34"/>
  <c r="I24" i="34"/>
  <c r="K38" i="34"/>
  <c r="J29" i="34"/>
  <c r="I26" i="34"/>
  <c r="H44" i="34"/>
  <c r="H45" i="34"/>
  <c r="L29" i="34"/>
  <c r="M44" i="34"/>
  <c r="H22" i="34"/>
  <c r="J27" i="34"/>
  <c r="H26" i="34"/>
  <c r="K18" i="34"/>
  <c r="M37" i="34"/>
  <c r="E37" i="34"/>
  <c r="F19" i="34"/>
  <c r="M32" i="34"/>
  <c r="E39" i="34"/>
  <c r="H43" i="34"/>
  <c r="G21" i="34"/>
  <c r="E16" i="34"/>
  <c r="E20" i="34"/>
  <c r="F15" i="34"/>
  <c r="L17" i="34"/>
  <c r="J30" i="34"/>
  <c r="G52" i="34"/>
  <c r="L37" i="34"/>
  <c r="H21" i="34"/>
  <c r="K44" i="34"/>
  <c r="H35" i="34"/>
  <c r="G28" i="34"/>
  <c r="I35" i="34"/>
  <c r="E36" i="34"/>
  <c r="F37" i="34"/>
  <c r="F35" i="34"/>
  <c r="K37" i="34"/>
  <c r="F21" i="34"/>
  <c r="I16" i="34"/>
  <c r="G51" i="34"/>
  <c r="L40" i="34"/>
  <c r="E51" i="34"/>
  <c r="H19" i="34"/>
  <c r="F49" i="34"/>
  <c r="J16" i="34"/>
  <c r="K28" i="34"/>
  <c r="I17" i="34"/>
  <c r="E43" i="34"/>
  <c r="G35" i="34"/>
  <c r="H51" i="34"/>
  <c r="J39" i="34"/>
  <c r="E29" i="34"/>
  <c r="K43" i="34"/>
  <c r="M33" i="34"/>
  <c r="E48" i="34"/>
  <c r="K17" i="34"/>
  <c r="J26" i="34"/>
  <c r="E18" i="34"/>
  <c r="G49" i="34"/>
  <c r="M20" i="34"/>
  <c r="G32" i="3" l="1"/>
  <c r="E33" i="3"/>
  <c r="F38" i="3"/>
  <c r="G33" i="3" l="1"/>
  <c r="E34" i="3"/>
  <c r="F39" i="3"/>
  <c r="G34" i="3" l="1"/>
  <c r="E35" i="3"/>
  <c r="F40" i="3"/>
  <c r="G35" i="3" l="1"/>
  <c r="E36" i="3"/>
  <c r="F41" i="3"/>
  <c r="G36" i="3" l="1"/>
  <c r="E37" i="3"/>
  <c r="F42" i="3"/>
  <c r="G37" i="3" l="1"/>
  <c r="E38" i="3"/>
  <c r="F43" i="3"/>
  <c r="G38" i="3" l="1"/>
  <c r="E39" i="3"/>
  <c r="F44" i="3"/>
  <c r="G39" i="3" l="1"/>
  <c r="E40" i="3"/>
  <c r="F45" i="3"/>
  <c r="G40" i="3" l="1"/>
  <c r="E41" i="3"/>
  <c r="F46" i="3"/>
  <c r="G41" i="3" l="1"/>
  <c r="E42" i="3"/>
  <c r="F47" i="3"/>
  <c r="G42" i="3" l="1"/>
  <c r="E43" i="3"/>
  <c r="F48" i="3"/>
  <c r="G43" i="3" l="1"/>
  <c r="E44" i="3"/>
  <c r="G44" i="3" l="1"/>
  <c r="E45" i="3"/>
  <c r="G45" i="3" l="1"/>
  <c r="E46" i="3"/>
  <c r="G46" i="3" l="1"/>
  <c r="E47" i="3"/>
  <c r="G47" i="3" l="1"/>
  <c r="E48" i="3"/>
  <c r="G48" i="3" l="1"/>
  <c r="E49" i="3"/>
  <c r="F49" i="3" s="1"/>
  <c r="D15" i="3"/>
  <c r="B4" i="34" s="1"/>
</calcChain>
</file>

<file path=xl/sharedStrings.xml><?xml version="1.0" encoding="utf-8"?>
<sst xmlns="http://schemas.openxmlformats.org/spreadsheetml/2006/main" count="272" uniqueCount="196">
  <si>
    <t>State:</t>
  </si>
  <si>
    <t>Project:</t>
  </si>
  <si>
    <t>Designed by:</t>
  </si>
  <si>
    <t xml:space="preserve">     Date:</t>
  </si>
  <si>
    <t>Checked by:</t>
  </si>
  <si>
    <t>A. Designer</t>
  </si>
  <si>
    <t>D. Checker</t>
  </si>
  <si>
    <t>Filename</t>
  </si>
  <si>
    <t>Sheet Information</t>
  </si>
  <si>
    <t>Time</t>
  </si>
  <si>
    <t>Information</t>
  </si>
  <si>
    <r>
      <t>Note:</t>
    </r>
    <r>
      <rPr>
        <sz val="10"/>
        <rFont val="Verdana"/>
        <family val="2"/>
      </rPr>
      <t xml:space="preserve">  If there is more than one project number, use &lt;ALT&gt;&lt;ENTER&gt; to insert page break for additional lines.</t>
    </r>
  </si>
  <si>
    <t>ID</t>
  </si>
  <si>
    <t>PRA-CRMO 10(2)</t>
  </si>
  <si>
    <t xml:space="preserve">Insert the following values.  They will appear on every sheet. </t>
  </si>
  <si>
    <t>Revised:</t>
  </si>
  <si>
    <t>Common Sheet Information</t>
  </si>
  <si>
    <t>POINT
NUMBER</t>
  </si>
  <si>
    <t>NORTH</t>
  </si>
  <si>
    <t>EAST</t>
  </si>
  <si>
    <t>ELEVATION</t>
  </si>
  <si>
    <t>DESCRIPTION</t>
  </si>
  <si>
    <t>A</t>
  </si>
  <si>
    <t>Sheet Names</t>
  </si>
  <si>
    <t>Input the names of the worksheets in the order you would like the sheets numbered.</t>
  </si>
  <si>
    <t>Worksheet Name</t>
  </si>
  <si>
    <t>Sheet</t>
  </si>
  <si>
    <t>First sheet #:</t>
  </si>
  <si>
    <t>D.10</t>
  </si>
  <si>
    <t>Base sheet name:</t>
  </si>
  <si>
    <t>Sheet num:</t>
  </si>
  <si>
    <t>Sheet name:</t>
  </si>
  <si>
    <t>Reference:</t>
  </si>
  <si>
    <t>Show Totals?</t>
  </si>
  <si>
    <t>Data location:</t>
  </si>
  <si>
    <t>Data begins in col:</t>
  </si>
  <si>
    <t>rows w/data</t>
  </si>
  <si>
    <t>data rows</t>
  </si>
  <si>
    <t>Min. rows/table</t>
  </si>
  <si>
    <t>Max. row/table</t>
  </si>
  <si>
    <t>rows/table</t>
  </si>
  <si>
    <t>Header row</t>
  </si>
  <si>
    <t>Begin Column:</t>
  </si>
  <si>
    <t>This file transfers the Survey Control point list (in Excel format) to an Excel plan sheet.  Open the point list files in Excel.  Select the tab at the bottom of the worksheet and drag it to this spreadsheet.  It will become a new tab.  Place the name of this tab in the "Data Location" block below.  The Survey Control point list will appear.</t>
  </si>
  <si>
    <t xml:space="preserve">If extra sheets are needed, copy the original plan sheet by holding the left mouse button on the worksheet's tab (below) and hold the &lt;CTRL&gt;key.  A mini sheet with a plus sign should appear.  Drag this and drop it to the desired location.  </t>
  </si>
  <si>
    <t>SURVEY CONTROL</t>
  </si>
  <si>
    <t>Title block text:</t>
  </si>
  <si>
    <t xml:space="preserve">PROJECT : xxxxxxx HIGHWAY 
DATE OF FIELD WORK : ???
DATE OF FINAL ADJUSTMENT : ???
PROJECT UNITS : US SURVEY FOOT
COORDINATE SYSTEM : SPCS NAD83; WA South ZONE  4602
EPOCH DATE : ???
VERTICAL DATUM : NAVD88 based on Geoid 03
GPK FILE DATED JAN 24, 2007
</t>
  </si>
  <si>
    <t>STATE PLANE COORDINATES</t>
  </si>
  <si>
    <t>GEO COORDINATES</t>
  </si>
  <si>
    <t>LATITUDE</t>
  </si>
  <si>
    <t>LONGITUDE</t>
  </si>
  <si>
    <t>ELLIPSOID
HEIGHT</t>
  </si>
  <si>
    <t>COMBINED
FACTOR</t>
  </si>
  <si>
    <t>43ｰ 00' 15.86004"</t>
  </si>
  <si>
    <t>124ｰ 08' 35.90716"</t>
  </si>
  <si>
    <t xml:space="preserve">5/8" IR w/ RPC W&amp;H Pacific    </t>
  </si>
  <si>
    <t>43ｰ 00' 06.07262"</t>
  </si>
  <si>
    <t>124ｰ 08' 27.78129"</t>
  </si>
  <si>
    <t>43ｰ 00' 01.11506"</t>
  </si>
  <si>
    <t>124ｰ 08' 26.77349"</t>
  </si>
  <si>
    <t xml:space="preserve">1/2" IR w/ YPC FHWA    </t>
  </si>
  <si>
    <t>42ｰ 59' 56.35111"</t>
  </si>
  <si>
    <t>124ｰ 08' 21.60694"</t>
  </si>
  <si>
    <t>42ｰ 59' 52.91087"</t>
  </si>
  <si>
    <t>124ｰ 08' 13.82385"</t>
  </si>
  <si>
    <t>42ｰ 59' 47.43701"</t>
  </si>
  <si>
    <t>124ｰ 08' 13.19721"</t>
  </si>
  <si>
    <t>42ｰ 59' 41.68111"</t>
  </si>
  <si>
    <t>124ｰ 08' 17.97399"</t>
  </si>
  <si>
    <t>42ｰ 59' 34.89524"</t>
  </si>
  <si>
    <t>124ｰ 08' 20.68600"</t>
  </si>
  <si>
    <t>42ｰ 59' 26.61512"</t>
  </si>
  <si>
    <t>124ｰ 08' 23.86573"</t>
  </si>
  <si>
    <t>42ｰ 59' 20.95589"</t>
  </si>
  <si>
    <t>124ｰ 08' 29.01434"</t>
  </si>
  <si>
    <t>42ｰ 59' 17.43774"</t>
  </si>
  <si>
    <t>124ｰ 08' 30.01758"</t>
  </si>
  <si>
    <t>42ｰ 59' 14.86169"</t>
  </si>
  <si>
    <t>124ｰ 08' 33.83231"</t>
  </si>
  <si>
    <t>42ｰ 59' 13.59698"</t>
  </si>
  <si>
    <t>124ｰ 08' 38.31691"</t>
  </si>
  <si>
    <t>42ｰ 59' 09.80863"</t>
  </si>
  <si>
    <t>124ｰ 08' 41.62085"</t>
  </si>
  <si>
    <t>42ｰ 59' 08.24302"</t>
  </si>
  <si>
    <t>124ｰ 08' 47.13660"</t>
  </si>
  <si>
    <t>42ｰ 59' 10.36990"</t>
  </si>
  <si>
    <t>124ｰ 08' 52.22272"</t>
  </si>
  <si>
    <t>42ｰ 59' 10.61220"</t>
  </si>
  <si>
    <t>124ｰ 08' 56.11628"</t>
  </si>
  <si>
    <t>42ｰ 59' 12.37365"</t>
  </si>
  <si>
    <t>124ｰ 09' 01.05097"</t>
  </si>
  <si>
    <t>42ｰ 59' 14.04541"</t>
  </si>
  <si>
    <t>124ｰ 09' 02.52720"</t>
  </si>
  <si>
    <t>42ｰ 59' 17.33588"</t>
  </si>
  <si>
    <t>124ｰ 09' 09.46699"</t>
  </si>
  <si>
    <t>42ｰ 59' 26.10077"</t>
  </si>
  <si>
    <t>124ｰ 09' 21.47435"</t>
  </si>
  <si>
    <t>42ｰ 59' 26.34356"</t>
  </si>
  <si>
    <t>124ｰ 09' 25.87885"</t>
  </si>
  <si>
    <t>42ｰ 59' 23.63447"</t>
  </si>
  <si>
    <t>124ｰ 09' 27.82583"</t>
  </si>
  <si>
    <t>42ｰ 59' 16.96957"</t>
  </si>
  <si>
    <t>124ｰ 09' 22.69311"</t>
  </si>
  <si>
    <t>42ｰ 59' 15.36904"</t>
  </si>
  <si>
    <t>124ｰ 09' 18.65337"</t>
  </si>
  <si>
    <t>42ｰ 59' 11.66212"</t>
  </si>
  <si>
    <t>124ｰ 09' 15.33191"</t>
  </si>
  <si>
    <t>42ｰ 59' 05.61035"</t>
  </si>
  <si>
    <t>124ｰ 09' 07.20332"</t>
  </si>
  <si>
    <t>42ｰ 59' 02.57018"</t>
  </si>
  <si>
    <t>124ｰ 09' 00.99941"</t>
  </si>
  <si>
    <t>42ｰ 58' 58.70636"</t>
  </si>
  <si>
    <t>124ｰ 08' 57.69961"</t>
  </si>
  <si>
    <t>42ｰ 58' 58.51912"</t>
  </si>
  <si>
    <t>124ｰ 08' 54.90729"</t>
  </si>
  <si>
    <t>42ｰ 58' 55.41782"</t>
  </si>
  <si>
    <t>124ｰ 08' 53.96998"</t>
  </si>
  <si>
    <t>42ｰ 58' 54.59147"</t>
  </si>
  <si>
    <t>124ｰ 08' 52.22938"</t>
  </si>
  <si>
    <t>42ｰ 58' 55.21858"</t>
  </si>
  <si>
    <t>124ｰ 08' 47.46194"</t>
  </si>
  <si>
    <t>42ｰ 58' 52.72471"</t>
  </si>
  <si>
    <t>124ｰ 08' 45.73307"</t>
  </si>
  <si>
    <t>42ｰ 58' 51.92365"</t>
  </si>
  <si>
    <t>124ｰ 08' 43.88214"</t>
  </si>
  <si>
    <t>42ｰ 58' 48.01336"</t>
  </si>
  <si>
    <t>124ｰ 08' 39.73675"</t>
  </si>
  <si>
    <t>42ｰ 58' 46.16430"</t>
  </si>
  <si>
    <t>124ｰ 08' 38.89236"</t>
  </si>
  <si>
    <t>42ｰ 58' 44.23492"</t>
  </si>
  <si>
    <t>124ｰ 08' 36.45605"</t>
  </si>
  <si>
    <t>42ｰ 58' 40.69976"</t>
  </si>
  <si>
    <t>124ｰ 08' 32.14452"</t>
  </si>
  <si>
    <t>42ｰ 58' 39.15995"</t>
  </si>
  <si>
    <t>124ｰ 08' 28.30301"</t>
  </si>
  <si>
    <t>42ｰ 58' 34.05232"</t>
  </si>
  <si>
    <t>124ｰ 08' 22.40352"</t>
  </si>
  <si>
    <t>42ｰ 58' 30.71127"</t>
  </si>
  <si>
    <t>124ｰ 08' 15.58510"</t>
  </si>
  <si>
    <t>42ｰ 58' 24.66744"</t>
  </si>
  <si>
    <t>124ｰ 08' 11.79763"</t>
  </si>
  <si>
    <t>42ｰ 58' 21.06820"</t>
  </si>
  <si>
    <t>124ｰ 08' 04.34256"</t>
  </si>
  <si>
    <t>42ｰ 58' 10.50388"</t>
  </si>
  <si>
    <t>124ｰ 07' 56.01818"</t>
  </si>
  <si>
    <t>42ｰ 58' 03.22685"</t>
  </si>
  <si>
    <t>124ｰ 07' 50.82952"</t>
  </si>
  <si>
    <t>42ｰ 57' 59.04621"</t>
  </si>
  <si>
    <t>124ｰ 07' 38.66707"</t>
  </si>
  <si>
    <t>42ｰ 58' 03.18761"</t>
  </si>
  <si>
    <t>124ｰ 07' 27.88180"</t>
  </si>
  <si>
    <t>42ｰ 58' 05.24321"</t>
  </si>
  <si>
    <t>124ｰ 07' 26.69345"</t>
  </si>
  <si>
    <t xml:space="preserve">5/8" IR w/ RPC W&amp;H Pacific     </t>
  </si>
  <si>
    <t>42ｰ 58' 10.15130"</t>
  </si>
  <si>
    <t>124ｰ 07' 19.63008"</t>
  </si>
  <si>
    <t>42ｰ 58' 12.38937"</t>
  </si>
  <si>
    <t>124ｰ 07' 16.88008"</t>
  </si>
  <si>
    <t>42ｰ 58' 17.45944"</t>
  </si>
  <si>
    <t>124ｰ 07' 10.15734"</t>
  </si>
  <si>
    <t>42ｰ 58' 17.83575"</t>
  </si>
  <si>
    <t>124ｰ 07' 05.75716"</t>
  </si>
  <si>
    <t>42ｰ 58' 20.74515"</t>
  </si>
  <si>
    <t>124ｰ 06' 59.35126"</t>
  </si>
  <si>
    <t>42ｰ 58' 20.08560"</t>
  </si>
  <si>
    <t>124ｰ 06' 56.03479"</t>
  </si>
  <si>
    <t>42ｰ 58' 20.86724"</t>
  </si>
  <si>
    <t>124ｰ 06' 53.11328"</t>
  </si>
  <si>
    <t>42ｰ 58' 18.39061"</t>
  </si>
  <si>
    <t>124ｰ 06' 46.78949"</t>
  </si>
  <si>
    <t>42ｰ 58' 16.64121"</t>
  </si>
  <si>
    <t>124ｰ 06' 44.65305"</t>
  </si>
  <si>
    <t>42ｰ 58' 14.17265"</t>
  </si>
  <si>
    <t>124ｰ 06' 43.56208"</t>
  </si>
  <si>
    <t>42ｰ 58' 12.20696"</t>
  </si>
  <si>
    <t>124ｰ 06' 40.92018"</t>
  </si>
  <si>
    <t>42ｰ 58' 07.44813"</t>
  </si>
  <si>
    <t>124ｰ 06' 40.42450"</t>
  </si>
  <si>
    <t>42ｰ 58' 03.38783"</t>
  </si>
  <si>
    <t>124ｰ 06' 37.95250"</t>
  </si>
  <si>
    <t>42ｰ 57' 54.82278"</t>
  </si>
  <si>
    <t>124ｰ 06' 35.33853"</t>
  </si>
  <si>
    <t>42ｰ 57' 51.93758"</t>
  </si>
  <si>
    <t>124ｰ 06' 32.89746"</t>
  </si>
  <si>
    <t>42ｰ 57' 48.21214"</t>
  </si>
  <si>
    <t>124ｰ 06' 32.96937"</t>
  </si>
  <si>
    <t>42ｰ 57' 41.32990"</t>
  </si>
  <si>
    <t>124ｰ 06' 27.68799"</t>
  </si>
  <si>
    <t>Page 1</t>
  </si>
  <si>
    <t>To precisely check distances between points as measured on the ground, inverse the state plane coordinates and divide the computed distance by a mean combined factor of the two points.</t>
  </si>
  <si>
    <t>Sheet Number</t>
  </si>
  <si>
    <t>Total Sheets:</t>
  </si>
  <si>
    <t>Notes</t>
  </si>
  <si>
    <r>
      <t>NPS PMIS /</t>
    </r>
    <r>
      <rPr>
        <sz val="10"/>
        <rFont val="Calibri"/>
        <family val="2"/>
      </rPr>
      <t> </t>
    </r>
    <r>
      <rPr>
        <sz val="10"/>
        <rFont val="Verdana"/>
        <family val="2"/>
      </rPr>
      <t xml:space="preserve">
Drawing No: </t>
    </r>
  </si>
  <si>
    <t>NOTE: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</si>
</sst>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m/yyyy;;&quot;--/----&quot;"/>
    <numFmt numFmtId="165" formatCode="0."/>
    <numFmt numFmtId="166" formatCode="d\ mmmm\ yyyy"/>
    <numFmt numFmtId="167" formatCode="0.000"/>
    <numFmt numFmtId="168" formatCode="0.00000000"/>
    <numFmt numFmtId="169" formatCode="&quot;Header on row &quot;General"/>
    <numFmt numFmtId="170" formatCode="&quot;(Space found @ row &quot;General&quot;)&quot;"/>
    <numFmt numFmtId="171" formatCode="General&quot; sheet(s) needed&quot;"/>
  </numFmts>
  <fonts count="20" x14ac:knownFonts="1">
    <font>
      <sz val="8"/>
      <name val="Verdana"/>
      <family val="2"/>
    </font>
    <font>
      <sz val="8"/>
      <name val="Verdana"/>
      <family val="2"/>
    </font>
    <font>
      <b/>
      <u/>
      <sz val="10"/>
      <name val="Verdana"/>
      <family val="2"/>
    </font>
    <font>
      <u/>
      <sz val="8"/>
      <name val="Verdana"/>
      <family val="2"/>
    </font>
    <font>
      <sz val="10"/>
      <name val="Verdana"/>
      <family val="2"/>
    </font>
    <font>
      <sz val="14"/>
      <name val="Verdana"/>
      <family val="2"/>
    </font>
    <font>
      <b/>
      <sz val="10"/>
      <name val="Verdana"/>
      <family val="2"/>
    </font>
    <font>
      <sz val="8"/>
      <name val="Verdana"/>
      <family val="2"/>
    </font>
    <font>
      <sz val="12"/>
      <name val="Times New Roman"/>
      <family val="1"/>
    </font>
    <font>
      <sz val="12"/>
      <name val="Verdana"/>
      <family val="2"/>
    </font>
    <font>
      <b/>
      <sz val="8"/>
      <name val="Verdana"/>
      <family val="2"/>
    </font>
    <font>
      <i/>
      <sz val="10"/>
      <name val="Verdana"/>
      <family val="2"/>
    </font>
    <font>
      <sz val="8"/>
      <color indexed="12"/>
      <name val="Verdana"/>
      <family val="2"/>
    </font>
    <font>
      <b/>
      <sz val="8"/>
      <color indexed="12"/>
      <name val="Verdana"/>
      <family val="2"/>
    </font>
    <font>
      <b/>
      <sz val="8"/>
      <color indexed="10"/>
      <name val="Verdana"/>
      <family val="2"/>
    </font>
    <font>
      <b/>
      <sz val="12"/>
      <name val="Times New Roman"/>
      <family val="1"/>
    </font>
    <font>
      <i/>
      <sz val="8"/>
      <name val="Verdana"/>
      <family val="2"/>
    </font>
    <font>
      <sz val="10"/>
      <name val="Calibri"/>
      <family val="2"/>
    </font>
    <font>
      <i/>
      <sz val="12"/>
      <name val="Verdana"/>
      <family val="2"/>
    </font>
    <font>
      <b/>
      <i/>
      <sz val="8"/>
      <name val="Verdana"/>
      <family val="2"/>
    </font>
  </fonts>
  <fills count="5">
    <fill>
      <patternFill patternType="none"/>
    </fill>
    <fill>
      <patternFill patternType="gray125"/>
    </fill>
    <fill>
      <patternFill patternType="solid">
        <fgColor indexed="13"/>
        <bgColor indexed="64"/>
      </patternFill>
    </fill>
    <fill>
      <patternFill patternType="solid">
        <fgColor indexed="26"/>
        <bgColor indexed="64"/>
      </patternFill>
    </fill>
    <fill>
      <patternFill patternType="solid">
        <fgColor rgb="FFFFFFCC"/>
        <bgColor indexed="64"/>
      </patternFill>
    </fill>
  </fills>
  <borders count="30">
    <border>
      <left/>
      <right/>
      <top/>
      <bottom/>
      <diagonal/>
    </border>
    <border>
      <left style="thin">
        <color indexed="18"/>
      </left>
      <right style="thin">
        <color indexed="18"/>
      </right>
      <top style="thin">
        <color indexed="18"/>
      </top>
      <bottom style="thin">
        <color indexed="18"/>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18"/>
      </right>
      <top/>
      <bottom/>
      <diagonal/>
    </border>
    <border>
      <left style="thin">
        <color indexed="18"/>
      </left>
      <right/>
      <top/>
      <bottom/>
      <diagonal/>
    </border>
  </borders>
  <cellStyleXfs count="2">
    <xf numFmtId="0" fontId="0" fillId="0" borderId="0"/>
    <xf numFmtId="0" fontId="8" fillId="0" borderId="0"/>
  </cellStyleXfs>
  <cellXfs count="120">
    <xf numFmtId="0" fontId="0" fillId="0" borderId="0" xfId="0"/>
    <xf numFmtId="0" fontId="1" fillId="0" borderId="0" xfId="0" applyFont="1"/>
    <xf numFmtId="22" fontId="1" fillId="0" borderId="0" xfId="0" applyNumberFormat="1" applyFont="1"/>
    <xf numFmtId="0" fontId="2" fillId="0" borderId="0" xfId="0" applyFont="1"/>
    <xf numFmtId="0" fontId="3" fillId="0" borderId="0" xfId="0" applyFont="1"/>
    <xf numFmtId="0" fontId="4" fillId="0" borderId="0" xfId="0" applyFont="1"/>
    <xf numFmtId="0" fontId="5" fillId="0" borderId="0" xfId="0" applyFont="1"/>
    <xf numFmtId="165" fontId="4" fillId="0" borderId="0" xfId="0" applyNumberFormat="1" applyFont="1" applyAlignment="1">
      <alignment horizontal="right" vertical="top"/>
    </xf>
    <xf numFmtId="0" fontId="4" fillId="0" borderId="0" xfId="0" applyFont="1" applyAlignment="1">
      <alignment horizontal="left" vertical="top" indent="1"/>
    </xf>
    <xf numFmtId="0" fontId="4" fillId="2" borderId="1" xfId="0" applyFont="1" applyFill="1" applyBorder="1" applyAlignment="1" applyProtection="1">
      <alignment vertical="top" wrapText="1"/>
      <protection locked="0"/>
    </xf>
    <xf numFmtId="0" fontId="0" fillId="0" borderId="0" xfId="0" applyAlignment="1">
      <alignment horizontal="right"/>
    </xf>
    <xf numFmtId="166" fontId="0" fillId="0" borderId="0" xfId="0" applyNumberFormat="1" applyAlignment="1">
      <alignment horizontal="left"/>
    </xf>
    <xf numFmtId="0" fontId="0" fillId="0" borderId="0" xfId="0" applyAlignment="1">
      <alignment vertical="top" wrapText="1"/>
    </xf>
    <xf numFmtId="0" fontId="6" fillId="0" borderId="0" xfId="0" applyFont="1" applyAlignment="1">
      <alignment vertical="top" wrapText="1"/>
    </xf>
    <xf numFmtId="0" fontId="0" fillId="0" borderId="0" xfId="0" applyAlignment="1">
      <alignment horizontal="center"/>
    </xf>
    <xf numFmtId="0" fontId="0" fillId="0" borderId="0" xfId="0" applyAlignment="1"/>
    <xf numFmtId="0" fontId="4" fillId="2" borderId="1" xfId="0" applyFont="1" applyFill="1" applyBorder="1" applyProtection="1">
      <protection locked="0"/>
    </xf>
    <xf numFmtId="164" fontId="4" fillId="2" borderId="1" xfId="0" applyNumberFormat="1" applyFont="1" applyFill="1" applyBorder="1" applyAlignment="1" applyProtection="1">
      <alignment horizontal="center"/>
      <protection locked="0"/>
    </xf>
    <xf numFmtId="0" fontId="4" fillId="0" borderId="0" xfId="0" applyFont="1" applyAlignment="1">
      <alignment horizontal="right"/>
    </xf>
    <xf numFmtId="0" fontId="4" fillId="2" borderId="1" xfId="0" applyFont="1" applyFill="1" applyBorder="1" applyAlignment="1" applyProtection="1">
      <alignment horizontal="center"/>
      <protection locked="0"/>
    </xf>
    <xf numFmtId="0" fontId="0" fillId="0" borderId="0" xfId="0" applyAlignment="1">
      <alignment horizontal="left" indent="1"/>
    </xf>
    <xf numFmtId="0" fontId="5" fillId="0" borderId="0" xfId="0" applyFont="1" applyAlignment="1">
      <alignment horizontal="left" vertical="center"/>
    </xf>
    <xf numFmtId="0" fontId="0" fillId="0" borderId="0" xfId="0" applyAlignment="1">
      <alignment horizontal="left" vertical="center"/>
    </xf>
    <xf numFmtId="0" fontId="12" fillId="0" borderId="0" xfId="0" applyFont="1" applyAlignment="1">
      <alignment horizontal="right" vertical="center"/>
    </xf>
    <xf numFmtId="0" fontId="12" fillId="0" borderId="0" xfId="0" applyFont="1" applyFill="1" applyBorder="1" applyAlignment="1" applyProtection="1">
      <alignment horizontal="center" vertical="center"/>
    </xf>
    <xf numFmtId="0" fontId="13" fillId="0" borderId="0" xfId="0" applyFont="1" applyAlignment="1">
      <alignment horizontal="center" vertical="center"/>
    </xf>
    <xf numFmtId="0" fontId="12" fillId="0" borderId="0" xfId="0" applyFont="1" applyAlignment="1">
      <alignment horizontal="center"/>
    </xf>
    <xf numFmtId="169" fontId="0" fillId="0" borderId="0" xfId="0" applyNumberFormat="1" applyAlignment="1">
      <alignment horizontal="center"/>
    </xf>
    <xf numFmtId="0" fontId="0" fillId="0" borderId="0" xfId="0" quotePrefix="1"/>
    <xf numFmtId="0" fontId="4" fillId="0" borderId="0" xfId="0" applyFont="1" applyAlignment="1">
      <alignment horizontal="center"/>
    </xf>
    <xf numFmtId="0" fontId="4" fillId="0" borderId="0" xfId="0" applyFont="1" applyAlignment="1">
      <alignment horizontal="centerContinuous" wrapText="1"/>
    </xf>
    <xf numFmtId="0" fontId="4" fillId="3" borderId="1" xfId="0" applyFont="1" applyFill="1" applyBorder="1" applyAlignment="1" applyProtection="1">
      <alignment horizontal="center"/>
      <protection locked="0"/>
    </xf>
    <xf numFmtId="0" fontId="14" fillId="0" borderId="0" xfId="0" applyFont="1" applyAlignment="1">
      <alignment horizontal="centerContinuous"/>
    </xf>
    <xf numFmtId="0" fontId="9" fillId="0" borderId="0" xfId="1" applyFont="1" applyAlignment="1">
      <alignment horizontal="left" vertical="center" wrapText="1"/>
    </xf>
    <xf numFmtId="0" fontId="8" fillId="0" borderId="0" xfId="1"/>
    <xf numFmtId="0" fontId="1" fillId="0" borderId="0" xfId="1" applyFont="1" applyBorder="1" applyAlignment="1">
      <alignment vertical="center"/>
    </xf>
    <xf numFmtId="0" fontId="1" fillId="0" borderId="9" xfId="1" applyFont="1" applyBorder="1" applyAlignment="1">
      <alignment vertical="center"/>
    </xf>
    <xf numFmtId="0" fontId="8" fillId="0" borderId="0" xfId="1" applyAlignment="1">
      <alignment horizontal="left"/>
    </xf>
    <xf numFmtId="0" fontId="10" fillId="0" borderId="0" xfId="1" applyFont="1" applyBorder="1" applyAlignment="1">
      <alignment horizontal="center" vertical="center" wrapText="1"/>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0" fillId="0" borderId="12"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0" xfId="1" applyFont="1" applyBorder="1" applyAlignment="1">
      <alignment horizontal="left" vertical="center"/>
    </xf>
    <xf numFmtId="0" fontId="1" fillId="0" borderId="13" xfId="1" applyFont="1" applyBorder="1" applyAlignment="1">
      <alignment horizontal="center" vertical="center"/>
    </xf>
    <xf numFmtId="167" fontId="1" fillId="0" borderId="14" xfId="1" applyNumberFormat="1" applyFont="1" applyBorder="1" applyAlignment="1">
      <alignment horizontal="center" vertical="center"/>
    </xf>
    <xf numFmtId="0" fontId="1" fillId="0" borderId="14" xfId="1" applyFont="1" applyBorder="1" applyAlignment="1">
      <alignment horizontal="center" vertical="center"/>
    </xf>
    <xf numFmtId="168" fontId="1" fillId="0" borderId="14" xfId="1" applyNumberFormat="1" applyFont="1" applyBorder="1" applyAlignment="1">
      <alignment horizontal="center" vertical="center"/>
    </xf>
    <xf numFmtId="0" fontId="1" fillId="0" borderId="15" xfId="1" applyFont="1" applyBorder="1" applyAlignment="1">
      <alignment horizontal="left" vertical="center"/>
    </xf>
    <xf numFmtId="0" fontId="1" fillId="0" borderId="16" xfId="1" applyFont="1" applyBorder="1" applyAlignment="1">
      <alignment horizontal="center" vertical="center"/>
    </xf>
    <xf numFmtId="167" fontId="1" fillId="0" borderId="17" xfId="1" applyNumberFormat="1" applyFont="1" applyBorder="1" applyAlignment="1">
      <alignment horizontal="center" vertical="center"/>
    </xf>
    <xf numFmtId="0" fontId="1" fillId="0" borderId="17" xfId="1" applyFont="1" applyBorder="1" applyAlignment="1">
      <alignment horizontal="center" vertical="center"/>
    </xf>
    <xf numFmtId="168" fontId="1" fillId="0" borderId="17" xfId="1" applyNumberFormat="1" applyFont="1" applyBorder="1" applyAlignment="1">
      <alignment horizontal="center" vertical="center"/>
    </xf>
    <xf numFmtId="0" fontId="1" fillId="0" borderId="18" xfId="1" applyFont="1" applyBorder="1" applyAlignment="1">
      <alignment horizontal="left" vertical="center"/>
    </xf>
    <xf numFmtId="0" fontId="1" fillId="0" borderId="16" xfId="1" applyFont="1" applyBorder="1" applyAlignment="1">
      <alignment horizontal="center" vertical="center" wrapText="1"/>
    </xf>
    <xf numFmtId="0" fontId="1" fillId="0" borderId="17" xfId="1" applyFont="1" applyBorder="1" applyAlignment="1">
      <alignment horizontal="center" vertical="center" wrapText="1"/>
    </xf>
    <xf numFmtId="168" fontId="1" fillId="0" borderId="17" xfId="1" applyNumberFormat="1" applyFont="1" applyBorder="1" applyAlignment="1">
      <alignment horizontal="center" vertical="center" wrapText="1"/>
    </xf>
    <xf numFmtId="0" fontId="1" fillId="0" borderId="18" xfId="1" applyFont="1" applyBorder="1" applyAlignment="1">
      <alignment horizontal="left" vertical="center" wrapText="1"/>
    </xf>
    <xf numFmtId="0" fontId="1" fillId="0" borderId="16" xfId="1" quotePrefix="1" applyFont="1" applyBorder="1" applyAlignment="1">
      <alignment horizontal="center" vertical="center"/>
    </xf>
    <xf numFmtId="0" fontId="1" fillId="0" borderId="19" xfId="1" applyFont="1" applyBorder="1" applyAlignment="1">
      <alignment horizontal="center" vertical="center"/>
    </xf>
    <xf numFmtId="0" fontId="1" fillId="0" borderId="20" xfId="1" applyFont="1" applyBorder="1" applyAlignment="1">
      <alignment horizontal="center" vertical="center"/>
    </xf>
    <xf numFmtId="168" fontId="1" fillId="0" borderId="20" xfId="1" applyNumberFormat="1" applyFont="1" applyBorder="1" applyAlignment="1">
      <alignment horizontal="center" vertical="center"/>
    </xf>
    <xf numFmtId="0" fontId="1" fillId="0" borderId="18" xfId="1" applyFont="1" applyBorder="1" applyAlignment="1">
      <alignment horizontal="center" vertical="center"/>
    </xf>
    <xf numFmtId="0" fontId="1" fillId="0" borderId="21" xfId="1" applyFont="1" applyBorder="1" applyAlignment="1">
      <alignment horizontal="center" vertical="center"/>
    </xf>
    <xf numFmtId="0" fontId="0" fillId="0" borderId="0" xfId="0" applyAlignment="1">
      <alignment vertical="top"/>
    </xf>
    <xf numFmtId="0" fontId="16" fillId="0" borderId="0" xfId="0" applyFont="1" applyAlignment="1" applyProtection="1">
      <alignment horizontal="right" vertical="top"/>
      <protection locked="0"/>
    </xf>
    <xf numFmtId="0" fontId="16" fillId="0" borderId="0" xfId="0" applyFont="1" applyAlignment="1" applyProtection="1">
      <alignment vertical="top"/>
      <protection locked="0"/>
    </xf>
    <xf numFmtId="0" fontId="4" fillId="4" borderId="1" xfId="0" applyFont="1" applyFill="1" applyBorder="1" applyAlignment="1" applyProtection="1">
      <alignment horizontal="center"/>
      <protection locked="0"/>
    </xf>
    <xf numFmtId="0" fontId="4" fillId="0" borderId="0" xfId="0" applyFont="1" applyAlignment="1">
      <alignment wrapText="1"/>
    </xf>
    <xf numFmtId="0" fontId="4" fillId="0" borderId="0" xfId="0" applyFont="1" applyAlignment="1"/>
    <xf numFmtId="0" fontId="0" fillId="0" borderId="0" xfId="0" applyAlignment="1">
      <alignment vertical="top" wrapText="1"/>
    </xf>
    <xf numFmtId="0" fontId="4" fillId="2" borderId="1" xfId="0" applyFont="1" applyFill="1" applyBorder="1" applyAlignment="1" applyProtection="1">
      <alignment horizontal="center" vertical="top" wrapText="1"/>
      <protection locked="0"/>
    </xf>
    <xf numFmtId="171" fontId="0" fillId="0" borderId="0" xfId="0" applyNumberFormat="1"/>
    <xf numFmtId="0" fontId="18" fillId="0" borderId="0" xfId="0" applyFont="1" applyAlignment="1" applyProtection="1">
      <alignment horizontal="left" vertical="center"/>
      <protection locked="0"/>
    </xf>
    <xf numFmtId="165" fontId="16" fillId="0" borderId="0" xfId="0" quotePrefix="1" applyNumberFormat="1" applyFont="1" applyAlignment="1" applyProtection="1">
      <alignment horizontal="right" vertical="top"/>
      <protection locked="0"/>
    </xf>
    <xf numFmtId="0" fontId="16" fillId="0" borderId="0" xfId="0" applyFont="1"/>
    <xf numFmtId="0" fontId="16" fillId="0" borderId="0" xfId="0" applyFont="1" applyProtection="1">
      <protection locked="0"/>
    </xf>
    <xf numFmtId="0" fontId="16" fillId="0" borderId="0" xfId="0" quotePrefix="1" applyFont="1"/>
    <xf numFmtId="0" fontId="16" fillId="0" borderId="0" xfId="0" applyFont="1" applyAlignment="1">
      <alignment vertical="top"/>
    </xf>
    <xf numFmtId="0" fontId="16" fillId="0" borderId="3" xfId="0" applyFont="1" applyBorder="1"/>
    <xf numFmtId="0" fontId="19" fillId="0" borderId="22" xfId="0" applyFont="1" applyBorder="1" applyAlignment="1">
      <alignment horizontal="centerContinuous" vertical="center"/>
    </xf>
    <xf numFmtId="0" fontId="19" fillId="0" borderId="23" xfId="0" applyFont="1" applyBorder="1" applyAlignment="1">
      <alignment horizontal="centerContinuous" vertical="center"/>
    </xf>
    <xf numFmtId="0" fontId="19" fillId="0" borderId="24" xfId="0" applyFont="1" applyBorder="1" applyAlignment="1">
      <alignment horizontal="centerContinuous" vertical="center"/>
    </xf>
    <xf numFmtId="0" fontId="16" fillId="0" borderId="4" xfId="0" applyFont="1" applyBorder="1"/>
    <xf numFmtId="0" fontId="19" fillId="0" borderId="5" xfId="0" applyFont="1" applyBorder="1" applyAlignment="1">
      <alignment horizontal="center" vertical="center" wrapText="1"/>
    </xf>
    <xf numFmtId="0" fontId="19" fillId="0" borderId="2" xfId="0" applyFont="1" applyBorder="1" applyAlignment="1">
      <alignment horizontal="center" vertical="center"/>
    </xf>
    <xf numFmtId="0" fontId="19" fillId="0" borderId="2" xfId="0" applyFont="1" applyBorder="1" applyAlignment="1">
      <alignment horizontal="center" vertical="center" wrapText="1"/>
    </xf>
    <xf numFmtId="0" fontId="19" fillId="0" borderId="6" xfId="0" applyFont="1" applyBorder="1" applyAlignment="1">
      <alignment horizontal="left" vertical="center" indent="1"/>
    </xf>
    <xf numFmtId="0" fontId="16" fillId="0" borderId="25" xfId="0" applyFont="1" applyBorder="1" applyAlignment="1">
      <alignment horizontal="center" vertical="center"/>
    </xf>
    <xf numFmtId="167" fontId="16" fillId="0" borderId="26" xfId="0" applyNumberFormat="1" applyFont="1" applyBorder="1" applyAlignment="1">
      <alignment horizontal="center" vertical="center"/>
    </xf>
    <xf numFmtId="0" fontId="16" fillId="0" borderId="26" xfId="0" applyNumberFormat="1" applyFont="1" applyBorder="1" applyAlignment="1">
      <alignment horizontal="center" vertical="center"/>
    </xf>
    <xf numFmtId="0" fontId="16" fillId="0" borderId="27" xfId="0" applyFont="1" applyBorder="1" applyAlignment="1">
      <alignment horizontal="left" vertical="center" indent="1"/>
    </xf>
    <xf numFmtId="0" fontId="16" fillId="0" borderId="0" xfId="0" applyFont="1" applyAlignment="1" applyProtection="1">
      <alignment wrapText="1"/>
      <protection locked="0"/>
    </xf>
    <xf numFmtId="0" fontId="6" fillId="0" borderId="29" xfId="0" applyFont="1" applyBorder="1" applyAlignment="1">
      <alignment vertical="top" wrapText="1"/>
    </xf>
    <xf numFmtId="0" fontId="1" fillId="0" borderId="0" xfId="0" applyFont="1" applyAlignment="1">
      <alignment vertical="top" wrapText="1"/>
    </xf>
    <xf numFmtId="0" fontId="0" fillId="0" borderId="0" xfId="0" applyAlignment="1">
      <alignment vertical="top" wrapText="1"/>
    </xf>
    <xf numFmtId="0" fontId="0" fillId="0" borderId="0" xfId="0" applyAlignment="1">
      <alignment wrapText="1"/>
    </xf>
    <xf numFmtId="0" fontId="4" fillId="0" borderId="0" xfId="0" applyFont="1" applyAlignment="1">
      <alignment vertical="top" wrapText="1"/>
    </xf>
    <xf numFmtId="0" fontId="11" fillId="0" borderId="0" xfId="0" applyFont="1" applyAlignment="1">
      <alignment horizontal="left" vertical="top" wrapText="1"/>
    </xf>
    <xf numFmtId="0" fontId="7" fillId="0" borderId="0" xfId="0" applyFont="1" applyAlignment="1">
      <alignment vertical="top" wrapText="1"/>
    </xf>
    <xf numFmtId="170" fontId="0" fillId="0" borderId="0" xfId="0" applyNumberFormat="1" applyAlignment="1">
      <alignment horizontal="right"/>
    </xf>
    <xf numFmtId="0" fontId="0" fillId="0" borderId="0" xfId="0" applyAlignment="1">
      <alignment horizontal="right"/>
    </xf>
    <xf numFmtId="0" fontId="4" fillId="0" borderId="0" xfId="0" applyFont="1" applyBorder="1" applyAlignment="1">
      <alignment horizontal="right" vertical="top" wrapText="1"/>
    </xf>
    <xf numFmtId="0" fontId="4" fillId="0" borderId="28" xfId="0" applyFont="1" applyBorder="1" applyAlignment="1">
      <alignment horizontal="right" vertical="top" wrapText="1"/>
    </xf>
    <xf numFmtId="0" fontId="6" fillId="0" borderId="29" xfId="0" applyFont="1" applyBorder="1" applyAlignment="1">
      <alignment vertical="top" wrapText="1"/>
    </xf>
    <xf numFmtId="0" fontId="6" fillId="0" borderId="0" xfId="0" applyFont="1" applyBorder="1" applyAlignment="1">
      <alignment vertical="top" wrapText="1"/>
    </xf>
    <xf numFmtId="0" fontId="16" fillId="0" borderId="0" xfId="0" applyFont="1" applyAlignment="1">
      <alignment vertical="top" wrapText="1"/>
    </xf>
    <xf numFmtId="0" fontId="16" fillId="0" borderId="0" xfId="0" applyFont="1" applyAlignment="1">
      <alignment wrapText="1"/>
    </xf>
    <xf numFmtId="0" fontId="16" fillId="0" borderId="0" xfId="0" quotePrefix="1" applyFont="1" applyAlignment="1">
      <alignment vertical="top" wrapText="1"/>
    </xf>
    <xf numFmtId="169" fontId="0" fillId="0" borderId="0" xfId="0" applyNumberFormat="1" applyAlignment="1"/>
    <xf numFmtId="0" fontId="0" fillId="0" borderId="0" xfId="0" applyAlignment="1"/>
    <xf numFmtId="0" fontId="16" fillId="0" borderId="0" xfId="0" applyFont="1" applyAlignment="1" applyProtection="1">
      <alignment vertical="top" wrapText="1"/>
      <protection locked="0"/>
    </xf>
    <xf numFmtId="0" fontId="10" fillId="0" borderId="7" xfId="1" applyFont="1" applyBorder="1" applyAlignment="1">
      <alignment horizontal="center"/>
    </xf>
    <xf numFmtId="0" fontId="15" fillId="0" borderId="0" xfId="1" applyFont="1" applyBorder="1" applyAlignment="1">
      <alignment horizontal="center"/>
    </xf>
    <xf numFmtId="0" fontId="15" fillId="0" borderId="8" xfId="1" applyFont="1" applyBorder="1" applyAlignment="1">
      <alignment horizontal="center"/>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8" xfId="1" applyFont="1" applyBorder="1" applyAlignment="1">
      <alignment horizontal="center" vertical="center"/>
    </xf>
    <xf numFmtId="0" fontId="1" fillId="0" borderId="0" xfId="1" applyFont="1" applyAlignment="1">
      <alignment vertical="center" wrapText="1"/>
    </xf>
  </cellXfs>
  <cellStyles count="2">
    <cellStyle name="Normal" xfId="0" builtinId="0"/>
    <cellStyle name="Normal_Example-SPCS" xfId="1"/>
  </cellStyles>
  <dxfs count="30">
    <dxf>
      <border>
        <bottom style="thin">
          <color rgb="FFC0C0C0"/>
        </bottom>
      </border>
    </dxf>
    <dxf>
      <border>
        <left/>
        <right/>
        <bottom/>
      </border>
    </dxf>
    <dxf>
      <font>
        <b val="0"/>
        <i val="0"/>
        <strike val="0"/>
        <condense val="0"/>
        <extend val="0"/>
        <outline val="0"/>
        <shadow val="0"/>
        <u val="none"/>
        <vertAlign val="baseline"/>
        <sz val="10"/>
        <color auto="1"/>
        <name val="Verdana"/>
        <scheme val="none"/>
      </font>
    </dxf>
    <dxf>
      <font>
        <strike val="0"/>
        <outline val="0"/>
        <shadow val="0"/>
        <u val="none"/>
        <vertAlign val="baseline"/>
        <sz val="10"/>
        <color auto="1"/>
        <name val="Verdana"/>
        <scheme val="none"/>
      </font>
      <numFmt numFmtId="0" formatCode="General"/>
      <alignment horizontal="general" vertical="bottom" textRotation="0" wrapText="0" indent="0" justifyLastLine="0" shrinkToFit="0" readingOrder="0"/>
    </dxf>
    <dxf>
      <font>
        <b val="0"/>
        <i val="0"/>
        <strike val="0"/>
        <condense val="0"/>
        <extend val="0"/>
        <outline val="0"/>
        <shadow val="0"/>
        <u val="none"/>
        <vertAlign val="baseline"/>
        <sz val="10"/>
        <color auto="1"/>
        <name val="Verdana"/>
        <scheme val="none"/>
      </font>
    </dxf>
    <dxf>
      <font>
        <strike val="0"/>
        <outline val="0"/>
        <shadow val="0"/>
        <u val="none"/>
        <vertAlign val="baseline"/>
        <sz val="10"/>
        <color auto="1"/>
        <name val="Verdana"/>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auto="1"/>
        <name val="Verdana"/>
        <scheme val="none"/>
      </font>
    </dxf>
    <dxf>
      <font>
        <strike val="0"/>
        <outline val="0"/>
        <shadow val="0"/>
        <u val="none"/>
        <vertAlign val="baseline"/>
        <sz val="10"/>
        <color auto="1"/>
        <name val="Verdana"/>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0"/>
        <color auto="1"/>
        <name val="Verdana"/>
        <scheme val="none"/>
      </font>
      <alignment horizontal="center" vertical="bottom" textRotation="0" wrapText="0" indent="0" justifyLastLine="0" shrinkToFit="0" readingOrder="0"/>
    </dxf>
    <dxf>
      <font>
        <strike val="0"/>
        <outline val="0"/>
        <shadow val="0"/>
        <u val="none"/>
        <vertAlign val="baseline"/>
        <sz val="10"/>
        <color auto="1"/>
        <name val="Verdana"/>
        <scheme val="none"/>
      </font>
    </dxf>
    <dxf>
      <font>
        <b val="0"/>
        <i val="0"/>
        <strike val="0"/>
        <condense val="0"/>
        <extend val="0"/>
        <outline val="0"/>
        <shadow val="0"/>
        <u val="none"/>
        <vertAlign val="baseline"/>
        <sz val="10"/>
        <color auto="1"/>
        <name val="Verdana"/>
        <scheme val="none"/>
      </font>
    </dxf>
    <dxf>
      <font>
        <strike val="0"/>
        <outline val="0"/>
        <shadow val="0"/>
        <u val="none"/>
        <vertAlign val="baseline"/>
        <sz val="10"/>
        <color auto="1"/>
        <name val="Verdana"/>
        <scheme val="none"/>
      </font>
      <numFmt numFmtId="0" formatCode="General"/>
    </dxf>
    <dxf>
      <font>
        <strike val="0"/>
        <outline val="0"/>
        <shadow val="0"/>
        <u val="none"/>
        <vertAlign val="baseline"/>
        <sz val="10"/>
        <color auto="1"/>
        <name val="Verdana"/>
        <scheme val="none"/>
      </font>
    </dxf>
    <dxf>
      <font>
        <strike val="0"/>
        <outline val="0"/>
        <shadow val="0"/>
        <u val="none"/>
        <vertAlign val="baseline"/>
        <sz val="10"/>
        <color auto="1"/>
        <name val="Verdana"/>
        <scheme val="none"/>
      </font>
    </dxf>
    <dxf>
      <font>
        <strike val="0"/>
        <outline val="0"/>
        <shadow val="0"/>
        <u val="none"/>
        <vertAlign val="baseline"/>
        <sz val="10"/>
        <color auto="1"/>
        <name val="Verdana"/>
        <scheme val="none"/>
      </font>
      <alignment horizontal="general" vertical="bottom" textRotation="0" wrapText="1" indent="0" justifyLastLine="0" shrinkToFit="0" readingOrder="0"/>
    </dxf>
    <dxf>
      <font>
        <color rgb="FFFF0000"/>
      </font>
    </dxf>
    <dxf>
      <fill>
        <patternFill patternType="lightDown">
          <fgColor theme="6"/>
        </patternFill>
      </fill>
    </dxf>
    <dxf>
      <fill>
        <patternFill patternType="lightDown">
          <fgColor theme="6"/>
        </patternFill>
      </fill>
    </dxf>
    <dxf>
      <fill>
        <patternFill patternType="lightDown">
          <fgColor theme="6"/>
        </patternFill>
      </fill>
    </dxf>
    <dxf>
      <fill>
        <patternFill patternType="lightDown">
          <fgColor theme="6"/>
        </patternFill>
      </fill>
    </dxf>
    <dxf>
      <fill>
        <patternFill patternType="lightDown">
          <fgColor theme="6"/>
        </patternFill>
      </fill>
    </dxf>
    <dxf>
      <fill>
        <patternFill patternType="lightDown">
          <fgColor theme="6"/>
        </patternFill>
      </fill>
    </dxf>
    <dxf>
      <fill>
        <patternFill patternType="lightDown">
          <fgColor theme="6"/>
        </patternFill>
      </fill>
    </dxf>
    <dxf>
      <font>
        <b/>
        <i val="0"/>
        <condense val="0"/>
        <extend val="0"/>
        <color indexed="13"/>
      </font>
      <fill>
        <patternFill>
          <bgColor indexed="10"/>
        </patternFill>
      </fill>
      <border>
        <left style="thin">
          <color indexed="13"/>
        </left>
        <right style="thin">
          <color indexed="13"/>
        </right>
        <top style="thin">
          <color indexed="13"/>
        </top>
        <bottom style="thin">
          <color indexed="13"/>
        </bottom>
      </border>
    </dxf>
    <dxf>
      <fill>
        <patternFill patternType="lightDown">
          <fgColor theme="6"/>
        </patternFill>
      </fill>
    </dxf>
    <dxf>
      <fill>
        <patternFill patternType="lightDown">
          <fgColor theme="6"/>
        </patternFill>
      </fill>
    </dxf>
    <dxf>
      <font>
        <color rgb="FFFF0000"/>
      </font>
    </dxf>
    <dxf>
      <font>
        <b/>
        <i val="0"/>
      </font>
    </dxf>
    <dxf>
      <fill>
        <patternFill patternType="lightDown">
          <fgColor theme="6"/>
        </patternFill>
      </fill>
    </dxf>
    <dxf>
      <font>
        <condense val="0"/>
        <extend val="0"/>
        <color indexed="10"/>
      </font>
    </dxf>
  </dxfs>
  <tableStyles count="0" defaultTableStyle="TableStyleMedium9" defaultPivotStyle="PivotStyleLight16"/>
  <colors>
    <mruColors>
      <color rgb="FFC0C0C0"/>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2</xdr:col>
      <xdr:colOff>2381</xdr:colOff>
      <xdr:row>6</xdr:row>
      <xdr:rowOff>9525</xdr:rowOff>
    </xdr:from>
    <xdr:to>
      <xdr:col>16</xdr:col>
      <xdr:colOff>1050131</xdr:colOff>
      <xdr:row>53</xdr:row>
      <xdr:rowOff>168845</xdr:rowOff>
    </xdr:to>
    <xdr:grpSp>
      <xdr:nvGrpSpPr>
        <xdr:cNvPr id="76" name="Group 75"/>
        <xdr:cNvGrpSpPr/>
      </xdr:nvGrpSpPr>
      <xdr:grpSpPr>
        <a:xfrm>
          <a:off x="1631156" y="838200"/>
          <a:ext cx="14392275" cy="9512870"/>
          <a:chOff x="1628775" y="1019175"/>
          <a:chExt cx="14392275" cy="9512870"/>
        </a:xfrm>
      </xdr:grpSpPr>
      <xdr:sp macro="" textlink="Filename">
        <xdr:nvSpPr>
          <xdr:cNvPr id="52" name="Text Box 51" descr="File and sheet name"/>
          <xdr:cNvSpPr txBox="1">
            <a:spLocks noChangeArrowheads="1" noTextEdit="1"/>
          </xdr:cNvSpPr>
        </xdr:nvSpPr>
        <xdr:spPr bwMode="auto">
          <a:xfrm>
            <a:off x="1634143" y="5502944"/>
            <a:ext cx="114179" cy="367207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18288" tIns="0" rIns="18288" bIns="18288" anchor="ctr" upright="1"/>
          <a:lstStyle/>
          <a:p>
            <a:pPr algn="l" rtl="0">
              <a:defRPr sz="1000"/>
            </a:pPr>
            <a:fld id="{FEBBE154-44A4-4EDC-8F6E-91BF8E286EA1}" type="TxLink">
              <a:rPr lang="en-US" sz="500" b="0" i="0" u="none" strike="noStrike" baseline="0">
                <a:solidFill>
                  <a:srgbClr val="000000"/>
                </a:solidFill>
                <a:latin typeface="Verdana"/>
                <a:ea typeface="Verdana"/>
                <a:cs typeface="Verdana"/>
              </a:rPr>
              <a:pPr algn="l" rtl="0">
                <a:defRPr sz="1000"/>
              </a:pPr>
              <a:t>C:\MyFiles\pw_production\d0235149\[Survey.xlsx]Sheet</a:t>
            </a:fld>
            <a:endParaRPr lang="en-US"/>
          </a:p>
        </xdr:txBody>
      </xdr:sp>
      <xdr:sp macro="" textlink="Time">
        <xdr:nvSpPr>
          <xdr:cNvPr id="53" name="Text Box 52" descr="Date and time"/>
          <xdr:cNvSpPr txBox="1">
            <a:spLocks noChangeArrowheads="1" noTextEdit="1"/>
          </xdr:cNvSpPr>
        </xdr:nvSpPr>
        <xdr:spPr bwMode="auto">
          <a:xfrm>
            <a:off x="1634099" y="9771158"/>
            <a:ext cx="118613" cy="7266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18288" tIns="18288" rIns="18288" bIns="0" anchor="ctr" anchorCtr="0" upright="1"/>
          <a:lstStyle/>
          <a:p>
            <a:pPr algn="l" rtl="0">
              <a:defRPr sz="1000"/>
            </a:pPr>
            <a:fld id="{629E1E69-8ACD-402B-8714-9D4706C126C6}" type="TxLink">
              <a:rPr lang="en-US" sz="500" b="0" i="0" u="none" strike="noStrike" baseline="0">
                <a:solidFill>
                  <a:srgbClr val="000000"/>
                </a:solidFill>
                <a:latin typeface="Verdana"/>
                <a:ea typeface="Verdana"/>
                <a:cs typeface="Verdana"/>
              </a:rPr>
              <a:pPr algn="l" rtl="0">
                <a:defRPr sz="1000"/>
              </a:pPr>
              <a:t>15-Jun-2015 1:30 PM</a:t>
            </a:fld>
            <a:endParaRPr lang="en-US" sz="500"/>
          </a:p>
        </xdr:txBody>
      </xdr:sp>
      <xdr:sp macro="" textlink="Designed">
        <xdr:nvSpPr>
          <xdr:cNvPr id="54" name="Text Box 53"/>
          <xdr:cNvSpPr txBox="1">
            <a:spLocks noChangeArrowheads="1" noTextEdit="1"/>
          </xdr:cNvSpPr>
        </xdr:nvSpPr>
        <xdr:spPr bwMode="auto">
          <a:xfrm>
            <a:off x="1634100" y="3649669"/>
            <a:ext cx="114179" cy="11874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cap="rnd">
                <a:solidFill>
                  <a:srgbClr xmlns:mc="http://schemas.openxmlformats.org/markup-compatibility/2006" val="FF0000" mc:Ignorable="a14" a14:legacySpreadsheetColorIndex="10"/>
                </a:solidFill>
                <a:prstDash val="sysDot"/>
                <a:miter lim="800000"/>
                <a:headEnd/>
                <a:tailEnd/>
              </a14:hiddenLine>
            </a:ext>
          </a:extLst>
        </xdr:spPr>
        <xdr:txBody>
          <a:bodyPr vertOverflow="clip" vert="vert270" wrap="square" lIns="27432" tIns="18288" rIns="27432" bIns="18288" anchor="ctr" upright="1"/>
          <a:lstStyle/>
          <a:p>
            <a:pPr algn="ctr" rtl="0">
              <a:defRPr sz="1000"/>
            </a:pPr>
            <a:fld id="{33C5D6D3-D6E5-47FC-AF24-283FCF6F92B8}" type="TxLink">
              <a:rPr lang="en-US" sz="600" b="0" i="1" u="none" strike="noStrike" baseline="0">
                <a:solidFill>
                  <a:srgbClr val="000000"/>
                </a:solidFill>
                <a:latin typeface="Verdana"/>
                <a:ea typeface="Verdana"/>
                <a:cs typeface="Verdana"/>
              </a:rPr>
              <a:pPr algn="ctr" rtl="0">
                <a:defRPr sz="1000"/>
              </a:pPr>
              <a:t>A. Designer</a:t>
            </a:fld>
            <a:endParaRPr lang="en-US"/>
          </a:p>
        </xdr:txBody>
      </xdr:sp>
      <xdr:sp macro="" textlink="Designed_date">
        <xdr:nvSpPr>
          <xdr:cNvPr id="55" name="Text Box 54" descr="Designed date"/>
          <xdr:cNvSpPr txBox="1">
            <a:spLocks noChangeArrowheads="1" noTextEdit="1"/>
          </xdr:cNvSpPr>
        </xdr:nvSpPr>
        <xdr:spPr bwMode="auto">
          <a:xfrm>
            <a:off x="1634100" y="3227294"/>
            <a:ext cx="114179" cy="3680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cap="rnd">
                <a:solidFill>
                  <a:srgbClr xmlns:mc="http://schemas.openxmlformats.org/markup-compatibility/2006" val="FF0000" mc:Ignorable="a14" a14:legacySpreadsheetColorIndex="10"/>
                </a:solidFill>
                <a:prstDash val="sysDot"/>
                <a:miter lim="800000"/>
                <a:headEnd/>
                <a:tailEnd/>
              </a14:hiddenLine>
            </a:ext>
          </a:extLst>
        </xdr:spPr>
        <xdr:txBody>
          <a:bodyPr vertOverflow="clip" vert="vert270" wrap="square" lIns="27432" tIns="18288" rIns="27432" bIns="0" anchor="ctr" upright="1"/>
          <a:lstStyle/>
          <a:p>
            <a:pPr algn="r" rtl="0">
              <a:defRPr sz="1000"/>
            </a:pPr>
            <a:fld id="{747B33CF-3CF9-43DC-B6B6-EE31CADA4FC5}" type="TxLink">
              <a:rPr lang="en-US" sz="600" b="0" i="1" u="none" strike="noStrike" baseline="0">
                <a:solidFill>
                  <a:srgbClr val="000000"/>
                </a:solidFill>
                <a:latin typeface="Verdana"/>
                <a:ea typeface="Verdana"/>
                <a:cs typeface="Verdana"/>
              </a:rPr>
              <a:pPr algn="r" rtl="0">
                <a:defRPr sz="1000"/>
              </a:pPr>
              <a:t>--/----</a:t>
            </a:fld>
            <a:endParaRPr lang="en-US"/>
          </a:p>
        </xdr:txBody>
      </xdr:sp>
      <xdr:sp macro="" textlink="Checked">
        <xdr:nvSpPr>
          <xdr:cNvPr id="56" name="Text Box 55" descr="Checker name"/>
          <xdr:cNvSpPr txBox="1">
            <a:spLocks noChangeArrowheads="1" noTextEdit="1"/>
          </xdr:cNvSpPr>
        </xdr:nvSpPr>
        <xdr:spPr bwMode="auto">
          <a:xfrm>
            <a:off x="1634100" y="1498984"/>
            <a:ext cx="114179" cy="11812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cap="rnd">
                <a:solidFill>
                  <a:srgbClr xmlns:mc="http://schemas.openxmlformats.org/markup-compatibility/2006" val="FF0000" mc:Ignorable="a14" a14:legacySpreadsheetColorIndex="10"/>
                </a:solidFill>
                <a:prstDash val="sysDot"/>
                <a:miter lim="800000"/>
                <a:headEnd/>
                <a:tailEnd/>
              </a14:hiddenLine>
            </a:ext>
          </a:extLst>
        </xdr:spPr>
        <xdr:txBody>
          <a:bodyPr vertOverflow="clip" vert="vert270" wrap="square" lIns="27432" tIns="18288" rIns="27432" bIns="18288" anchor="ctr" upright="1"/>
          <a:lstStyle/>
          <a:p>
            <a:pPr algn="ctr" rtl="0">
              <a:defRPr sz="1000"/>
            </a:pPr>
            <a:fld id="{5998E966-5493-4CB2-9EEC-CB7DD0DEE71E}" type="TxLink">
              <a:rPr lang="en-US" sz="600" b="0" i="1" u="none" strike="noStrike" baseline="0">
                <a:solidFill>
                  <a:srgbClr val="000000"/>
                </a:solidFill>
                <a:latin typeface="Verdana"/>
                <a:ea typeface="Verdana"/>
                <a:cs typeface="Verdana"/>
              </a:rPr>
              <a:pPr algn="ctr" rtl="0">
                <a:defRPr sz="1000"/>
              </a:pPr>
              <a:t>D. Checker</a:t>
            </a:fld>
            <a:endParaRPr lang="en-US"/>
          </a:p>
        </xdr:txBody>
      </xdr:sp>
      <xdr:sp macro="" textlink="Checked_date">
        <xdr:nvSpPr>
          <xdr:cNvPr id="57" name="Text Box 56" descr="Checked date"/>
          <xdr:cNvSpPr txBox="1">
            <a:spLocks noChangeArrowheads="1" noTextEdit="1"/>
          </xdr:cNvSpPr>
        </xdr:nvSpPr>
        <xdr:spPr bwMode="auto">
          <a:xfrm>
            <a:off x="1634100" y="1021549"/>
            <a:ext cx="114179" cy="3647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cap="rnd">
                <a:solidFill>
                  <a:srgbClr xmlns:mc="http://schemas.openxmlformats.org/markup-compatibility/2006" val="FF0000" mc:Ignorable="a14" a14:legacySpreadsheetColorIndex="10"/>
                </a:solidFill>
                <a:prstDash val="sysDot"/>
                <a:miter lim="800000"/>
                <a:headEnd/>
                <a:tailEnd/>
              </a14:hiddenLine>
            </a:ext>
          </a:extLst>
        </xdr:spPr>
        <xdr:txBody>
          <a:bodyPr vertOverflow="clip" vert="vert270" wrap="square" lIns="27432" tIns="18288" rIns="27432" bIns="0" anchor="ctr" upright="1"/>
          <a:lstStyle/>
          <a:p>
            <a:pPr algn="r" rtl="0">
              <a:defRPr sz="1000"/>
            </a:pPr>
            <a:fld id="{DD965F39-68CD-4FB7-953E-0AB188E2620E}" type="TxLink">
              <a:rPr lang="en-US" sz="600" b="0" i="1" u="none" strike="noStrike" baseline="0">
                <a:solidFill>
                  <a:srgbClr val="000000"/>
                </a:solidFill>
                <a:latin typeface="Verdana"/>
                <a:ea typeface="Verdana"/>
                <a:cs typeface="Verdana"/>
              </a:rPr>
              <a:pPr algn="r" rtl="0">
                <a:defRPr sz="1000"/>
              </a:pPr>
              <a:t>--/----</a:t>
            </a:fld>
            <a:endParaRPr lang="en-US"/>
          </a:p>
        </xdr:txBody>
      </xdr:sp>
      <xdr:sp macro="" textlink="">
        <xdr:nvSpPr>
          <xdr:cNvPr id="58" name="Text Box 57" descr="Designed by:"/>
          <xdr:cNvSpPr txBox="1">
            <a:spLocks noChangeArrowheads="1"/>
          </xdr:cNvSpPr>
        </xdr:nvSpPr>
        <xdr:spPr bwMode="auto">
          <a:xfrm>
            <a:off x="1634100" y="4869223"/>
            <a:ext cx="114179" cy="5500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en-US" sz="600" b="0" i="0" u="none" strike="noStrike" baseline="0">
                <a:solidFill>
                  <a:srgbClr val="000000"/>
                </a:solidFill>
                <a:latin typeface="Verdana"/>
                <a:ea typeface="Verdana"/>
                <a:cs typeface="Verdana"/>
              </a:rPr>
              <a:t>Designed by:</a:t>
            </a:r>
            <a:endParaRPr lang="en-US"/>
          </a:p>
        </xdr:txBody>
      </xdr:sp>
      <xdr:sp macro="" textlink="">
        <xdr:nvSpPr>
          <xdr:cNvPr id="59" name="Text Box 58" descr="Checked by:"/>
          <xdr:cNvSpPr txBox="1">
            <a:spLocks noChangeArrowheads="1"/>
          </xdr:cNvSpPr>
        </xdr:nvSpPr>
        <xdr:spPr bwMode="auto">
          <a:xfrm>
            <a:off x="1634100" y="2666732"/>
            <a:ext cx="118613" cy="5471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vert270" wrap="square" lIns="27432" tIns="0" rIns="27432" bIns="18288" anchor="ctr" upright="1"/>
          <a:lstStyle/>
          <a:p>
            <a:pPr algn="l" rtl="0">
              <a:defRPr sz="1000"/>
            </a:pPr>
            <a:r>
              <a:rPr lang="en-US" sz="600" b="0" i="0" u="none" strike="noStrike" baseline="0">
                <a:solidFill>
                  <a:srgbClr val="000000"/>
                </a:solidFill>
                <a:latin typeface="Verdana"/>
                <a:ea typeface="Verdana"/>
                <a:cs typeface="Verdana"/>
              </a:rPr>
              <a:t>Checked by:</a:t>
            </a:r>
            <a:endParaRPr lang="en-US"/>
          </a:p>
        </xdr:txBody>
      </xdr:sp>
      <xdr:sp macro="" textlink="">
        <xdr:nvSpPr>
          <xdr:cNvPr id="60" name="Rectangle 59"/>
          <xdr:cNvSpPr>
            <a:spLocks noChangeArrowheads="1"/>
          </xdr:cNvSpPr>
        </xdr:nvSpPr>
        <xdr:spPr bwMode="auto">
          <a:xfrm>
            <a:off x="1629348" y="1019175"/>
            <a:ext cx="118613" cy="9509786"/>
          </a:xfrm>
          <a:prstGeom prst="rect">
            <a:avLst/>
          </a:prstGeom>
          <a:noFill/>
          <a:ln w="317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61" name="Line 60"/>
          <xdr:cNvSpPr>
            <a:spLocks noChangeAspect="1" noChangeShapeType="1"/>
          </xdr:cNvSpPr>
        </xdr:nvSpPr>
        <xdr:spPr bwMode="auto">
          <a:xfrm>
            <a:off x="1628775" y="3219931"/>
            <a:ext cx="117741"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 name="Line 61"/>
          <xdr:cNvSpPr>
            <a:spLocks noChangeAspect="1" noChangeShapeType="1"/>
          </xdr:cNvSpPr>
        </xdr:nvSpPr>
        <xdr:spPr bwMode="auto">
          <a:xfrm>
            <a:off x="1631723" y="5415373"/>
            <a:ext cx="118613"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 name="Rectangle 66" descr="Sheet border&#10;10.4&quot; x 15.85&quot;"/>
          <xdr:cNvSpPr>
            <a:spLocks noChangeArrowheads="1"/>
          </xdr:cNvSpPr>
        </xdr:nvSpPr>
        <xdr:spPr bwMode="auto">
          <a:xfrm>
            <a:off x="1751187" y="1022259"/>
            <a:ext cx="14268869" cy="9509786"/>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64" name="Rectangle 49"/>
          <xdr:cNvSpPr>
            <a:spLocks noChangeArrowheads="1"/>
          </xdr:cNvSpPr>
        </xdr:nvSpPr>
        <xdr:spPr bwMode="auto">
          <a:xfrm>
            <a:off x="14188911" y="1026068"/>
            <a:ext cx="1826387" cy="36273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45720" rIns="91440" bIns="45720" anchor="t" upright="1"/>
          <a:lstStyle/>
          <a:p>
            <a:pPr algn="l" rtl="0">
              <a:defRPr sz="1000"/>
            </a:pPr>
            <a:r>
              <a:rPr lang="en-US" sz="600" b="0" i="0" u="none" strike="noStrike" baseline="0">
                <a:solidFill>
                  <a:srgbClr val="000000"/>
                </a:solidFill>
                <a:latin typeface="Verdana"/>
                <a:ea typeface="Verdana"/>
                <a:cs typeface="Verdana"/>
              </a:rPr>
              <a:t>STATE                PROJECT</a:t>
            </a:r>
            <a:endParaRPr lang="en-US"/>
          </a:p>
        </xdr:txBody>
      </xdr:sp>
      <xdr:sp macro="" textlink="Sheet.number">
        <xdr:nvSpPr>
          <xdr:cNvPr id="65" name="Text Box 50"/>
          <xdr:cNvSpPr txBox="1">
            <a:spLocks noChangeArrowheads="1" noTextEdit="1"/>
          </xdr:cNvSpPr>
        </xdr:nvSpPr>
        <xdr:spPr bwMode="auto">
          <a:xfrm>
            <a:off x="15653488" y="1214988"/>
            <a:ext cx="364185" cy="1830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overflow" horzOverflow="overflow" wrap="square" lIns="0" tIns="0" rIns="0" bIns="0" anchor="ctr" anchorCtr="1" upright="1"/>
          <a:lstStyle/>
          <a:p>
            <a:pPr algn="ctr" rtl="0">
              <a:defRPr sz="1000"/>
            </a:pPr>
            <a:fld id="{87DB8F5E-74CF-4B24-A0D8-39D37F837B93}" type="TxLink">
              <a:rPr lang="en-US" sz="600" b="0" i="0" u="none" strike="noStrike" baseline="0">
                <a:solidFill>
                  <a:srgbClr val="000000"/>
                </a:solidFill>
                <a:latin typeface="Verdana"/>
                <a:ea typeface="Verdana"/>
                <a:cs typeface="Verdana"/>
              </a:rPr>
              <a:pPr algn="ctr" rtl="0">
                <a:defRPr sz="1000"/>
              </a:pPr>
              <a:t>D.10</a:t>
            </a:fld>
            <a:endParaRPr lang="en-US"/>
          </a:p>
        </xdr:txBody>
      </xdr:sp>
      <xdr:sp macro="" textlink="">
        <xdr:nvSpPr>
          <xdr:cNvPr id="66" name="Line 62"/>
          <xdr:cNvSpPr>
            <a:spLocks noChangeAspect="1" noChangeShapeType="1"/>
          </xdr:cNvSpPr>
        </xdr:nvSpPr>
        <xdr:spPr bwMode="auto">
          <a:xfrm flipV="1">
            <a:off x="15653488" y="1023273"/>
            <a:ext cx="0" cy="362737"/>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7" name="Line 63"/>
          <xdr:cNvSpPr>
            <a:spLocks noChangeAspect="1" noChangeShapeType="1"/>
          </xdr:cNvSpPr>
        </xdr:nvSpPr>
        <xdr:spPr bwMode="auto">
          <a:xfrm flipV="1">
            <a:off x="14564403" y="1023273"/>
            <a:ext cx="0" cy="362737"/>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68" name="Text Box 65"/>
          <xdr:cNvSpPr txBox="1">
            <a:spLocks noChangeArrowheads="1"/>
          </xdr:cNvSpPr>
        </xdr:nvSpPr>
        <xdr:spPr bwMode="auto">
          <a:xfrm>
            <a:off x="15649680" y="1028451"/>
            <a:ext cx="365618" cy="183077"/>
          </a:xfrm>
          <a:prstGeom prst="rect">
            <a:avLst/>
          </a:prstGeom>
          <a:solidFill>
            <a:srgbClr xmlns:mc="http://schemas.openxmlformats.org/markup-compatibility/2006" xmlns:a14="http://schemas.microsoft.com/office/drawing/2010/main" val="FFFFFF" mc:Ignorable="a14" a14:legacySpreadsheetColorIndex="9">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overflow" horzOverflow="overflow" wrap="square" lIns="0" tIns="0" rIns="0" bIns="0" anchor="ctr" anchorCtr="1" upright="1"/>
          <a:lstStyle/>
          <a:p>
            <a:pPr algn="ctr" rtl="0">
              <a:defRPr sz="1000"/>
            </a:pPr>
            <a:r>
              <a:rPr lang="en-US" sz="600" b="0" i="0" u="none" strike="noStrike" baseline="0">
                <a:solidFill>
                  <a:srgbClr val="000000"/>
                </a:solidFill>
                <a:latin typeface="Verdana"/>
                <a:ea typeface="Verdana"/>
                <a:cs typeface="Verdana"/>
              </a:rPr>
              <a:t>SHEET NUMBER</a:t>
            </a:r>
            <a:endParaRPr lang="en-US"/>
          </a:p>
        </xdr:txBody>
      </xdr:sp>
      <xdr:sp macro="" textlink="">
        <xdr:nvSpPr>
          <xdr:cNvPr id="69" name="Line 67"/>
          <xdr:cNvSpPr>
            <a:spLocks noChangeAspect="1" noChangeShapeType="1"/>
          </xdr:cNvSpPr>
        </xdr:nvSpPr>
        <xdr:spPr bwMode="auto">
          <a:xfrm>
            <a:off x="14187007" y="1210070"/>
            <a:ext cx="1828291" cy="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Project">
        <xdr:nvSpPr>
          <xdr:cNvPr id="70" name="Text Box 68"/>
          <xdr:cNvSpPr txBox="1">
            <a:spLocks noChangeArrowheads="1" noTextEdit="1"/>
          </xdr:cNvSpPr>
        </xdr:nvSpPr>
        <xdr:spPr bwMode="auto">
          <a:xfrm>
            <a:off x="14564367" y="1216419"/>
            <a:ext cx="1094250" cy="1830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overflow" horzOverflow="overflow" wrap="square" lIns="0" tIns="0" rIns="0" bIns="0" anchor="ctr" anchorCtr="1" upright="1"/>
          <a:lstStyle/>
          <a:p>
            <a:pPr algn="ctr" rtl="0">
              <a:defRPr sz="1000"/>
            </a:pPr>
            <a:fld id="{6D274A7A-972A-431D-AB47-559E6EC38306}" type="TxLink">
              <a:rPr lang="en-US" sz="600" b="0" i="0" u="none" strike="noStrike" baseline="0">
                <a:solidFill>
                  <a:srgbClr val="000000"/>
                </a:solidFill>
                <a:latin typeface="Verdana"/>
                <a:ea typeface="Verdana"/>
                <a:cs typeface="Verdana"/>
              </a:rPr>
              <a:pPr algn="ctr" rtl="0">
                <a:defRPr sz="1000"/>
              </a:pPr>
              <a:t>PRA-CRMO 10(2)</a:t>
            </a:fld>
            <a:endParaRPr lang="en-US"/>
          </a:p>
        </xdr:txBody>
      </xdr:sp>
      <xdr:sp macro="" textlink="State">
        <xdr:nvSpPr>
          <xdr:cNvPr id="71" name="Text Box 69"/>
          <xdr:cNvSpPr txBox="1">
            <a:spLocks noChangeArrowheads="1" noTextEdit="1"/>
          </xdr:cNvSpPr>
        </xdr:nvSpPr>
        <xdr:spPr bwMode="auto">
          <a:xfrm>
            <a:off x="14191181" y="1214988"/>
            <a:ext cx="365680" cy="18307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overflow" horzOverflow="overflow" wrap="square" lIns="0" tIns="0" rIns="0" bIns="0" anchor="ctr" anchorCtr="1" upright="1"/>
          <a:lstStyle/>
          <a:p>
            <a:pPr algn="ctr" rtl="0">
              <a:defRPr sz="1000"/>
            </a:pPr>
            <a:fld id="{B3FE41DD-6A09-4C3D-B013-3C2510C42307}" type="TxLink">
              <a:rPr lang="en-US" sz="600" b="0" i="0" u="none" strike="noStrike" baseline="0">
                <a:solidFill>
                  <a:srgbClr val="000000"/>
                </a:solidFill>
                <a:latin typeface="Verdana"/>
                <a:ea typeface="Verdana"/>
                <a:cs typeface="Verdana"/>
              </a:rPr>
              <a:pPr algn="ctr" rtl="0">
                <a:defRPr sz="1000"/>
              </a:pPr>
              <a:t>ID</a:t>
            </a:fld>
            <a:endParaRPr lang="en-US"/>
          </a:p>
        </xdr:txBody>
      </xdr:sp>
      <xdr:sp macro="" textlink="NPS.Num">
        <xdr:nvSpPr>
          <xdr:cNvPr id="72" name="Text Box 68"/>
          <xdr:cNvSpPr txBox="1">
            <a:spLocks noChangeArrowheads="1" noTextEdit="1"/>
          </xdr:cNvSpPr>
        </xdr:nvSpPr>
        <xdr:spPr bwMode="auto">
          <a:xfrm>
            <a:off x="14192586" y="1392010"/>
            <a:ext cx="1825087" cy="22534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0">
                <a:solidFill>
                  <a:srgbClr xmlns:mc="http://schemas.openxmlformats.org/markup-compatibility/2006" val="000000" mc:Ignorable="a14" a14:legacySpreadsheetColorIndex="64"/>
                </a:solidFill>
                <a:miter lim="800000"/>
                <a:headEnd/>
                <a:tailEnd/>
              </a14:hiddenLine>
            </a:ext>
          </a:extLst>
        </xdr:spPr>
        <xdr:txBody>
          <a:bodyPr vertOverflow="overflow" horzOverflow="overflow" wrap="square" lIns="0" tIns="0" rIns="0" bIns="0" anchor="ctr" anchorCtr="1" upright="1"/>
          <a:lstStyle/>
          <a:p>
            <a:pPr algn="ctr" rtl="0">
              <a:defRPr sz="1000"/>
            </a:pPr>
            <a:fld id="{7C596158-4B61-4AF9-9247-297E131E6BCF}" type="TxLink">
              <a:rPr lang="en-US" sz="600" b="0" i="0" u="none" strike="noStrike" baseline="0">
                <a:solidFill>
                  <a:srgbClr val="000000"/>
                </a:solidFill>
                <a:latin typeface="Verdana"/>
                <a:ea typeface="Verdana"/>
                <a:cs typeface="Verdana"/>
              </a:rPr>
              <a:pPr algn="ctr" rtl="0">
                <a:defRPr sz="1000"/>
              </a:pPr>
              <a:t> </a:t>
            </a:fld>
            <a:endParaRPr lang="en-US" sz="600"/>
          </a:p>
        </xdr:txBody>
      </xdr:sp>
      <xdr:sp macro="" textlink="Title" fLocksText="0">
        <xdr:nvSpPr>
          <xdr:cNvPr id="74" name="Rectangle 135"/>
          <xdr:cNvSpPr>
            <a:spLocks noChangeArrowheads="1" noTextEdit="1"/>
          </xdr:cNvSpPr>
        </xdr:nvSpPr>
        <xdr:spPr bwMode="auto">
          <a:xfrm>
            <a:off x="12363450" y="9615488"/>
            <a:ext cx="3657600" cy="914400"/>
          </a:xfrm>
          <a:prstGeom prst="rect">
            <a:avLst/>
          </a:prstGeom>
          <a:solidFill>
            <a:srgbClr val="FFFFFF"/>
          </a:solidFill>
          <a:ln w="15875">
            <a:solidFill>
              <a:srgbClr val="000000"/>
            </a:solidFill>
            <a:miter lim="800000"/>
            <a:headEnd/>
            <a:tailEnd/>
          </a:ln>
        </xdr:spPr>
        <xdr:txBody>
          <a:bodyPr vertOverflow="clip" wrap="square" lIns="45720" tIns="27432" rIns="45720" bIns="27432" anchor="ctr" upright="1"/>
          <a:lstStyle/>
          <a:p>
            <a:pPr algn="ctr" rtl="0">
              <a:defRPr sz="1000"/>
            </a:pPr>
            <a:fld id="{E2DC87A8-F3B8-425A-A0A2-C60B58E14F7A}" type="TxLink">
              <a:rPr lang="en-US" sz="1600" b="1" i="0" u="none" strike="noStrike" baseline="0">
                <a:solidFill>
                  <a:srgbClr val="000000"/>
                </a:solidFill>
                <a:latin typeface="Verdana"/>
              </a:rPr>
              <a:pPr algn="ctr" rtl="0">
                <a:defRPr sz="1000"/>
              </a:pPr>
              <a:t>SURVEY CONTROL</a:t>
            </a:fld>
            <a:endParaRPr lang="en-US" sz="1600" b="1" i="0" u="none" strike="noStrike" baseline="0">
              <a:solidFill>
                <a:srgbClr val="000000"/>
              </a:solidFill>
              <a:latin typeface="Verdana"/>
            </a:endParaRPr>
          </a:p>
        </xdr:txBody>
      </xdr:sp>
      <xdr:sp macro="" textlink="Totals">
        <xdr:nvSpPr>
          <xdr:cNvPr id="75" name="Text Box 144"/>
          <xdr:cNvSpPr txBox="1">
            <a:spLocks noChangeArrowheads="1" noTextEdit="1"/>
          </xdr:cNvSpPr>
        </xdr:nvSpPr>
        <xdr:spPr bwMode="auto">
          <a:xfrm>
            <a:off x="13325475" y="10301288"/>
            <a:ext cx="1828800" cy="180975"/>
          </a:xfrm>
          <a:prstGeom prst="rect">
            <a:avLst/>
          </a:prstGeom>
          <a:noFill/>
          <a:ln w="9525">
            <a:noFill/>
            <a:miter lim="800000"/>
            <a:headEnd/>
            <a:tailEnd/>
          </a:ln>
        </xdr:spPr>
        <xdr:txBody>
          <a:bodyPr vertOverflow="clip" wrap="square" lIns="36576" tIns="22860" rIns="36576" bIns="22860" anchor="ctr" upright="1"/>
          <a:lstStyle/>
          <a:p>
            <a:pPr algn="ctr" rtl="0">
              <a:defRPr sz="1000"/>
            </a:pPr>
            <a:fld id="{2855ECEE-022C-4EFE-84BD-15F1F91F21D2}" type="TxLink">
              <a:rPr lang="en-US" sz="1200" b="0" i="0" u="none" strike="noStrike" baseline="0">
                <a:solidFill>
                  <a:srgbClr val="000000"/>
                </a:solidFill>
                <a:latin typeface="Verdana"/>
                <a:ea typeface="Verdana"/>
                <a:cs typeface="Verdana"/>
              </a:rPr>
              <a:pPr algn="ctr" rtl="0">
                <a:defRPr sz="1000"/>
              </a:pPr>
              <a:t>Sheet 1 of 2</a:t>
            </a:fld>
            <a:endParaRPr lang="en-US" sz="1200" b="0" i="0" u="none" strike="noStrike" baseline="0">
              <a:solidFill>
                <a:srgbClr val="000000"/>
              </a:solidFill>
              <a:latin typeface="Verdana"/>
            </a:endParaRPr>
          </a:p>
        </xdr:txBody>
      </xdr:sp>
    </xdr:grpSp>
    <xdr:clientData/>
  </xdr:twoCellAnchor>
</xdr:wsDr>
</file>

<file path=xl/tables/table1.xml><?xml version="1.0" encoding="utf-8"?>
<table xmlns="http://schemas.openxmlformats.org/spreadsheetml/2006/main" id="1" name="Sheet.Names" displayName="Sheet.Names" ref="C28:G49" totalsRowCount="1" headerRowDxfId="14" dataDxfId="13" totalsRowDxfId="12">
  <autoFilter ref="C28:G48"/>
  <tableColumns count="5">
    <tableColumn id="2" name="Worksheet Name" totalsRowLabel="Total Sheets:" dataDxfId="11" totalsRowDxfId="10">
      <calculatedColumnFormula>Base&amp;IF(ROW(C29)-ROW(C$28)&gt;1," ("&amp;ROW(C29)-ROW(C$28)&amp;")","")</calculatedColumnFormula>
    </tableColumn>
    <tableColumn id="3" name="Sheet" totalsRowFunction="custom" dataDxfId="9" totalsRowDxfId="8">
      <calculatedColumnFormula>IF(ISREF(INDIRECT("'"&amp;C29&amp;"'!A1")),LEFT(Sheet,FIND(".",Sheet)-1)&amp;"."&amp;F29,"Undefined")</calculatedColumnFormula>
      <totalsRowFormula>COUNTIF(Sheet.Names[Sheet],"&lt;&gt;Undefined")</totalsRowFormula>
    </tableColumn>
    <tableColumn id="4" name="Header row" totalsRowFunction="custom" dataDxfId="7" totalsRowDxfId="6">
      <calculatedColumnFormula>IFERROR(IF(AND(OFFSET(E29,-1,0)&lt;&gt;FALSE(),OFFSET(E29,-1,0)+Table.rows&lt;=Data.rows),OFFSET(E29,-1,0)+Table.rows),Start.Row)</calculatedColumnFormula>
      <totalsRowFormula>MAX(COUNTIF(Sheet.Names[Header row],"&lt;&gt;FALSE")-D49,0)</totalsRowFormula>
    </tableColumn>
    <tableColumn id="5" name="Sheet Number" totalsRowFunction="custom" dataDxfId="5" totalsRowDxfId="4">
      <calculatedColumnFormula>IFERROR(OFFSET(F29,-1,0)+IF(ISREF(INDIRECT("'"&amp;C29&amp;"'!A1")),1,0),VALUE(REPLACE(Sheet,1,FIND(".",Sheet),"")))</calculatedColumnFormula>
      <totalsRowFormula>"sheet"&amp;IF(E49&lt;&gt;1,"s","")&amp;" missing"</totalsRowFormula>
    </tableColumn>
    <tableColumn id="6" name="Notes" dataDxfId="3" totalsRowDxfId="2">
      <calculatedColumnFormula>IF(D29="Undefined",IF(ISNUMBER(E29),"&lt;= Add sheet",""),IF(ISNUMBER(E29),"OK","&lt;Delete"))</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showRowColHeaders="0" tabSelected="1" workbookViewId="0">
      <selection activeCell="C8" sqref="C8"/>
    </sheetView>
  </sheetViews>
  <sheetFormatPr defaultColWidth="0" defaultRowHeight="10.5" zeroHeight="1" x14ac:dyDescent="0.15"/>
  <cols>
    <col min="1" max="1" width="8.7109375" customWidth="1"/>
    <col min="2" max="2" width="10.7109375" customWidth="1"/>
    <col min="3" max="3" width="30.7109375" customWidth="1"/>
    <col min="4" max="4" width="20.7109375" customWidth="1"/>
    <col min="5" max="6" width="10.7109375" customWidth="1"/>
    <col min="7" max="7" width="20" bestFit="1" customWidth="1"/>
    <col min="8" max="8" width="10.85546875" customWidth="1"/>
    <col min="9" max="9" width="13.28515625" hidden="1" customWidth="1"/>
    <col min="10" max="10" width="13.140625" hidden="1" customWidth="1"/>
    <col min="11" max="11" width="9.140625" hidden="1" customWidth="1"/>
    <col min="12" max="12" width="10.140625" hidden="1" customWidth="1"/>
    <col min="13" max="13" width="10.42578125" hidden="1" customWidth="1"/>
    <col min="14" max="16384" width="9.140625" hidden="1"/>
  </cols>
  <sheetData>
    <row r="1" spans="1:7" x14ac:dyDescent="0.15"/>
    <row r="2" spans="1:7" ht="18" x14ac:dyDescent="0.25">
      <c r="B2" s="6" t="s">
        <v>10</v>
      </c>
    </row>
    <row r="3" spans="1:7" ht="73.5" customHeight="1" x14ac:dyDescent="0.2">
      <c r="A3" s="7">
        <f ca="1">OFFSET(A3,-1,0)+1</f>
        <v>1</v>
      </c>
      <c r="B3" s="98" t="s">
        <v>43</v>
      </c>
      <c r="C3" s="98"/>
      <c r="D3" s="98"/>
      <c r="E3" s="98"/>
      <c r="F3" s="96"/>
      <c r="G3" s="5"/>
    </row>
    <row r="4" spans="1:7" ht="60" customHeight="1" x14ac:dyDescent="0.15">
      <c r="A4" s="7">
        <f ca="1">OFFSET(A4,-1,0)+1</f>
        <v>2</v>
      </c>
      <c r="B4" s="98" t="s">
        <v>44</v>
      </c>
      <c r="C4" s="100"/>
      <c r="D4" s="100"/>
      <c r="E4" s="100"/>
      <c r="F4" s="96"/>
    </row>
    <row r="5" spans="1:7" x14ac:dyDescent="0.15"/>
    <row r="6" spans="1:7" ht="18" x14ac:dyDescent="0.25">
      <c r="B6" s="6" t="s">
        <v>16</v>
      </c>
    </row>
    <row r="7" spans="1:7" ht="24" customHeight="1" x14ac:dyDescent="0.15">
      <c r="B7" s="98" t="s">
        <v>14</v>
      </c>
      <c r="C7" s="96"/>
      <c r="D7" s="96"/>
      <c r="E7" s="96"/>
      <c r="F7" s="96"/>
    </row>
    <row r="8" spans="1:7" ht="30" customHeight="1" x14ac:dyDescent="0.15">
      <c r="B8" s="8" t="s">
        <v>0</v>
      </c>
      <c r="C8" s="9" t="s">
        <v>12</v>
      </c>
      <c r="D8" s="105" t="s">
        <v>11</v>
      </c>
      <c r="E8" s="106"/>
      <c r="F8" s="13"/>
    </row>
    <row r="9" spans="1:7" ht="30" customHeight="1" x14ac:dyDescent="0.15">
      <c r="B9" s="8" t="s">
        <v>1</v>
      </c>
      <c r="C9" s="9" t="s">
        <v>13</v>
      </c>
      <c r="D9" s="105"/>
      <c r="E9" s="106"/>
      <c r="F9" s="12"/>
    </row>
    <row r="10" spans="1:7" ht="30" customHeight="1" x14ac:dyDescent="0.15">
      <c r="A10" s="103" t="s">
        <v>194</v>
      </c>
      <c r="B10" s="104"/>
      <c r="C10" s="72"/>
      <c r="D10" s="94"/>
      <c r="E10" s="71"/>
      <c r="F10" s="71"/>
    </row>
    <row r="11" spans="1:7" ht="12.75" x14ac:dyDescent="0.2">
      <c r="B11" s="18" t="s">
        <v>2</v>
      </c>
      <c r="C11" s="16" t="s">
        <v>5</v>
      </c>
    </row>
    <row r="12" spans="1:7" ht="12.75" x14ac:dyDescent="0.2">
      <c r="B12" s="18" t="s">
        <v>3</v>
      </c>
      <c r="C12" s="17">
        <v>0</v>
      </c>
    </row>
    <row r="13" spans="1:7" ht="12.75" x14ac:dyDescent="0.2">
      <c r="B13" s="18" t="s">
        <v>4</v>
      </c>
      <c r="C13" s="16" t="s">
        <v>6</v>
      </c>
    </row>
    <row r="14" spans="1:7" ht="12.75" x14ac:dyDescent="0.2">
      <c r="B14" s="18" t="s">
        <v>3</v>
      </c>
      <c r="C14" s="17">
        <v>0</v>
      </c>
    </row>
    <row r="15" spans="1:7" ht="12.75" x14ac:dyDescent="0.2">
      <c r="B15" s="18" t="s">
        <v>27</v>
      </c>
      <c r="C15" s="19" t="s">
        <v>28</v>
      </c>
      <c r="D15" s="73">
        <f ca="1">COUNTIF(Sheet.Names[Header row],"&gt;0")</f>
        <v>2</v>
      </c>
    </row>
    <row r="16" spans="1:7" ht="12.75" x14ac:dyDescent="0.2">
      <c r="B16" s="18" t="s">
        <v>46</v>
      </c>
      <c r="C16" s="19" t="s">
        <v>45</v>
      </c>
      <c r="D16" s="20"/>
      <c r="E16" s="20"/>
      <c r="F16" s="20"/>
    </row>
    <row r="17" spans="2:8" ht="12.75" x14ac:dyDescent="0.2">
      <c r="B17" s="18" t="s">
        <v>33</v>
      </c>
      <c r="C17" s="19" t="b">
        <v>1</v>
      </c>
      <c r="D17" s="20"/>
      <c r="E17" s="20"/>
      <c r="F17" s="20"/>
    </row>
    <row r="18" spans="2:8" ht="12.75" x14ac:dyDescent="0.2">
      <c r="B18" s="18" t="s">
        <v>34</v>
      </c>
      <c r="C18" s="19" t="s">
        <v>189</v>
      </c>
      <c r="D18" s="20" t="str">
        <f ca="1">"Worksheet "&amp;IF(ISREF(INDIRECT("'"&amp;Location&amp;"'!A1")),"found","NOT FOUND!")</f>
        <v>Worksheet found</v>
      </c>
    </row>
    <row r="19" spans="2:8" ht="12.75" x14ac:dyDescent="0.2">
      <c r="B19" s="18" t="s">
        <v>35</v>
      </c>
      <c r="C19" s="31" t="s">
        <v>22</v>
      </c>
    </row>
    <row r="20" spans="2:8" ht="12.75" x14ac:dyDescent="0.2">
      <c r="B20" s="18" t="s">
        <v>38</v>
      </c>
      <c r="C20" s="31">
        <v>5</v>
      </c>
      <c r="D20" s="27">
        <f ca="1">MATCH("POINT*",INDIRECT("'"&amp;Location&amp;"'!"&amp;Data_col&amp;":"&amp;Data_col),0)</f>
        <v>3</v>
      </c>
      <c r="E20" s="27"/>
      <c r="F20" s="15"/>
    </row>
    <row r="21" spans="2:8" ht="12.75" x14ac:dyDescent="0.2">
      <c r="B21" s="18" t="s">
        <v>29</v>
      </c>
      <c r="C21" s="68" t="s">
        <v>26</v>
      </c>
      <c r="D21">
        <f ca="1">COUNTA(INDIRECT("'"&amp;Location&amp;"'!"&amp;Data_col&amp;":"&amp;Data_col))-COUNTA(INDIRECT("'"&amp;Location&amp;"'!"&amp;Data_col&amp;"1:"&amp;Data_col&amp;D20))</f>
        <v>66</v>
      </c>
      <c r="E21" t="s">
        <v>36</v>
      </c>
      <c r="F21" s="101" t="str">
        <f ca="1">IFERROR(MATCH(" *",INDIRECT("'"&amp;Location&amp;"'!"&amp;Data_col&amp;D20+1&amp;":"&amp;Data_col&amp;D20+D21),0)+D20,"OK - no spaces in data")</f>
        <v>OK - no spaces in data</v>
      </c>
      <c r="G21" s="102"/>
    </row>
    <row r="22" spans="2:8" ht="12.75" x14ac:dyDescent="0.2">
      <c r="B22" s="18" t="s">
        <v>39</v>
      </c>
      <c r="C22" s="29">
        <v>40</v>
      </c>
      <c r="D22" s="15">
        <f ca="1">IFERROR(F21-D20-1,D21+COUNTBLANK(INDIRECT("'"&amp;Location&amp;"'!"&amp;Data_col&amp;D20+1&amp;":"&amp;Data_col&amp;D20+D21)))</f>
        <v>66</v>
      </c>
      <c r="E22" s="15" t="s">
        <v>37</v>
      </c>
      <c r="F22" s="95" t="str">
        <f ca="1">"Warnings: "&amp;IF(ISNUMBER(F21),"Rows found beginning w/spaces.  ","")&amp;IF(COUNTBLANK(INDIRECT("'"&amp;Location&amp;"'!"&amp;Data_col&amp;D20+1&amp;":"&amp;Data_col&amp;D20+D21))&gt;0,"Empty lines found within data set","")</f>
        <v xml:space="preserve">Warnings: </v>
      </c>
      <c r="G22" s="95"/>
      <c r="H22" s="95"/>
    </row>
    <row r="23" spans="2:8" x14ac:dyDescent="0.15">
      <c r="D23" s="15">
        <f ca="1">IF(AND(MOD(D22,Max_rows)&gt;0,MOD(D22,Max_rows)&lt;Min_rows),INT((D22-Min_rows)/ROUND((D22-Min_rows)/Max_rows,0)),Max_rows)</f>
        <v>40</v>
      </c>
      <c r="E23" t="s">
        <v>40</v>
      </c>
      <c r="F23" s="96"/>
      <c r="G23" s="96"/>
      <c r="H23" s="96"/>
    </row>
    <row r="24" spans="2:8" x14ac:dyDescent="0.15">
      <c r="D24" s="28"/>
      <c r="E24" t="str">
        <f ca="1">INDIRECT("'"&amp;Location&amp;"'!"&amp;Data_col&amp;"1")</f>
        <v xml:space="preserve">PROJECT : xxxxxxx HIGHWAY 
DATE OF FIELD WORK : ???
DATE OF FINAL ADJUSTMENT : ???
PROJECT UNITS : US SURVEY FOOT
COORDINATE SYSTEM : SPCS NAD83; WA South ZONE  4602
EPOCH DATE : ???
VERTICAL DATUM : NAVD88 based on Geoid 03
GPK FILE DATED JAN 24, 2007
</v>
      </c>
      <c r="F24" s="97"/>
      <c r="G24" s="97"/>
      <c r="H24" s="97"/>
    </row>
    <row r="25" spans="2:8" x14ac:dyDescent="0.15"/>
    <row r="26" spans="2:8" ht="18" x14ac:dyDescent="0.15">
      <c r="B26" s="21" t="s">
        <v>23</v>
      </c>
      <c r="C26" s="22"/>
      <c r="D26" s="22"/>
      <c r="E26" s="22"/>
      <c r="F26" s="22"/>
    </row>
    <row r="27" spans="2:8" ht="36" customHeight="1" x14ac:dyDescent="0.2">
      <c r="B27" s="99" t="s">
        <v>24</v>
      </c>
      <c r="C27" s="99"/>
      <c r="D27" s="99"/>
      <c r="E27" s="30"/>
    </row>
    <row r="28" spans="2:8" ht="25.5" x14ac:dyDescent="0.2">
      <c r="C28" s="69" t="s">
        <v>25</v>
      </c>
      <c r="D28" s="69" t="s">
        <v>26</v>
      </c>
      <c r="E28" s="69" t="s">
        <v>41</v>
      </c>
      <c r="F28" s="69" t="s">
        <v>191</v>
      </c>
      <c r="G28" s="69" t="s">
        <v>193</v>
      </c>
    </row>
    <row r="29" spans="2:8" ht="12.75" x14ac:dyDescent="0.2">
      <c r="C29" s="5" t="str">
        <f t="shared" ref="C29:C48" si="0">Base&amp;IF(ROW(C29)-ROW(C$28)&gt;1," ("&amp;ROW(C29)-ROW(C$28)&amp;")","")</f>
        <v>Sheet</v>
      </c>
      <c r="D29" s="5" t="str">
        <f t="shared" ref="D29" ca="1" si="1">IF(ISREF(INDIRECT("'"&amp;C29&amp;"'!A1")),LEFT(Sheet,FIND(".",Sheet)-1)&amp;"."&amp;F29,"Undefined")</f>
        <v>D.10</v>
      </c>
      <c r="E29" s="29">
        <f t="shared" ref="E29:E48" ca="1" si="2">IFERROR(IF(AND(OFFSET(E29,-1,0)&lt;&gt;FALSE(),OFFSET(E29,-1,0)+Table.rows&lt;=Data.rows),OFFSET(E29,-1,0)+Table.rows),Start.Row)</f>
        <v>3</v>
      </c>
      <c r="F29" s="29">
        <f t="shared" ref="F29:F48" ca="1" si="3">IFERROR(OFFSET(F29,-1,0)+IF(ISREF(INDIRECT("'"&amp;C29&amp;"'!A1")),1,0),VALUE(REPLACE(Sheet,1,FIND(".",Sheet),"")))</f>
        <v>10</v>
      </c>
      <c r="G29" s="70" t="str">
        <f t="shared" ref="G29:G48" ca="1" si="4">IF(D29="Undefined",IF(ISNUMBER(E29),"&lt;= Add sheet",""),IF(ISNUMBER(E29),"OK","&lt;Delete"))</f>
        <v>OK</v>
      </c>
    </row>
    <row r="30" spans="2:8" ht="12.75" x14ac:dyDescent="0.2">
      <c r="C30" s="5" t="str">
        <f t="shared" si="0"/>
        <v>Sheet (2)</v>
      </c>
      <c r="D30" s="5" t="str">
        <f t="shared" ref="D30:D48" ca="1" si="5">IF(ISREF(INDIRECT("'"&amp;C30&amp;"'!A1")),LEFT(Sheet,FIND(".",Sheet)-1)&amp;"."&amp;F30,"Undefined")</f>
        <v>Undefined</v>
      </c>
      <c r="E30" s="29">
        <f t="shared" ca="1" si="2"/>
        <v>43</v>
      </c>
      <c r="F30" s="29">
        <f t="shared" ca="1" si="3"/>
        <v>10</v>
      </c>
      <c r="G30" s="70" t="str">
        <f t="shared" ca="1" si="4"/>
        <v>&lt;= Add sheet</v>
      </c>
    </row>
    <row r="31" spans="2:8" ht="12.75" x14ac:dyDescent="0.2">
      <c r="C31" s="5" t="str">
        <f t="shared" si="0"/>
        <v>Sheet (3)</v>
      </c>
      <c r="D31" s="5" t="str">
        <f t="shared" ca="1" si="5"/>
        <v>Undefined</v>
      </c>
      <c r="E31" s="29" t="b">
        <f t="shared" ca="1" si="2"/>
        <v>0</v>
      </c>
      <c r="F31" s="29">
        <f t="shared" ca="1" si="3"/>
        <v>10</v>
      </c>
      <c r="G31" s="70" t="str">
        <f t="shared" ca="1" si="4"/>
        <v/>
      </c>
    </row>
    <row r="32" spans="2:8" ht="12.75" x14ac:dyDescent="0.2">
      <c r="C32" s="5" t="str">
        <f t="shared" si="0"/>
        <v>Sheet (4)</v>
      </c>
      <c r="D32" s="5" t="str">
        <f t="shared" ca="1" si="5"/>
        <v>Undefined</v>
      </c>
      <c r="E32" s="29" t="b">
        <f t="shared" ca="1" si="2"/>
        <v>0</v>
      </c>
      <c r="F32" s="29">
        <f t="shared" ca="1" si="3"/>
        <v>10</v>
      </c>
      <c r="G32" s="70" t="str">
        <f t="shared" ca="1" si="4"/>
        <v/>
      </c>
    </row>
    <row r="33" spans="3:7" ht="12.75" x14ac:dyDescent="0.2">
      <c r="C33" s="5" t="str">
        <f t="shared" si="0"/>
        <v>Sheet (5)</v>
      </c>
      <c r="D33" s="5" t="str">
        <f t="shared" ca="1" si="5"/>
        <v>Undefined</v>
      </c>
      <c r="E33" s="29" t="b">
        <f t="shared" ca="1" si="2"/>
        <v>0</v>
      </c>
      <c r="F33" s="29">
        <f t="shared" ca="1" si="3"/>
        <v>10</v>
      </c>
      <c r="G33" s="70" t="str">
        <f t="shared" ca="1" si="4"/>
        <v/>
      </c>
    </row>
    <row r="34" spans="3:7" ht="12.75" x14ac:dyDescent="0.2">
      <c r="C34" s="5" t="str">
        <f t="shared" si="0"/>
        <v>Sheet (6)</v>
      </c>
      <c r="D34" s="5" t="str">
        <f t="shared" ca="1" si="5"/>
        <v>Undefined</v>
      </c>
      <c r="E34" s="29" t="b">
        <f t="shared" ca="1" si="2"/>
        <v>0</v>
      </c>
      <c r="F34" s="29">
        <f t="shared" ca="1" si="3"/>
        <v>10</v>
      </c>
      <c r="G34" s="70" t="str">
        <f t="shared" ca="1" si="4"/>
        <v/>
      </c>
    </row>
    <row r="35" spans="3:7" ht="12.75" x14ac:dyDescent="0.2">
      <c r="C35" s="5" t="str">
        <f t="shared" si="0"/>
        <v>Sheet (7)</v>
      </c>
      <c r="D35" s="5" t="str">
        <f t="shared" ca="1" si="5"/>
        <v>Undefined</v>
      </c>
      <c r="E35" s="29" t="b">
        <f t="shared" ca="1" si="2"/>
        <v>0</v>
      </c>
      <c r="F35" s="29">
        <f t="shared" ca="1" si="3"/>
        <v>10</v>
      </c>
      <c r="G35" s="70" t="str">
        <f t="shared" ca="1" si="4"/>
        <v/>
      </c>
    </row>
    <row r="36" spans="3:7" ht="12.75" x14ac:dyDescent="0.2">
      <c r="C36" s="5" t="str">
        <f t="shared" si="0"/>
        <v>Sheet (8)</v>
      </c>
      <c r="D36" s="5" t="str">
        <f t="shared" ca="1" si="5"/>
        <v>Undefined</v>
      </c>
      <c r="E36" s="29" t="b">
        <f t="shared" ca="1" si="2"/>
        <v>0</v>
      </c>
      <c r="F36" s="29">
        <f t="shared" ca="1" si="3"/>
        <v>10</v>
      </c>
      <c r="G36" s="70" t="str">
        <f t="shared" ca="1" si="4"/>
        <v/>
      </c>
    </row>
    <row r="37" spans="3:7" ht="12.75" x14ac:dyDescent="0.2">
      <c r="C37" s="5" t="str">
        <f t="shared" si="0"/>
        <v>Sheet (9)</v>
      </c>
      <c r="D37" s="5" t="str">
        <f t="shared" ca="1" si="5"/>
        <v>Undefined</v>
      </c>
      <c r="E37" s="29" t="b">
        <f t="shared" ca="1" si="2"/>
        <v>0</v>
      </c>
      <c r="F37" s="29">
        <f t="shared" ca="1" si="3"/>
        <v>10</v>
      </c>
      <c r="G37" s="70" t="str">
        <f t="shared" ca="1" si="4"/>
        <v/>
      </c>
    </row>
    <row r="38" spans="3:7" ht="12.75" x14ac:dyDescent="0.2">
      <c r="C38" s="5" t="str">
        <f t="shared" si="0"/>
        <v>Sheet (10)</v>
      </c>
      <c r="D38" s="5" t="str">
        <f t="shared" ca="1" si="5"/>
        <v>Undefined</v>
      </c>
      <c r="E38" s="29" t="b">
        <f t="shared" ca="1" si="2"/>
        <v>0</v>
      </c>
      <c r="F38" s="29">
        <f t="shared" ca="1" si="3"/>
        <v>10</v>
      </c>
      <c r="G38" s="70" t="str">
        <f t="shared" ca="1" si="4"/>
        <v/>
      </c>
    </row>
    <row r="39" spans="3:7" ht="12.75" x14ac:dyDescent="0.2">
      <c r="C39" s="5" t="str">
        <f t="shared" si="0"/>
        <v>Sheet (11)</v>
      </c>
      <c r="D39" s="5" t="str">
        <f t="shared" ca="1" si="5"/>
        <v>Undefined</v>
      </c>
      <c r="E39" s="29" t="b">
        <f t="shared" ca="1" si="2"/>
        <v>0</v>
      </c>
      <c r="F39" s="29">
        <f t="shared" ca="1" si="3"/>
        <v>10</v>
      </c>
      <c r="G39" s="70" t="str">
        <f t="shared" ca="1" si="4"/>
        <v/>
      </c>
    </row>
    <row r="40" spans="3:7" ht="12.75" x14ac:dyDescent="0.2">
      <c r="C40" s="5" t="str">
        <f t="shared" si="0"/>
        <v>Sheet (12)</v>
      </c>
      <c r="D40" s="5" t="str">
        <f t="shared" ca="1" si="5"/>
        <v>Undefined</v>
      </c>
      <c r="E40" s="29" t="b">
        <f t="shared" ca="1" si="2"/>
        <v>0</v>
      </c>
      <c r="F40" s="29">
        <f t="shared" ca="1" si="3"/>
        <v>10</v>
      </c>
      <c r="G40" s="70" t="str">
        <f t="shared" ca="1" si="4"/>
        <v/>
      </c>
    </row>
    <row r="41" spans="3:7" ht="12.75" x14ac:dyDescent="0.2">
      <c r="C41" s="5" t="str">
        <f t="shared" si="0"/>
        <v>Sheet (13)</v>
      </c>
      <c r="D41" s="5" t="str">
        <f t="shared" ca="1" si="5"/>
        <v>Undefined</v>
      </c>
      <c r="E41" s="29" t="b">
        <f t="shared" ca="1" si="2"/>
        <v>0</v>
      </c>
      <c r="F41" s="29">
        <f t="shared" ca="1" si="3"/>
        <v>10</v>
      </c>
      <c r="G41" s="70" t="str">
        <f t="shared" ca="1" si="4"/>
        <v/>
      </c>
    </row>
    <row r="42" spans="3:7" ht="12.75" x14ac:dyDescent="0.2">
      <c r="C42" s="5" t="str">
        <f t="shared" si="0"/>
        <v>Sheet (14)</v>
      </c>
      <c r="D42" s="5" t="str">
        <f t="shared" ca="1" si="5"/>
        <v>Undefined</v>
      </c>
      <c r="E42" s="29" t="b">
        <f t="shared" ca="1" si="2"/>
        <v>0</v>
      </c>
      <c r="F42" s="29">
        <f t="shared" ca="1" si="3"/>
        <v>10</v>
      </c>
      <c r="G42" s="70" t="str">
        <f t="shared" ca="1" si="4"/>
        <v/>
      </c>
    </row>
    <row r="43" spans="3:7" ht="12.75" x14ac:dyDescent="0.2">
      <c r="C43" s="5" t="str">
        <f t="shared" si="0"/>
        <v>Sheet (15)</v>
      </c>
      <c r="D43" s="5" t="str">
        <f t="shared" ca="1" si="5"/>
        <v>Undefined</v>
      </c>
      <c r="E43" s="29" t="b">
        <f t="shared" ca="1" si="2"/>
        <v>0</v>
      </c>
      <c r="F43" s="29">
        <f t="shared" ca="1" si="3"/>
        <v>10</v>
      </c>
      <c r="G43" s="70" t="str">
        <f t="shared" ca="1" si="4"/>
        <v/>
      </c>
    </row>
    <row r="44" spans="3:7" ht="12.75" x14ac:dyDescent="0.2">
      <c r="C44" s="5" t="str">
        <f t="shared" si="0"/>
        <v>Sheet (16)</v>
      </c>
      <c r="D44" s="5" t="str">
        <f t="shared" ca="1" si="5"/>
        <v>Undefined</v>
      </c>
      <c r="E44" s="29" t="b">
        <f t="shared" ca="1" si="2"/>
        <v>0</v>
      </c>
      <c r="F44" s="29">
        <f t="shared" ca="1" si="3"/>
        <v>10</v>
      </c>
      <c r="G44" s="70" t="str">
        <f t="shared" ca="1" si="4"/>
        <v/>
      </c>
    </row>
    <row r="45" spans="3:7" ht="12.75" x14ac:dyDescent="0.2">
      <c r="C45" s="5" t="str">
        <f t="shared" si="0"/>
        <v>Sheet (17)</v>
      </c>
      <c r="D45" s="5" t="str">
        <f t="shared" ca="1" si="5"/>
        <v>Undefined</v>
      </c>
      <c r="E45" s="29" t="b">
        <f t="shared" ca="1" si="2"/>
        <v>0</v>
      </c>
      <c r="F45" s="29">
        <f t="shared" ca="1" si="3"/>
        <v>10</v>
      </c>
      <c r="G45" s="70" t="str">
        <f t="shared" ca="1" si="4"/>
        <v/>
      </c>
    </row>
    <row r="46" spans="3:7" ht="12.75" x14ac:dyDescent="0.2">
      <c r="C46" s="5" t="str">
        <f t="shared" si="0"/>
        <v>Sheet (18)</v>
      </c>
      <c r="D46" s="5" t="str">
        <f t="shared" ca="1" si="5"/>
        <v>Undefined</v>
      </c>
      <c r="E46" s="29" t="b">
        <f t="shared" ca="1" si="2"/>
        <v>0</v>
      </c>
      <c r="F46" s="29">
        <f t="shared" ca="1" si="3"/>
        <v>10</v>
      </c>
      <c r="G46" s="70" t="str">
        <f t="shared" ca="1" si="4"/>
        <v/>
      </c>
    </row>
    <row r="47" spans="3:7" ht="12.75" x14ac:dyDescent="0.2">
      <c r="C47" s="5" t="str">
        <f t="shared" si="0"/>
        <v>Sheet (19)</v>
      </c>
      <c r="D47" s="5" t="str">
        <f t="shared" ca="1" si="5"/>
        <v>Undefined</v>
      </c>
      <c r="E47" s="29" t="b">
        <f t="shared" ca="1" si="2"/>
        <v>0</v>
      </c>
      <c r="F47" s="29">
        <f t="shared" ca="1" si="3"/>
        <v>10</v>
      </c>
      <c r="G47" s="70" t="str">
        <f t="shared" ca="1" si="4"/>
        <v/>
      </c>
    </row>
    <row r="48" spans="3:7" ht="12.75" x14ac:dyDescent="0.2">
      <c r="C48" s="5" t="str">
        <f t="shared" si="0"/>
        <v>Sheet (20)</v>
      </c>
      <c r="D48" s="5" t="str">
        <f t="shared" ca="1" si="5"/>
        <v>Undefined</v>
      </c>
      <c r="E48" s="29" t="b">
        <f t="shared" ca="1" si="2"/>
        <v>0</v>
      </c>
      <c r="F48" s="29">
        <f t="shared" ca="1" si="3"/>
        <v>10</v>
      </c>
      <c r="G48" s="70" t="str">
        <f t="shared" ca="1" si="4"/>
        <v/>
      </c>
    </row>
    <row r="49" spans="3:7" ht="12.75" x14ac:dyDescent="0.2">
      <c r="C49" s="5" t="s">
        <v>192</v>
      </c>
      <c r="D49" s="29">
        <f ca="1">COUNTIF(Sheet.Names[Sheet],"&lt;&gt;Undefined")</f>
        <v>1</v>
      </c>
      <c r="E49" s="5">
        <f ca="1">MAX(COUNTIF(Sheet.Names[Header row],"&lt;&gt;FALSE")-D49,0)</f>
        <v>1</v>
      </c>
      <c r="F49" s="5" t="str">
        <f ca="1">"sheet"&amp;IF(E49&lt;&gt;1,"s","")&amp;" missing"</f>
        <v>sheet missing</v>
      </c>
      <c r="G49" s="5"/>
    </row>
    <row r="50" spans="3:7" x14ac:dyDescent="0.15"/>
    <row r="51" spans="3:7" x14ac:dyDescent="0.15">
      <c r="C51" s="10" t="s">
        <v>15</v>
      </c>
      <c r="D51" s="11">
        <v>42170</v>
      </c>
      <c r="E51" s="11"/>
      <c r="F51" s="11"/>
    </row>
    <row r="52" spans="3:7" x14ac:dyDescent="0.15"/>
    <row r="53" spans="3:7" hidden="1" x14ac:dyDescent="0.15"/>
  </sheetData>
  <sheetProtection sheet="1" objects="1" scenarios="1"/>
  <mergeCells count="8">
    <mergeCell ref="F22:H24"/>
    <mergeCell ref="B7:F7"/>
    <mergeCell ref="B27:D27"/>
    <mergeCell ref="B3:F3"/>
    <mergeCell ref="B4:F4"/>
    <mergeCell ref="F21:G21"/>
    <mergeCell ref="A10:B10"/>
    <mergeCell ref="D8:E9"/>
  </mergeCells>
  <phoneticPr fontId="1" type="noConversion"/>
  <conditionalFormatting sqref="F22:H22">
    <cfRule type="expression" dxfId="29" priority="9" stopIfTrue="1">
      <formula>LEN(F22)&gt;12</formula>
    </cfRule>
  </conditionalFormatting>
  <conditionalFormatting sqref="I50:I63">
    <cfRule type="expression" dxfId="28" priority="18">
      <formula>CELL("protect",#REF!)=0</formula>
    </cfRule>
  </conditionalFormatting>
  <conditionalFormatting sqref="G29:G48">
    <cfRule type="expression" dxfId="27" priority="3">
      <formula>ISNUMBER(FIND("&lt;",G29))</formula>
    </cfRule>
  </conditionalFormatting>
  <conditionalFormatting sqref="G29:G48 D29:D48">
    <cfRule type="expression" dxfId="26" priority="2">
      <formula>OR(D29="&lt;Delete",D29="Undefined")</formula>
    </cfRule>
  </conditionalFormatting>
  <conditionalFormatting sqref="M29:Z43">
    <cfRule type="expression" dxfId="25" priority="21">
      <formula>CELL("protect",M14)=0</formula>
    </cfRule>
  </conditionalFormatting>
  <conditionalFormatting sqref="J27:K27">
    <cfRule type="expression" dxfId="24" priority="31">
      <formula>CELL("protect",#REF!)=0</formula>
    </cfRule>
  </conditionalFormatting>
  <conditionalFormatting sqref="C18">
    <cfRule type="expression" dxfId="23" priority="43" stopIfTrue="1">
      <formula>ISNUMBER(FIND("NOT",D18))</formula>
    </cfRule>
  </conditionalFormatting>
  <conditionalFormatting sqref="N50:Z63">
    <cfRule type="expression" dxfId="22" priority="51">
      <formula>CELL("protect",M37)=0</formula>
    </cfRule>
  </conditionalFormatting>
  <conditionalFormatting sqref="M50:Z62">
    <cfRule type="expression" dxfId="21" priority="53">
      <formula>CELL("protect",M37)=0</formula>
    </cfRule>
  </conditionalFormatting>
  <conditionalFormatting sqref="M63:Z63">
    <cfRule type="expression" dxfId="20" priority="54">
      <formula>CELL("protect",#REF!)=0</formula>
    </cfRule>
  </conditionalFormatting>
  <conditionalFormatting sqref="B21:C21">
    <cfRule type="expression" dxfId="19" priority="55">
      <formula>CELL("protect",B1048575)=0</formula>
    </cfRule>
  </conditionalFormatting>
  <conditionalFormatting sqref="I50:L63">
    <cfRule type="expression" dxfId="18" priority="58">
      <formula>CELL("protect",C36)=0</formula>
    </cfRule>
  </conditionalFormatting>
  <conditionalFormatting sqref="J50:M63">
    <cfRule type="expression" dxfId="17" priority="59">
      <formula>CELL("protect",C35)=0</formula>
    </cfRule>
  </conditionalFormatting>
  <conditionalFormatting sqref="H50:H63">
    <cfRule type="expression" dxfId="16" priority="60">
      <formula>CELL("protect",G36)=0</formula>
    </cfRule>
  </conditionalFormatting>
  <conditionalFormatting sqref="E49:F49">
    <cfRule type="expression" dxfId="15" priority="1">
      <formula>$E$49&gt;0</formula>
    </cfRule>
  </conditionalFormatting>
  <dataValidations count="8">
    <dataValidation allowBlank="1" showInputMessage="1" showErrorMessage="1" promptTitle="Base sheet name" prompt="The default name for the worksheets containing the plan sheets (Used in calculating subsequent worksheet names below)" sqref="C21"/>
    <dataValidation allowBlank="1" showInputMessage="1" showErrorMessage="1" promptTitle="First Sheet Number" prompt="Input the number of the first sheet.  Any following sheets will be numbered sequentially." sqref="C15"/>
    <dataValidation type="list" allowBlank="1" showInputMessage="1" showErrorMessage="1" promptTitle="Show totals?" prompt="If there is more than one sheet, do you want to show the sheet totals in the title block? i.e. Sheet 1 of n" sqref="C17">
      <formula1>"True,False"</formula1>
    </dataValidation>
    <dataValidation allowBlank="1" showInputMessage="1" showErrorMessage="1" promptTitle="Data location" prompt="The name of the worksheet containing the data" sqref="C18"/>
    <dataValidation allowBlank="1" showInputMessage="1" showErrorMessage="1" promptTitle="Data begins in column" prompt="The column in the data location worksheet where the data begins (usually &quot;A&quot;)" sqref="C19"/>
    <dataValidation allowBlank="1" showInputMessage="1" showErrorMessage="1" promptTitle="Minimum rows per table" prompt="The minimum numbers of rows per table.  Allows user to avoid having 1 or 2 points alone on a table." sqref="C20"/>
    <dataValidation allowBlank="1" showInputMessage="1" showErrorMessage="1" promptTitle="Title block text" prompt="The text placed in the title block of every sheet" sqref="C16"/>
    <dataValidation allowBlank="1" showInputMessage="1" showErrorMessage="1" promptTitle="NPS PMIS and Drawing Number" prompt="For NPS projects only. Separate lines by &lt;ALT&gt;&lt;ENTER&gt;_x000a_  Ex. NPS PMIS No. 136047_x000a_        NPS Drwg No. 101/1168934" sqref="C10"/>
  </dataValidations>
  <pageMargins left="0.75" right="0.75" top="1" bottom="1" header="0.5" footer="0.5"/>
  <pageSetup orientation="portrait" horizontalDpi="1200" verticalDpi="1200" r:id="rId1"/>
  <headerFooter alignWithMargin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4"/>
  <sheetViews>
    <sheetView showGridLines="0" showRowColHeaders="0" showZeros="0" zoomScaleNormal="100" workbookViewId="0">
      <selection activeCell="O17" sqref="O17"/>
    </sheetView>
  </sheetViews>
  <sheetFormatPr defaultColWidth="9.7109375" defaultRowHeight="10.5" x14ac:dyDescent="0.15"/>
  <cols>
    <col min="1" max="1" width="11.7109375" customWidth="1"/>
    <col min="2" max="2" width="12.7109375" customWidth="1"/>
    <col min="3" max="3" width="1.7109375" customWidth="1"/>
    <col min="4" max="4" width="2.85546875" customWidth="1"/>
    <col min="5" max="5" width="9.7109375" customWidth="1"/>
    <col min="6" max="7" width="14.7109375" customWidth="1"/>
    <col min="8" max="8" width="11.7109375" customWidth="1"/>
    <col min="9" max="10" width="18.7109375" customWidth="1"/>
    <col min="11" max="11" width="11.7109375" customWidth="1"/>
    <col min="12" max="12" width="12.7109375" customWidth="1"/>
    <col min="13" max="13" width="43.7109375" customWidth="1"/>
    <col min="14" max="14" width="7.7109375" customWidth="1"/>
    <col min="15" max="16" width="15.7109375" customWidth="1"/>
    <col min="17" max="17" width="15.85546875" customWidth="1"/>
    <col min="18" max="18" width="1.7109375" customWidth="1"/>
    <col min="20" max="20" width="13.7109375" customWidth="1"/>
  </cols>
  <sheetData>
    <row r="1" spans="1:18" ht="12.75" x14ac:dyDescent="0.2">
      <c r="A1" s="3" t="s">
        <v>8</v>
      </c>
    </row>
    <row r="2" spans="1:18" x14ac:dyDescent="0.15">
      <c r="A2" s="23" t="s">
        <v>30</v>
      </c>
      <c r="B2" s="24" t="str">
        <f ca="1">INDEX(Sheet.Names[Sheet],MATCH(B3,Sheet.Names[Worksheet Name],0))</f>
        <v>D.10</v>
      </c>
      <c r="C2" s="4" t="s">
        <v>7</v>
      </c>
      <c r="M2">
        <f ca="1">CELL("protect",O21)</f>
        <v>0</v>
      </c>
    </row>
    <row r="3" spans="1:18" x14ac:dyDescent="0.15">
      <c r="A3" s="23" t="s">
        <v>31</v>
      </c>
      <c r="B3" s="25" t="str">
        <f ca="1">RIGHT(Filename,LEN(Filename)-FIND("]",Filename))</f>
        <v>Sheet</v>
      </c>
      <c r="C3" s="1" t="str">
        <f ca="1">IF(ISNUMBER(FIND("\PW_Production\",CELL("filename",C3))),SUBSTITUTE(CELL("filename",C3),LEFT(CELL("filename",C3),FIND("[",CELL("filename",C3))-1),""),CELL("filename",C3))</f>
        <v>C:\MyFiles\pw_production\d0235149\[Survey.xlsx]Sheet</v>
      </c>
    </row>
    <row r="4" spans="1:18" x14ac:dyDescent="0.15">
      <c r="A4" s="23" t="s">
        <v>32</v>
      </c>
      <c r="B4" s="26" t="str">
        <f ca="1">IF(AND(Needed&gt;1,Show_totals),"Sheet "&amp;REPLACE(Sheet.number,1,FIND(".",Sheet.number),"")-REPLACE(Sheet,1,FIND(".",Sheet),"")+1&amp;" of "&amp;Needed,"")</f>
        <v>Sheet 1 of 2</v>
      </c>
      <c r="C4" s="4" t="s">
        <v>9</v>
      </c>
    </row>
    <row r="5" spans="1:18" x14ac:dyDescent="0.15">
      <c r="C5" s="2" t="str">
        <f ca="1">TEXT(NOW(),"d-mmm-yyyy h:mm AM/PM")</f>
        <v>15-Jun-2015 1:30 PM</v>
      </c>
    </row>
    <row r="6" spans="1:18" x14ac:dyDescent="0.15">
      <c r="D6" s="10" t="s">
        <v>42</v>
      </c>
      <c r="E6" s="14" t="str">
        <f>Data_col</f>
        <v>A</v>
      </c>
      <c r="F6" s="14" t="str">
        <f>IF(LEN(E6)=1,IF(E6="Z","A",""),IF(RIGHT(E6,1)="Z",CHAR(CODE(LEFT(E6,1))+1),LEFT(E6,1)))&amp;IF(RIGHT(E6,1)="Z","A",CHAR(CODE(RIGHT(E6,1))+1))</f>
        <v>B</v>
      </c>
      <c r="G6" s="14" t="str">
        <f>IF(LEN(F6)=1,IF(F6="Z","A",""),IF(RIGHT(F6,1)="Z",CHAR(CODE(LEFT(F6,1))+1),LEFT(F6,1)))&amp;IF(RIGHT(F6,1)="Z","A",CHAR(CODE(RIGHT(F6,1))+1))</f>
        <v>C</v>
      </c>
      <c r="H6" s="14" t="str">
        <f t="shared" ref="H6:M6" si="0">IF(LEN(G6)=1,IF(G6="Z","A",""),IF(RIGHT(G6,1)="Z",CHAR(CODE(LEFT(G6,1))+1),LEFT(G6,1)))&amp;IF(RIGHT(G6,1)="Z","A",CHAR(CODE(RIGHT(G6,1))+1))</f>
        <v>D</v>
      </c>
      <c r="I6" s="14" t="str">
        <f t="shared" si="0"/>
        <v>E</v>
      </c>
      <c r="J6" s="14" t="str">
        <f t="shared" si="0"/>
        <v>F</v>
      </c>
      <c r="K6" s="14" t="str">
        <f t="shared" si="0"/>
        <v>G</v>
      </c>
      <c r="L6" s="14" t="str">
        <f t="shared" si="0"/>
        <v>H</v>
      </c>
      <c r="M6" s="14" t="str">
        <f t="shared" si="0"/>
        <v>I</v>
      </c>
      <c r="N6" s="10"/>
    </row>
    <row r="7" spans="1:18" ht="15" customHeight="1" x14ac:dyDescent="0.15">
      <c r="C7" t="str">
        <f>""</f>
        <v/>
      </c>
      <c r="D7" s="76"/>
      <c r="E7" s="76"/>
      <c r="F7" s="76"/>
      <c r="G7" s="76"/>
      <c r="H7" s="76"/>
      <c r="I7" s="76"/>
      <c r="J7" s="76"/>
      <c r="K7" s="76"/>
      <c r="L7" s="76"/>
      <c r="M7" s="76"/>
      <c r="N7" s="76"/>
      <c r="O7" s="76"/>
      <c r="P7" s="76"/>
      <c r="Q7" s="76"/>
      <c r="R7" s="76"/>
    </row>
    <row r="8" spans="1:18" ht="39" customHeight="1" x14ac:dyDescent="0.15">
      <c r="D8" s="76"/>
      <c r="E8" s="107" t="str">
        <f ca="1">LEFT(Heading,FIND(CHAR(10)&amp;CHAR(10),Heading)-1)</f>
        <v>PROJECT : xxxxxxx HIGHWAY 
DATE OF FIELD WORK : ???
DATE OF FINAL ADJUSTMENT : ???</v>
      </c>
      <c r="F8" s="107"/>
      <c r="G8" s="107"/>
      <c r="H8" s="107"/>
      <c r="I8" s="107"/>
      <c r="J8" s="108"/>
      <c r="K8" s="109" t="str">
        <f ca="1">MID(Heading,FIND(CHAR(10)&amp;CHAR(10),Heading)+2,FIND(CHAR(10)&amp;CHAR(10),Heading,FIND(CHAR(10)&amp;CHAR(10),Heading)+2)-FIND(CHAR(10)&amp;CHAR(10),Heading)-2)</f>
        <v>PROJECT UNITS : US SURVEY FOOT
COORDINATE SYSTEM : SPCS NAD83; WA South ZONE  4602
EPOCH DATE : ???
VERTICAL DATUM : NAVD88 based on Geoid 03</v>
      </c>
      <c r="L8" s="107"/>
      <c r="M8" s="107"/>
      <c r="N8" s="77"/>
      <c r="O8" s="77"/>
      <c r="P8" s="77"/>
      <c r="Q8" s="77"/>
      <c r="R8" s="76"/>
    </row>
    <row r="9" spans="1:18" ht="15" customHeight="1" x14ac:dyDescent="0.15">
      <c r="D9" s="76"/>
      <c r="E9" s="78" t="str">
        <f ca="1">SUBSTITUTE(RIGHT(Heading,LEN(Heading)-FIND(CHAR(10)&amp;CHAR(10),Heading,FIND(CHAR(10)&amp;CHAR(10),Heading)+2)),CHAR(10),"")</f>
        <v>GPK FILE DATED JAN 24, 2007</v>
      </c>
      <c r="F9" s="76"/>
      <c r="G9" s="76"/>
      <c r="H9" s="76"/>
      <c r="I9" s="76"/>
      <c r="J9" s="76"/>
      <c r="K9" s="108"/>
      <c r="L9" s="108"/>
      <c r="M9" s="108"/>
      <c r="N9" s="77"/>
      <c r="O9" s="77"/>
      <c r="P9" s="77"/>
      <c r="Q9" s="77"/>
      <c r="R9" s="76"/>
    </row>
    <row r="10" spans="1:18" ht="15" customHeight="1" thickBot="1" x14ac:dyDescent="0.2">
      <c r="C10" t="str">
        <f>""</f>
        <v/>
      </c>
      <c r="D10" s="76"/>
      <c r="E10" s="79"/>
      <c r="F10" s="79"/>
      <c r="G10" s="79"/>
      <c r="H10" s="79"/>
      <c r="I10" s="79"/>
      <c r="J10" s="79"/>
      <c r="K10" s="79"/>
      <c r="L10" s="79"/>
      <c r="M10" s="76"/>
      <c r="N10" s="77"/>
      <c r="O10" s="77"/>
      <c r="P10" s="77"/>
      <c r="Q10" s="77"/>
      <c r="R10" s="76"/>
    </row>
    <row r="11" spans="1:18" ht="15" customHeight="1" x14ac:dyDescent="0.15">
      <c r="D11" s="77"/>
      <c r="E11" s="80"/>
      <c r="F11" s="81" t="s">
        <v>48</v>
      </c>
      <c r="G11" s="82"/>
      <c r="H11" s="82"/>
      <c r="I11" s="81" t="s">
        <v>49</v>
      </c>
      <c r="J11" s="82"/>
      <c r="K11" s="82"/>
      <c r="L11" s="83"/>
      <c r="M11" s="84"/>
      <c r="N11" s="77"/>
      <c r="O11" s="77"/>
      <c r="P11" s="77"/>
      <c r="Q11" s="77"/>
      <c r="R11" s="76"/>
    </row>
    <row r="12" spans="1:18" ht="22.5" customHeight="1" thickBot="1" x14ac:dyDescent="0.2">
      <c r="A12" s="110">
        <f ca="1">INDEX(Sheet.Names[Header row],MATCH(Sheet.number,Sheet.Names[Sheet],0))</f>
        <v>3</v>
      </c>
      <c r="B12" s="111"/>
      <c r="D12" s="77"/>
      <c r="E12" s="85" t="s">
        <v>17</v>
      </c>
      <c r="F12" s="86" t="s">
        <v>18</v>
      </c>
      <c r="G12" s="86" t="s">
        <v>19</v>
      </c>
      <c r="H12" s="86" t="s">
        <v>20</v>
      </c>
      <c r="I12" s="86" t="s">
        <v>50</v>
      </c>
      <c r="J12" s="86" t="s">
        <v>51</v>
      </c>
      <c r="K12" s="87" t="s">
        <v>52</v>
      </c>
      <c r="L12" s="87" t="s">
        <v>53</v>
      </c>
      <c r="M12" s="88" t="s">
        <v>21</v>
      </c>
      <c r="N12" s="77"/>
      <c r="O12" s="74" t="s">
        <v>195</v>
      </c>
      <c r="P12" s="77"/>
      <c r="Q12" s="77"/>
      <c r="R12" s="76"/>
    </row>
    <row r="13" spans="1:18" ht="15" customHeight="1" thickTop="1" thickBot="1" x14ac:dyDescent="0.2">
      <c r="A13" s="32" t="str">
        <f ca="1">IF(A12=FALSE(),"SHEET NOT NEEDED!","")</f>
        <v/>
      </c>
      <c r="B13" s="32"/>
      <c r="D13" s="77"/>
      <c r="E13" s="89">
        <f t="shared" ref="E13:H52" ca="1" si="1">IF(Header&lt;&gt;FALSE(),IF(ROW(E13)-ROW(Header)&lt;=Table.rows,INDIRECT("'"&amp;Location&amp;"'!"&amp;E$6&amp;Header+ROW(E13)-ROW(Header)),""),"")</f>
        <v>24101</v>
      </c>
      <c r="F13" s="90">
        <f t="shared" ca="1" si="1"/>
        <v>508723.24699999997</v>
      </c>
      <c r="G13" s="90">
        <f t="shared" ca="1" si="1"/>
        <v>3947067.51</v>
      </c>
      <c r="H13" s="90">
        <f t="shared" ca="1" si="1"/>
        <v>70.965000000000003</v>
      </c>
      <c r="I13" s="91" t="str">
        <f t="shared" ref="I13:J52" ca="1" si="2">IF(Header&lt;&gt;FALSE(),IF(ROW(I13)-ROW(Header)&lt;=Table.rows,SUBSTITUTE(INDIRECT("'"&amp;Location&amp;"'!"&amp;I$6&amp;Header+ROW(I13)-ROW(Header)),"ｰ ","° "),""),"")</f>
        <v>43° 00' 15.86004"</v>
      </c>
      <c r="J13" s="91" t="str">
        <f t="shared" ca="1" si="2"/>
        <v>124° 08' 35.90716"</v>
      </c>
      <c r="K13" s="91">
        <f t="shared" ref="K13:M52" ca="1" si="3">IF(Header&lt;&gt;FALSE(),IF(ROW(K13)-ROW(Header)&lt;=Table.rows,INDIRECT("'"&amp;Location&amp;"'!"&amp;K$6&amp;Header+ROW(K13)-ROW(Header)),""),"")</f>
        <v>-12.365</v>
      </c>
      <c r="L13" s="91">
        <f t="shared" ca="1" si="3"/>
        <v>0.99989926100000004</v>
      </c>
      <c r="M13" s="92" t="str">
        <f t="shared" ca="1" si="3"/>
        <v xml:space="preserve">5/8" IR w/ RPC W&amp;H Pacific    </v>
      </c>
      <c r="N13" s="75">
        <v>1</v>
      </c>
      <c r="O13" s="112" t="s">
        <v>190</v>
      </c>
      <c r="P13" s="112"/>
      <c r="Q13" s="112"/>
      <c r="R13" s="76"/>
    </row>
    <row r="14" spans="1:18" ht="15" customHeight="1" thickBot="1" x14ac:dyDescent="0.2">
      <c r="D14" s="77"/>
      <c r="E14" s="89">
        <f t="shared" ca="1" si="1"/>
        <v>24102</v>
      </c>
      <c r="F14" s="90">
        <f t="shared" ca="1" si="1"/>
        <v>507707.11900000001</v>
      </c>
      <c r="G14" s="90">
        <f t="shared" ca="1" si="1"/>
        <v>3947627.62</v>
      </c>
      <c r="H14" s="90">
        <f t="shared" ca="1" si="1"/>
        <v>73.31</v>
      </c>
      <c r="I14" s="91" t="str">
        <f t="shared" ca="1" si="2"/>
        <v>43° 00' 06.07262"</v>
      </c>
      <c r="J14" s="91" t="str">
        <f t="shared" ca="1" si="2"/>
        <v>124° 08' 27.78129"</v>
      </c>
      <c r="K14" s="91">
        <f t="shared" ca="1" si="3"/>
        <v>-10.02</v>
      </c>
      <c r="L14" s="91">
        <f t="shared" ca="1" si="3"/>
        <v>0.99989928299999997</v>
      </c>
      <c r="M14" s="92" t="str">
        <f t="shared" ca="1" si="3"/>
        <v xml:space="preserve">5/8" IR w/ RPC W&amp;H Pacific    </v>
      </c>
      <c r="N14" s="77"/>
      <c r="O14" s="112"/>
      <c r="P14" s="112"/>
      <c r="Q14" s="112"/>
      <c r="R14" s="76"/>
    </row>
    <row r="15" spans="1:18" ht="15" customHeight="1" thickBot="1" x14ac:dyDescent="0.2">
      <c r="D15" s="77"/>
      <c r="E15" s="89">
        <f t="shared" ca="1" si="1"/>
        <v>24103</v>
      </c>
      <c r="F15" s="90">
        <f t="shared" ca="1" si="1"/>
        <v>507202.46799999999</v>
      </c>
      <c r="G15" s="90">
        <f t="shared" ca="1" si="1"/>
        <v>3947680.62</v>
      </c>
      <c r="H15" s="90">
        <f t="shared" ca="1" si="1"/>
        <v>74.259</v>
      </c>
      <c r="I15" s="91" t="str">
        <f t="shared" ca="1" si="2"/>
        <v>43° 00' 01.11506"</v>
      </c>
      <c r="J15" s="91" t="str">
        <f t="shared" ca="1" si="2"/>
        <v>124° 08' 26.77349"</v>
      </c>
      <c r="K15" s="91">
        <f t="shared" ca="1" si="3"/>
        <v>-9.070999999999998</v>
      </c>
      <c r="L15" s="91">
        <f t="shared" ca="1" si="3"/>
        <v>0.99989930800000004</v>
      </c>
      <c r="M15" s="92" t="str">
        <f t="shared" ca="1" si="3"/>
        <v xml:space="preserve">1/2" IR w/ YPC FHWA    </v>
      </c>
      <c r="N15" s="77"/>
      <c r="O15" s="112"/>
      <c r="P15" s="112"/>
      <c r="Q15" s="112"/>
      <c r="R15" s="76"/>
    </row>
    <row r="16" spans="1:18" ht="15" customHeight="1" thickBot="1" x14ac:dyDescent="0.2">
      <c r="D16" s="77"/>
      <c r="E16" s="89">
        <f t="shared" ca="1" si="1"/>
        <v>24104</v>
      </c>
      <c r="F16" s="90">
        <f t="shared" ca="1" si="1"/>
        <v>506703.97100000002</v>
      </c>
      <c r="G16" s="90">
        <f t="shared" ca="1" si="1"/>
        <v>3948043.202</v>
      </c>
      <c r="H16" s="90">
        <f t="shared" ca="1" si="1"/>
        <v>77.561999999999998</v>
      </c>
      <c r="I16" s="91" t="str">
        <f t="shared" ca="1" si="2"/>
        <v>42° 59' 56.35111"</v>
      </c>
      <c r="J16" s="91" t="str">
        <f t="shared" ca="1" si="2"/>
        <v>124° 08' 21.60694"</v>
      </c>
      <c r="K16" s="91">
        <f t="shared" ca="1" si="3"/>
        <v>-5.7680000000000007</v>
      </c>
      <c r="L16" s="91">
        <f t="shared" ca="1" si="3"/>
        <v>0.99989921599999998</v>
      </c>
      <c r="M16" s="92" t="str">
        <f t="shared" ca="1" si="3"/>
        <v xml:space="preserve">1/2" IR w/ YPC FHWA    </v>
      </c>
      <c r="N16" s="77"/>
      <c r="O16" s="112"/>
      <c r="P16" s="112"/>
      <c r="Q16" s="112"/>
      <c r="R16" s="76"/>
    </row>
    <row r="17" spans="4:18" ht="15" customHeight="1" thickBot="1" x14ac:dyDescent="0.2">
      <c r="D17" s="77"/>
      <c r="E17" s="89">
        <f t="shared" ca="1" si="1"/>
        <v>24105</v>
      </c>
      <c r="F17" s="90">
        <f t="shared" ca="1" si="1"/>
        <v>506330.91600000003</v>
      </c>
      <c r="G17" s="90">
        <f t="shared" ca="1" si="1"/>
        <v>3948605.8629999999</v>
      </c>
      <c r="H17" s="90">
        <f t="shared" ca="1" si="1"/>
        <v>79.338999999999999</v>
      </c>
      <c r="I17" s="91" t="str">
        <f t="shared" ca="1" si="2"/>
        <v>42° 59' 52.91087"</v>
      </c>
      <c r="J17" s="91" t="str">
        <f t="shared" ca="1" si="2"/>
        <v>124° 08' 13.82385"</v>
      </c>
      <c r="K17" s="91">
        <f t="shared" ca="1" si="3"/>
        <v>-3.9909999999999997</v>
      </c>
      <c r="L17" s="91">
        <f t="shared" ca="1" si="3"/>
        <v>0.99989917900000003</v>
      </c>
      <c r="M17" s="92" t="str">
        <f t="shared" ca="1" si="3"/>
        <v xml:space="preserve">1/2" IR w/ YPC FHWA    </v>
      </c>
      <c r="N17" s="77"/>
      <c r="O17" s="77"/>
      <c r="P17" s="77"/>
      <c r="Q17" s="77"/>
      <c r="R17" s="76"/>
    </row>
    <row r="18" spans="4:18" ht="15" customHeight="1" thickBot="1" x14ac:dyDescent="0.2">
      <c r="D18" s="77"/>
      <c r="E18" s="89">
        <f t="shared" ca="1" si="1"/>
        <v>24106</v>
      </c>
      <c r="F18" s="90">
        <f t="shared" ca="1" si="1"/>
        <v>505775.27899999998</v>
      </c>
      <c r="G18" s="90">
        <f t="shared" ca="1" si="1"/>
        <v>3948628.3250000002</v>
      </c>
      <c r="H18" s="90">
        <f t="shared" ca="1" si="1"/>
        <v>74.081999999999994</v>
      </c>
      <c r="I18" s="91" t="str">
        <f t="shared" ca="1" si="2"/>
        <v>42° 59' 47.43701"</v>
      </c>
      <c r="J18" s="91" t="str">
        <f t="shared" ca="1" si="2"/>
        <v>124° 08' 13.19721"</v>
      </c>
      <c r="K18" s="91">
        <f t="shared" ca="1" si="3"/>
        <v>-9.2480000000000047</v>
      </c>
      <c r="L18" s="91">
        <f t="shared" ca="1" si="3"/>
        <v>0.99989950900000002</v>
      </c>
      <c r="M18" s="92" t="str">
        <f t="shared" ca="1" si="3"/>
        <v xml:space="preserve">1/2" IR w/ YPC FHWA    </v>
      </c>
      <c r="N18" s="77"/>
      <c r="O18" s="77"/>
      <c r="P18" s="77"/>
      <c r="Q18" s="77"/>
      <c r="R18" s="76"/>
    </row>
    <row r="19" spans="4:18" ht="15" customHeight="1" thickBot="1" x14ac:dyDescent="0.2">
      <c r="D19" s="77"/>
      <c r="E19" s="89">
        <f t="shared" ca="1" si="1"/>
        <v>24107</v>
      </c>
      <c r="F19" s="90">
        <f t="shared" ca="1" si="1"/>
        <v>505208.55200000003</v>
      </c>
      <c r="G19" s="90">
        <f t="shared" ca="1" si="1"/>
        <v>3948248.398</v>
      </c>
      <c r="H19" s="90">
        <f t="shared" ca="1" si="1"/>
        <v>74.093000000000004</v>
      </c>
      <c r="I19" s="91" t="str">
        <f t="shared" ca="1" si="2"/>
        <v>42° 59' 41.68111"</v>
      </c>
      <c r="J19" s="91" t="str">
        <f t="shared" ca="1" si="2"/>
        <v>124° 08' 17.97399"</v>
      </c>
      <c r="K19" s="91">
        <f t="shared" ca="1" si="3"/>
        <v>-9.2369999999999948</v>
      </c>
      <c r="L19" s="91">
        <f t="shared" ca="1" si="3"/>
        <v>0.99989959399999995</v>
      </c>
      <c r="M19" s="92" t="str">
        <f t="shared" ca="1" si="3"/>
        <v xml:space="preserve">1/2" IR w/ YPC FHWA    </v>
      </c>
      <c r="N19" s="77"/>
      <c r="O19" s="77"/>
      <c r="P19" s="77"/>
      <c r="Q19" s="77"/>
      <c r="R19" s="76"/>
    </row>
    <row r="20" spans="4:18" ht="15" customHeight="1" thickBot="1" x14ac:dyDescent="0.2">
      <c r="D20" s="77"/>
      <c r="E20" s="89">
        <f t="shared" ca="1" si="1"/>
        <v>24108</v>
      </c>
      <c r="F20" s="90">
        <f t="shared" ca="1" si="1"/>
        <v>504530.99699999997</v>
      </c>
      <c r="G20" s="90">
        <f t="shared" ca="1" si="1"/>
        <v>3948017.216</v>
      </c>
      <c r="H20" s="90">
        <f t="shared" ca="1" si="1"/>
        <v>69.63</v>
      </c>
      <c r="I20" s="91" t="str">
        <f t="shared" ca="1" si="2"/>
        <v>42° 59' 34.89524"</v>
      </c>
      <c r="J20" s="91" t="str">
        <f t="shared" ca="1" si="2"/>
        <v>124° 08' 20.68600"</v>
      </c>
      <c r="K20" s="91">
        <f t="shared" ca="1" si="3"/>
        <v>-13.7</v>
      </c>
      <c r="L20" s="91">
        <f t="shared" ca="1" si="3"/>
        <v>0.99989990699999998</v>
      </c>
      <c r="M20" s="92" t="str">
        <f t="shared" ca="1" si="3"/>
        <v xml:space="preserve">1/2" IR w/ YPC FHWA    </v>
      </c>
      <c r="N20" s="77"/>
      <c r="O20" s="77"/>
      <c r="P20" s="77"/>
      <c r="Q20" s="77"/>
      <c r="R20" s="76"/>
    </row>
    <row r="21" spans="4:18" ht="15" customHeight="1" thickBot="1" x14ac:dyDescent="0.2">
      <c r="D21" s="77"/>
      <c r="E21" s="89">
        <f t="shared" ca="1" si="1"/>
        <v>24109</v>
      </c>
      <c r="F21" s="90">
        <f t="shared" ca="1" si="1"/>
        <v>503703.82900000003</v>
      </c>
      <c r="G21" s="90">
        <f t="shared" ca="1" si="1"/>
        <v>3947744.7239999999</v>
      </c>
      <c r="H21" s="90">
        <f t="shared" ca="1" si="1"/>
        <v>74.486999999999995</v>
      </c>
      <c r="I21" s="91" t="str">
        <f t="shared" ca="1" si="2"/>
        <v>42° 59' 26.61512"</v>
      </c>
      <c r="J21" s="91" t="str">
        <f t="shared" ca="1" si="2"/>
        <v>124° 08' 23.86573"</v>
      </c>
      <c r="K21" s="91">
        <f t="shared" ca="1" si="3"/>
        <v>-8.8430000000000035</v>
      </c>
      <c r="L21" s="91">
        <f t="shared" ca="1" si="3"/>
        <v>0.99989979900000003</v>
      </c>
      <c r="M21" s="92" t="str">
        <f t="shared" ca="1" si="3"/>
        <v xml:space="preserve">1/2" IR w/ YPC FHWA    </v>
      </c>
      <c r="N21" s="77"/>
      <c r="O21" s="77"/>
      <c r="P21" s="77"/>
      <c r="Q21" s="77"/>
      <c r="R21" s="76"/>
    </row>
    <row r="22" spans="4:18" ht="15" customHeight="1" thickBot="1" x14ac:dyDescent="0.2">
      <c r="D22" s="77"/>
      <c r="E22" s="89">
        <f t="shared" ca="1" si="1"/>
        <v>24110</v>
      </c>
      <c r="F22" s="90">
        <f t="shared" ca="1" si="1"/>
        <v>503148.09600000002</v>
      </c>
      <c r="G22" s="90">
        <f t="shared" ca="1" si="1"/>
        <v>3947337.5610000002</v>
      </c>
      <c r="H22" s="90">
        <f t="shared" ca="1" si="1"/>
        <v>72.363</v>
      </c>
      <c r="I22" s="91" t="str">
        <f t="shared" ca="1" si="2"/>
        <v>42° 59' 20.95589"</v>
      </c>
      <c r="J22" s="91" t="str">
        <f t="shared" ca="1" si="2"/>
        <v>124° 08' 29.01434"</v>
      </c>
      <c r="K22" s="91">
        <f t="shared" ca="1" si="3"/>
        <v>-10.966999999999999</v>
      </c>
      <c r="L22" s="91">
        <f t="shared" ca="1" si="3"/>
        <v>0.99989998599999996</v>
      </c>
      <c r="M22" s="92" t="str">
        <f t="shared" ca="1" si="3"/>
        <v xml:space="preserve">1/2" IR w/ YPC FHWA    </v>
      </c>
      <c r="N22" s="77"/>
      <c r="O22" s="77"/>
      <c r="P22" s="77"/>
      <c r="Q22" s="77"/>
      <c r="R22" s="76"/>
    </row>
    <row r="23" spans="4:18" ht="15" customHeight="1" thickBot="1" x14ac:dyDescent="0.2">
      <c r="D23" s="77"/>
      <c r="E23" s="89">
        <f t="shared" ca="1" si="1"/>
        <v>24111</v>
      </c>
      <c r="F23" s="90">
        <f t="shared" ca="1" si="1"/>
        <v>502795.51899999997</v>
      </c>
      <c r="G23" s="90">
        <f t="shared" ca="1" si="1"/>
        <v>3947247.591</v>
      </c>
      <c r="H23" s="90">
        <f t="shared" ca="1" si="1"/>
        <v>74.587000000000003</v>
      </c>
      <c r="I23" s="91" t="str">
        <f t="shared" ca="1" si="2"/>
        <v>42° 59' 17.43774"</v>
      </c>
      <c r="J23" s="91" t="str">
        <f t="shared" ca="1" si="2"/>
        <v>124° 08' 30.01758"</v>
      </c>
      <c r="K23" s="91">
        <f t="shared" ca="1" si="3"/>
        <v>-8.742999999999995</v>
      </c>
      <c r="L23" s="91">
        <f t="shared" ca="1" si="3"/>
        <v>0.99989993399999999</v>
      </c>
      <c r="M23" s="92" t="str">
        <f t="shared" ca="1" si="3"/>
        <v xml:space="preserve">1/2" IR w/ YPC FHWA    </v>
      </c>
      <c r="N23" s="77"/>
      <c r="O23" s="77"/>
      <c r="P23" s="77"/>
      <c r="Q23" s="77"/>
      <c r="R23" s="76"/>
    </row>
    <row r="24" spans="4:18" ht="15" customHeight="1" thickBot="1" x14ac:dyDescent="0.2">
      <c r="D24" s="77"/>
      <c r="E24" s="89">
        <f t="shared" ca="1" si="1"/>
        <v>24112</v>
      </c>
      <c r="F24" s="90">
        <f t="shared" ca="1" si="1"/>
        <v>502547.30900000001</v>
      </c>
      <c r="G24" s="90">
        <f t="shared" ca="1" si="1"/>
        <v>3946953.014</v>
      </c>
      <c r="H24" s="90">
        <f t="shared" ca="1" si="1"/>
        <v>73.911000000000001</v>
      </c>
      <c r="I24" s="91" t="str">
        <f t="shared" ca="1" si="2"/>
        <v>42° 59' 14.86169"</v>
      </c>
      <c r="J24" s="91" t="str">
        <f t="shared" ca="1" si="2"/>
        <v>124° 08' 33.83231"</v>
      </c>
      <c r="K24" s="91">
        <f t="shared" ca="1" si="3"/>
        <v>-9.4189999999999969</v>
      </c>
      <c r="L24" s="91">
        <f t="shared" ca="1" si="3"/>
        <v>0.99990000599999995</v>
      </c>
      <c r="M24" s="92" t="str">
        <f t="shared" ca="1" si="3"/>
        <v xml:space="preserve">1/2" IR w/ YPC FHWA    </v>
      </c>
      <c r="N24" s="77"/>
      <c r="O24" s="77"/>
      <c r="P24" s="77"/>
      <c r="Q24" s="77"/>
      <c r="R24" s="76"/>
    </row>
    <row r="25" spans="4:18" ht="15" customHeight="1" thickBot="1" x14ac:dyDescent="0.2">
      <c r="D25" s="77"/>
      <c r="E25" s="89">
        <f t="shared" ca="1" si="1"/>
        <v>24113</v>
      </c>
      <c r="F25" s="90">
        <f t="shared" ca="1" si="1"/>
        <v>502433.89500000002</v>
      </c>
      <c r="G25" s="90">
        <f t="shared" ca="1" si="1"/>
        <v>3946614.4670000002</v>
      </c>
      <c r="H25" s="90">
        <f t="shared" ca="1" si="1"/>
        <v>73.075999999999993</v>
      </c>
      <c r="I25" s="91" t="str">
        <f t="shared" ca="1" si="2"/>
        <v>42° 59' 13.59698"</v>
      </c>
      <c r="J25" s="91" t="str">
        <f t="shared" ca="1" si="2"/>
        <v>124° 08' 38.31691"</v>
      </c>
      <c r="K25" s="91">
        <f t="shared" ca="1" si="3"/>
        <v>-10.254000000000005</v>
      </c>
      <c r="L25" s="91">
        <f t="shared" ca="1" si="3"/>
        <v>0.99990006600000003</v>
      </c>
      <c r="M25" s="92" t="str">
        <f t="shared" ca="1" si="3"/>
        <v xml:space="preserve">1/2" IR w/ YPC FHWA    </v>
      </c>
      <c r="N25" s="77"/>
      <c r="O25" s="77"/>
      <c r="P25" s="77"/>
      <c r="Q25" s="77"/>
      <c r="R25" s="76"/>
    </row>
    <row r="26" spans="4:18" ht="15" customHeight="1" thickBot="1" x14ac:dyDescent="0.2">
      <c r="D26" s="77"/>
      <c r="E26" s="89">
        <f t="shared" ca="1" si="1"/>
        <v>24114</v>
      </c>
      <c r="F26" s="90">
        <f t="shared" ca="1" si="1"/>
        <v>502061.43300000002</v>
      </c>
      <c r="G26" s="90">
        <f t="shared" ca="1" si="1"/>
        <v>3946352.4649999999</v>
      </c>
      <c r="H26" s="90">
        <f t="shared" ca="1" si="1"/>
        <v>75.057000000000002</v>
      </c>
      <c r="I26" s="91" t="str">
        <f t="shared" ca="1" si="2"/>
        <v>42° 59' 09.80863"</v>
      </c>
      <c r="J26" s="91" t="str">
        <f t="shared" ca="1" si="2"/>
        <v>124° 08' 41.62085"</v>
      </c>
      <c r="K26" s="91">
        <f t="shared" ca="1" si="3"/>
        <v>-8.2729999999999961</v>
      </c>
      <c r="L26" s="91">
        <f t="shared" ca="1" si="3"/>
        <v>0.99990003000000005</v>
      </c>
      <c r="M26" s="92" t="str">
        <f t="shared" ca="1" si="3"/>
        <v xml:space="preserve">1/2" IR w/ YPC FHWA    </v>
      </c>
      <c r="N26" s="77"/>
      <c r="O26" s="77"/>
      <c r="P26" s="77"/>
      <c r="Q26" s="77"/>
      <c r="R26" s="76"/>
    </row>
    <row r="27" spans="4:18" ht="15" customHeight="1" thickBot="1" x14ac:dyDescent="0.2">
      <c r="D27" s="77"/>
      <c r="E27" s="89">
        <f t="shared" ca="1" si="1"/>
        <v>24115</v>
      </c>
      <c r="F27" s="90">
        <f t="shared" ca="1" si="1"/>
        <v>501920.93099999998</v>
      </c>
      <c r="G27" s="90">
        <f t="shared" ca="1" si="1"/>
        <v>3945936.017</v>
      </c>
      <c r="H27" s="90">
        <f t="shared" ca="1" si="1"/>
        <v>81.93</v>
      </c>
      <c r="I27" s="91" t="str">
        <f t="shared" ca="1" si="2"/>
        <v>42° 59' 08.24302"</v>
      </c>
      <c r="J27" s="91" t="str">
        <f t="shared" ca="1" si="2"/>
        <v>124° 08' 47.13660"</v>
      </c>
      <c r="K27" s="91">
        <f t="shared" ca="1" si="3"/>
        <v>-1.3999999999999915</v>
      </c>
      <c r="L27" s="91">
        <f t="shared" ca="1" si="3"/>
        <v>0.99989972599999999</v>
      </c>
      <c r="M27" s="92" t="str">
        <f t="shared" ca="1" si="3"/>
        <v xml:space="preserve">1/2" IR w/ YPC FHWA    </v>
      </c>
      <c r="N27" s="77"/>
      <c r="O27" s="77"/>
      <c r="P27" s="77"/>
      <c r="Q27" s="77"/>
      <c r="R27" s="76"/>
    </row>
    <row r="28" spans="4:18" ht="15" customHeight="1" thickBot="1" x14ac:dyDescent="0.2">
      <c r="D28" s="77"/>
      <c r="E28" s="89">
        <f t="shared" ca="1" si="1"/>
        <v>24116</v>
      </c>
      <c r="F28" s="90">
        <f t="shared" ca="1" si="1"/>
        <v>502152.49400000001</v>
      </c>
      <c r="G28" s="90">
        <f t="shared" ca="1" si="1"/>
        <v>3945567.7409999999</v>
      </c>
      <c r="H28" s="90">
        <f t="shared" ca="1" si="1"/>
        <v>78.561000000000007</v>
      </c>
      <c r="I28" s="91" t="str">
        <f t="shared" ca="1" si="2"/>
        <v>42° 59' 10.36990"</v>
      </c>
      <c r="J28" s="91" t="str">
        <f t="shared" ca="1" si="2"/>
        <v>124° 08' 52.22272"</v>
      </c>
      <c r="K28" s="91">
        <f t="shared" ca="1" si="3"/>
        <v>-4.7689999999999912</v>
      </c>
      <c r="L28" s="91">
        <f t="shared" ca="1" si="3"/>
        <v>0.99989985599999998</v>
      </c>
      <c r="M28" s="92" t="str">
        <f t="shared" ca="1" si="3"/>
        <v xml:space="preserve">1/2" IR w/ YPC FHWA    </v>
      </c>
      <c r="N28" s="77"/>
      <c r="O28" s="77"/>
      <c r="P28" s="77"/>
      <c r="Q28" s="77"/>
      <c r="R28" s="76"/>
    </row>
    <row r="29" spans="4:18" ht="15" customHeight="1" thickBot="1" x14ac:dyDescent="0.2">
      <c r="D29" s="77"/>
      <c r="E29" s="89">
        <f t="shared" ca="1" si="1"/>
        <v>24117</v>
      </c>
      <c r="F29" s="90">
        <f t="shared" ca="1" si="1"/>
        <v>502189.60200000001</v>
      </c>
      <c r="G29" s="90">
        <f t="shared" ca="1" si="1"/>
        <v>3945279.7110000001</v>
      </c>
      <c r="H29" s="90">
        <f t="shared" ca="1" si="1"/>
        <v>73.225999999999999</v>
      </c>
      <c r="I29" s="91" t="str">
        <f t="shared" ca="1" si="2"/>
        <v>42° 59' 10.61220"</v>
      </c>
      <c r="J29" s="91" t="str">
        <f t="shared" ca="1" si="2"/>
        <v>124° 08' 56.11628"</v>
      </c>
      <c r="K29" s="91">
        <f t="shared" ca="1" si="3"/>
        <v>-10.103999999999999</v>
      </c>
      <c r="L29" s="91">
        <f t="shared" ca="1" si="3"/>
        <v>0.99990010799999995</v>
      </c>
      <c r="M29" s="92" t="str">
        <f t="shared" ca="1" si="3"/>
        <v xml:space="preserve">1/2" IR w/ YPC FHWA    </v>
      </c>
      <c r="N29" s="77"/>
      <c r="O29" s="77"/>
      <c r="P29" s="77"/>
      <c r="Q29" s="77"/>
      <c r="R29" s="76"/>
    </row>
    <row r="30" spans="4:18" ht="15" customHeight="1" thickBot="1" x14ac:dyDescent="0.2">
      <c r="D30" s="77"/>
      <c r="E30" s="89">
        <f t="shared" ca="1" si="1"/>
        <v>24118</v>
      </c>
      <c r="F30" s="90">
        <f t="shared" ca="1" si="1"/>
        <v>502383.728</v>
      </c>
      <c r="G30" s="90">
        <f t="shared" ca="1" si="1"/>
        <v>3944921.0780000002</v>
      </c>
      <c r="H30" s="90">
        <f t="shared" ca="1" si="1"/>
        <v>78.102999999999994</v>
      </c>
      <c r="I30" s="91" t="str">
        <f t="shared" ca="1" si="2"/>
        <v>42° 59' 12.37365"</v>
      </c>
      <c r="J30" s="91" t="str">
        <f t="shared" ca="1" si="2"/>
        <v>124° 09' 01.05097"</v>
      </c>
      <c r="K30" s="91">
        <f t="shared" ca="1" si="3"/>
        <v>-5.2270000000000039</v>
      </c>
      <c r="L30" s="91">
        <f t="shared" ca="1" si="3"/>
        <v>0.99989984799999998</v>
      </c>
      <c r="M30" s="92" t="str">
        <f t="shared" ca="1" si="3"/>
        <v xml:space="preserve">1/2" IR w/ YPC FHWA    </v>
      </c>
      <c r="N30" s="77"/>
      <c r="O30" s="77"/>
      <c r="P30" s="77"/>
      <c r="Q30" s="77"/>
      <c r="R30" s="76"/>
    </row>
    <row r="31" spans="4:18" ht="15" customHeight="1" thickBot="1" x14ac:dyDescent="0.2">
      <c r="D31" s="77"/>
      <c r="E31" s="89">
        <f t="shared" ca="1" si="1"/>
        <v>24119</v>
      </c>
      <c r="F31" s="90">
        <f t="shared" ca="1" si="1"/>
        <v>502557.58600000001</v>
      </c>
      <c r="G31" s="90">
        <f t="shared" ca="1" si="1"/>
        <v>3944818.8429999999</v>
      </c>
      <c r="H31" s="90">
        <f t="shared" ca="1" si="1"/>
        <v>79.162000000000006</v>
      </c>
      <c r="I31" s="91" t="str">
        <f t="shared" ca="1" si="2"/>
        <v>42° 59' 14.04541"</v>
      </c>
      <c r="J31" s="91" t="str">
        <f t="shared" ca="1" si="2"/>
        <v>124° 09' 02.52720"</v>
      </c>
      <c r="K31" s="91">
        <f t="shared" ca="1" si="3"/>
        <v>-4.1679999999999922</v>
      </c>
      <c r="L31" s="91">
        <f t="shared" ca="1" si="3"/>
        <v>0.99989977200000002</v>
      </c>
      <c r="M31" s="92" t="str">
        <f t="shared" ca="1" si="3"/>
        <v xml:space="preserve">1/2" IR w/ YPC FHWA    </v>
      </c>
      <c r="N31" s="77"/>
      <c r="O31" s="77"/>
      <c r="P31" s="77"/>
      <c r="Q31" s="77"/>
      <c r="R31" s="76"/>
    </row>
    <row r="32" spans="4:18" ht="15" customHeight="1" thickBot="1" x14ac:dyDescent="0.2">
      <c r="D32" s="77"/>
      <c r="E32" s="89">
        <f t="shared" ca="1" si="1"/>
        <v>24120</v>
      </c>
      <c r="F32" s="90">
        <f t="shared" ca="1" si="1"/>
        <v>502912.85600000003</v>
      </c>
      <c r="G32" s="90">
        <f t="shared" ca="1" si="1"/>
        <v>3944318.0929999999</v>
      </c>
      <c r="H32" s="90">
        <f t="shared" ca="1" si="1"/>
        <v>77.584000000000003</v>
      </c>
      <c r="I32" s="91" t="str">
        <f t="shared" ca="1" si="2"/>
        <v>42° 59' 17.33588"</v>
      </c>
      <c r="J32" s="91" t="str">
        <f t="shared" ca="1" si="2"/>
        <v>124° 09' 09.46699"</v>
      </c>
      <c r="K32" s="91">
        <f t="shared" ca="1" si="3"/>
        <v>-5.7459999999999951</v>
      </c>
      <c r="L32" s="91">
        <f t="shared" ca="1" si="3"/>
        <v>0.99989979900000003</v>
      </c>
      <c r="M32" s="92" t="str">
        <f t="shared" ca="1" si="3"/>
        <v xml:space="preserve">1/2" IR w/ YPC FHWA    </v>
      </c>
      <c r="N32" s="77"/>
      <c r="O32" s="77"/>
      <c r="P32" s="77"/>
      <c r="Q32" s="77"/>
      <c r="R32" s="76"/>
    </row>
    <row r="33" spans="4:19" ht="15" customHeight="1" thickBot="1" x14ac:dyDescent="0.2">
      <c r="D33" s="77"/>
      <c r="E33" s="89">
        <f t="shared" ca="1" si="1"/>
        <v>24121</v>
      </c>
      <c r="F33" s="90">
        <f t="shared" ca="1" si="1"/>
        <v>503838.23599999998</v>
      </c>
      <c r="G33" s="90">
        <f t="shared" ca="1" si="1"/>
        <v>3943465.2930000001</v>
      </c>
      <c r="H33" s="90">
        <f t="shared" ca="1" si="1"/>
        <v>100.548</v>
      </c>
      <c r="I33" s="91" t="str">
        <f t="shared" ca="1" si="2"/>
        <v>42° 59' 26.10077"</v>
      </c>
      <c r="J33" s="91" t="str">
        <f t="shared" ca="1" si="2"/>
        <v>124° 09' 21.47435"</v>
      </c>
      <c r="K33" s="91">
        <f t="shared" ca="1" si="3"/>
        <v>17.218000000000004</v>
      </c>
      <c r="L33" s="91">
        <f t="shared" ca="1" si="3"/>
        <v>0.99989857100000001</v>
      </c>
      <c r="M33" s="92" t="str">
        <f t="shared" ca="1" si="3"/>
        <v xml:space="preserve">1/2" IR w/ YPC FHWA    </v>
      </c>
      <c r="N33" s="77"/>
      <c r="O33" s="77"/>
      <c r="P33" s="77"/>
      <c r="Q33" s="77"/>
      <c r="R33" s="76"/>
    </row>
    <row r="34" spans="4:19" ht="15" customHeight="1" thickBot="1" x14ac:dyDescent="0.2">
      <c r="D34" s="77"/>
      <c r="E34" s="89">
        <f t="shared" ca="1" si="1"/>
        <v>24122</v>
      </c>
      <c r="F34" s="90">
        <f t="shared" ca="1" si="1"/>
        <v>503877.07799999998</v>
      </c>
      <c r="G34" s="90">
        <f t="shared" ca="1" si="1"/>
        <v>3943139.3539999998</v>
      </c>
      <c r="H34" s="90">
        <f t="shared" ca="1" si="1"/>
        <v>107.654</v>
      </c>
      <c r="I34" s="91" t="str">
        <f t="shared" ca="1" si="2"/>
        <v>42° 59' 26.34356"</v>
      </c>
      <c r="J34" s="91" t="str">
        <f t="shared" ca="1" si="2"/>
        <v>124° 09' 25.87885"</v>
      </c>
      <c r="K34" s="91">
        <f t="shared" ca="1" si="3"/>
        <v>24.323999999999998</v>
      </c>
      <c r="L34" s="91">
        <f t="shared" ca="1" si="3"/>
        <v>0.99989822799999994</v>
      </c>
      <c r="M34" s="92" t="str">
        <f t="shared" ca="1" si="3"/>
        <v xml:space="preserve">1/2" IR w/ YPC FHWA    </v>
      </c>
      <c r="N34" s="77"/>
      <c r="O34" s="77"/>
      <c r="P34" s="77"/>
      <c r="Q34" s="77"/>
      <c r="R34" s="76"/>
    </row>
    <row r="35" spans="4:19" ht="15" customHeight="1" thickBot="1" x14ac:dyDescent="0.2">
      <c r="D35" s="77"/>
      <c r="E35" s="89">
        <f t="shared" ca="1" si="1"/>
        <v>24123</v>
      </c>
      <c r="F35" s="90">
        <f t="shared" ca="1" si="1"/>
        <v>503609.40600000002</v>
      </c>
      <c r="G35" s="90">
        <f t="shared" ca="1" si="1"/>
        <v>3942982.827</v>
      </c>
      <c r="H35" s="90">
        <f t="shared" ca="1" si="1"/>
        <v>105.905</v>
      </c>
      <c r="I35" s="91" t="str">
        <f t="shared" ca="1" si="2"/>
        <v>42° 59' 23.63447"</v>
      </c>
      <c r="J35" s="91" t="str">
        <f t="shared" ca="1" si="2"/>
        <v>124° 09' 27.82583"</v>
      </c>
      <c r="K35" s="91">
        <f t="shared" ca="1" si="3"/>
        <v>22.574999999999999</v>
      </c>
      <c r="L35" s="91">
        <f t="shared" ca="1" si="3"/>
        <v>0.99989835199999999</v>
      </c>
      <c r="M35" s="92" t="str">
        <f t="shared" ca="1" si="3"/>
        <v xml:space="preserve">1/2" IR w/ YPC FHWA    </v>
      </c>
      <c r="N35" s="77"/>
      <c r="O35" s="77"/>
      <c r="P35" s="77"/>
      <c r="Q35" s="77"/>
      <c r="R35" s="76"/>
    </row>
    <row r="36" spans="4:19" ht="15" customHeight="1" thickBot="1" x14ac:dyDescent="0.2">
      <c r="D36" s="77"/>
      <c r="E36" s="89">
        <f t="shared" ca="1" si="1"/>
        <v>24124</v>
      </c>
      <c r="F36" s="90">
        <f t="shared" ca="1" si="1"/>
        <v>502918.68699999998</v>
      </c>
      <c r="G36" s="90">
        <f t="shared" ca="1" si="1"/>
        <v>3943334.4619999998</v>
      </c>
      <c r="H36" s="90">
        <f t="shared" ca="1" si="1"/>
        <v>115.486</v>
      </c>
      <c r="I36" s="91" t="str">
        <f t="shared" ca="1" si="2"/>
        <v>42° 59' 16.96957"</v>
      </c>
      <c r="J36" s="91" t="str">
        <f t="shared" ca="1" si="2"/>
        <v>124° 09' 22.69311"</v>
      </c>
      <c r="K36" s="91">
        <f t="shared" ca="1" si="3"/>
        <v>32.156000000000006</v>
      </c>
      <c r="L36" s="91">
        <f t="shared" ca="1" si="3"/>
        <v>0.99989799400000001</v>
      </c>
      <c r="M36" s="92" t="str">
        <f t="shared" ca="1" si="3"/>
        <v xml:space="preserve">1/2" IR w/ YPC FHWA    </v>
      </c>
      <c r="N36" s="77"/>
      <c r="O36" s="77"/>
      <c r="P36" s="77"/>
      <c r="Q36" s="77"/>
      <c r="R36" s="76"/>
    </row>
    <row r="37" spans="4:19" ht="15" customHeight="1" thickBot="1" x14ac:dyDescent="0.2">
      <c r="D37" s="77"/>
      <c r="E37" s="89">
        <f t="shared" ca="1" si="1"/>
        <v>24125</v>
      </c>
      <c r="F37" s="90">
        <f t="shared" ca="1" si="1"/>
        <v>502743.71299999999</v>
      </c>
      <c r="G37" s="90">
        <f t="shared" ca="1" si="1"/>
        <v>3943627.335</v>
      </c>
      <c r="H37" s="90">
        <f t="shared" ca="1" si="1"/>
        <v>123.54300000000001</v>
      </c>
      <c r="I37" s="91" t="str">
        <f t="shared" ca="1" si="2"/>
        <v>42° 59' 15.36904"</v>
      </c>
      <c r="J37" s="91" t="str">
        <f t="shared" ca="1" si="2"/>
        <v>124° 09' 18.65337"</v>
      </c>
      <c r="K37" s="91">
        <f t="shared" ca="1" si="3"/>
        <v>40.213000000000008</v>
      </c>
      <c r="L37" s="91">
        <f t="shared" ca="1" si="3"/>
        <v>0.99989763200000004</v>
      </c>
      <c r="M37" s="92" t="str">
        <f t="shared" ca="1" si="3"/>
        <v xml:space="preserve">1/2" IR w/ YPC FHWA    </v>
      </c>
      <c r="N37" s="77"/>
      <c r="O37" s="77"/>
      <c r="P37" s="77"/>
      <c r="Q37" s="77"/>
      <c r="R37" s="76"/>
    </row>
    <row r="38" spans="4:19" ht="15" customHeight="1" thickBot="1" x14ac:dyDescent="0.2">
      <c r="D38" s="77"/>
      <c r="E38" s="89">
        <f t="shared" ca="1" si="1"/>
        <v>24126</v>
      </c>
      <c r="F38" s="90">
        <f t="shared" ca="1" si="1"/>
        <v>502358.038</v>
      </c>
      <c r="G38" s="90">
        <f t="shared" ca="1" si="1"/>
        <v>3943857.58</v>
      </c>
      <c r="H38" s="90">
        <f t="shared" ca="1" si="1"/>
        <v>132.17099999999999</v>
      </c>
      <c r="I38" s="91" t="str">
        <f t="shared" ca="1" si="2"/>
        <v>42° 59' 11.66212"</v>
      </c>
      <c r="J38" s="91" t="str">
        <f t="shared" ca="1" si="2"/>
        <v>124° 09' 15.33191"</v>
      </c>
      <c r="K38" s="91">
        <f t="shared" ca="1" si="3"/>
        <v>48.840999999999994</v>
      </c>
      <c r="L38" s="91">
        <f t="shared" ca="1" si="3"/>
        <v>0.999897276</v>
      </c>
      <c r="M38" s="92" t="str">
        <f t="shared" ca="1" si="3"/>
        <v xml:space="preserve">1/2" IR w/ YPC FHWA    </v>
      </c>
      <c r="N38" s="77"/>
      <c r="O38" s="77"/>
      <c r="P38" s="77"/>
      <c r="Q38" s="77"/>
      <c r="R38" s="76"/>
    </row>
    <row r="39" spans="4:19" ht="15" customHeight="1" thickBot="1" x14ac:dyDescent="0.2">
      <c r="D39" s="77"/>
      <c r="E39" s="89">
        <f t="shared" ca="1" si="1"/>
        <v>24127</v>
      </c>
      <c r="F39" s="90">
        <f t="shared" ca="1" si="1"/>
        <v>501719.63500000001</v>
      </c>
      <c r="G39" s="90">
        <f t="shared" ca="1" si="1"/>
        <v>3944434.42</v>
      </c>
      <c r="H39" s="90">
        <f t="shared" ca="1" si="1"/>
        <v>161.92400000000001</v>
      </c>
      <c r="I39" s="91" t="str">
        <f t="shared" ca="1" si="2"/>
        <v>42° 59' 05.61035"</v>
      </c>
      <c r="J39" s="91" t="str">
        <f t="shared" ca="1" si="2"/>
        <v>124° 09' 07.20332"</v>
      </c>
      <c r="K39" s="91">
        <f t="shared" ca="1" si="3"/>
        <v>78.594000000000008</v>
      </c>
      <c r="L39" s="91">
        <f t="shared" ca="1" si="3"/>
        <v>0.99989594400000004</v>
      </c>
      <c r="M39" s="92" t="str">
        <f t="shared" ca="1" si="3"/>
        <v xml:space="preserve">1/2" IR w/ YPC FHWA    </v>
      </c>
      <c r="N39" s="77"/>
      <c r="O39" s="77"/>
      <c r="P39" s="77"/>
      <c r="Q39" s="77"/>
      <c r="R39" s="76"/>
    </row>
    <row r="40" spans="4:19" ht="15" customHeight="1" thickBot="1" x14ac:dyDescent="0.2">
      <c r="D40" s="77"/>
      <c r="E40" s="89">
        <f t="shared" ca="1" si="1"/>
        <v>24128</v>
      </c>
      <c r="F40" s="90">
        <f t="shared" ca="1" si="1"/>
        <v>501392.065</v>
      </c>
      <c r="G40" s="90">
        <f t="shared" ca="1" si="1"/>
        <v>3944881.6630000002</v>
      </c>
      <c r="H40" s="90">
        <f t="shared" ca="1" si="1"/>
        <v>166.48099999999999</v>
      </c>
      <c r="I40" s="91" t="str">
        <f t="shared" ca="1" si="2"/>
        <v>42° 59' 02.57018"</v>
      </c>
      <c r="J40" s="91" t="str">
        <f t="shared" ca="1" si="2"/>
        <v>124° 09' 00.99941"</v>
      </c>
      <c r="K40" s="91">
        <f t="shared" ca="1" si="3"/>
        <v>83.150999999999996</v>
      </c>
      <c r="L40" s="91">
        <f t="shared" ca="1" si="3"/>
        <v>0.99989577200000002</v>
      </c>
      <c r="M40" s="92" t="str">
        <f t="shared" ca="1" si="3"/>
        <v xml:space="preserve">1/2" IR w/ YPC FHWA    </v>
      </c>
      <c r="N40" s="77"/>
      <c r="O40" s="77"/>
      <c r="P40" s="77"/>
      <c r="Q40" s="77"/>
      <c r="R40" s="76"/>
    </row>
    <row r="41" spans="4:19" ht="15" customHeight="1" thickBot="1" x14ac:dyDescent="0.2">
      <c r="D41" s="77"/>
      <c r="E41" s="89">
        <f t="shared" ca="1" si="1"/>
        <v>24129</v>
      </c>
      <c r="F41" s="90">
        <f t="shared" ca="1" si="1"/>
        <v>500990.60399999999</v>
      </c>
      <c r="G41" s="90">
        <f t="shared" ca="1" si="1"/>
        <v>3945109.6439999999</v>
      </c>
      <c r="H41" s="90">
        <f t="shared" ca="1" si="1"/>
        <v>150.261</v>
      </c>
      <c r="I41" s="91" t="str">
        <f t="shared" ca="1" si="2"/>
        <v>42° 58' 58.70636"</v>
      </c>
      <c r="J41" s="91" t="str">
        <f t="shared" ca="1" si="2"/>
        <v>124° 08' 57.69961"</v>
      </c>
      <c r="K41" s="91">
        <f t="shared" ca="1" si="3"/>
        <v>66.930999999999997</v>
      </c>
      <c r="L41" s="91">
        <f t="shared" ca="1" si="3"/>
        <v>0.99989660800000002</v>
      </c>
      <c r="M41" s="92" t="str">
        <f t="shared" ca="1" si="3"/>
        <v xml:space="preserve">1/2" IR w/ YPC FHWA    </v>
      </c>
      <c r="N41" s="77"/>
      <c r="O41" s="77"/>
      <c r="P41" s="77"/>
      <c r="Q41" s="77"/>
      <c r="R41" s="76"/>
    </row>
    <row r="42" spans="4:19" ht="15" customHeight="1" thickBot="1" x14ac:dyDescent="0.2">
      <c r="D42" s="77"/>
      <c r="E42" s="89">
        <f t="shared" ca="1" si="1"/>
        <v>24130</v>
      </c>
      <c r="F42" s="90">
        <f t="shared" ca="1" si="1"/>
        <v>500962.62699999998</v>
      </c>
      <c r="G42" s="90">
        <f t="shared" ca="1" si="1"/>
        <v>3945316.1609999998</v>
      </c>
      <c r="H42" s="90">
        <f t="shared" ca="1" si="1"/>
        <v>145.64400000000001</v>
      </c>
      <c r="I42" s="91" t="str">
        <f t="shared" ca="1" si="2"/>
        <v>42° 58' 58.51912"</v>
      </c>
      <c r="J42" s="91" t="str">
        <f t="shared" ca="1" si="2"/>
        <v>124° 08' 54.90729"</v>
      </c>
      <c r="K42" s="91">
        <f t="shared" ca="1" si="3"/>
        <v>62.314000000000007</v>
      </c>
      <c r="L42" s="91">
        <f t="shared" ca="1" si="3"/>
        <v>0.99989683100000004</v>
      </c>
      <c r="M42" s="92" t="str">
        <f t="shared" ca="1" si="3"/>
        <v xml:space="preserve">1/2" IR w/ YPC FHWA    </v>
      </c>
      <c r="N42" s="77"/>
      <c r="O42" s="77"/>
      <c r="P42" s="77"/>
      <c r="Q42" s="77"/>
      <c r="R42" s="76"/>
    </row>
    <row r="43" spans="4:19" ht="15" customHeight="1" thickBot="1" x14ac:dyDescent="0.2">
      <c r="D43" s="77"/>
      <c r="E43" s="89">
        <f t="shared" ca="1" si="1"/>
        <v>24131</v>
      </c>
      <c r="F43" s="90">
        <f t="shared" ca="1" si="1"/>
        <v>500645.93599999999</v>
      </c>
      <c r="G43" s="90">
        <f t="shared" ca="1" si="1"/>
        <v>3945372.088</v>
      </c>
      <c r="H43" s="90">
        <f t="shared" ca="1" si="1"/>
        <v>140.04499999999999</v>
      </c>
      <c r="I43" s="91" t="str">
        <f t="shared" ca="1" si="2"/>
        <v>42° 58' 55.41782"</v>
      </c>
      <c r="J43" s="91" t="str">
        <f t="shared" ca="1" si="2"/>
        <v>124° 08' 53.96998"</v>
      </c>
      <c r="K43" s="91">
        <f t="shared" ca="1" si="3"/>
        <v>56.715000000000003</v>
      </c>
      <c r="L43" s="91">
        <f t="shared" ca="1" si="3"/>
        <v>0.99989714699999999</v>
      </c>
      <c r="M43" s="92" t="str">
        <f t="shared" ca="1" si="3"/>
        <v xml:space="preserve">1/2" IR w/ YPC FHWA    </v>
      </c>
      <c r="N43" s="77"/>
      <c r="O43" s="77"/>
      <c r="P43" s="77"/>
      <c r="Q43" s="77"/>
      <c r="R43" s="76"/>
    </row>
    <row r="44" spans="4:19" ht="15" customHeight="1" thickBot="1" x14ac:dyDescent="0.2">
      <c r="D44" s="77"/>
      <c r="E44" s="89">
        <f t="shared" ca="1" si="1"/>
        <v>24132</v>
      </c>
      <c r="F44" s="90">
        <f t="shared" ca="1" si="1"/>
        <v>500556.728</v>
      </c>
      <c r="G44" s="90">
        <f t="shared" ca="1" si="1"/>
        <v>3945497.6940000001</v>
      </c>
      <c r="H44" s="90">
        <f t="shared" ca="1" si="1"/>
        <v>132.56399999999999</v>
      </c>
      <c r="I44" s="91" t="str">
        <f t="shared" ca="1" si="2"/>
        <v>42° 58' 54.59147"</v>
      </c>
      <c r="J44" s="91" t="str">
        <f t="shared" ca="1" si="2"/>
        <v>124° 08' 52.22938"</v>
      </c>
      <c r="K44" s="91">
        <f t="shared" ca="1" si="3"/>
        <v>49.233999999999995</v>
      </c>
      <c r="L44" s="91">
        <f t="shared" ca="1" si="3"/>
        <v>0.99989751800000004</v>
      </c>
      <c r="M44" s="92" t="str">
        <f t="shared" ca="1" si="3"/>
        <v xml:space="preserve">1/2" IR w/ YPC FHWA    </v>
      </c>
      <c r="N44" s="77"/>
      <c r="O44" s="93"/>
      <c r="P44" s="77"/>
      <c r="Q44" s="77"/>
      <c r="R44" s="76"/>
    </row>
    <row r="45" spans="4:19" ht="15" customHeight="1" thickBot="1" x14ac:dyDescent="0.2">
      <c r="D45" s="77"/>
      <c r="E45" s="89">
        <f t="shared" ca="1" si="1"/>
        <v>24133</v>
      </c>
      <c r="F45" s="90">
        <f t="shared" ca="1" si="1"/>
        <v>500604.72499999998</v>
      </c>
      <c r="G45" s="90">
        <f t="shared" ca="1" si="1"/>
        <v>3945854.4679999999</v>
      </c>
      <c r="H45" s="90">
        <f t="shared" ca="1" si="1"/>
        <v>118.479</v>
      </c>
      <c r="I45" s="91" t="str">
        <f t="shared" ca="1" si="2"/>
        <v>42° 58' 55.21858"</v>
      </c>
      <c r="J45" s="91" t="str">
        <f t="shared" ca="1" si="2"/>
        <v>124° 08' 47.46194"</v>
      </c>
      <c r="K45" s="91">
        <f t="shared" ca="1" si="3"/>
        <v>35.149000000000001</v>
      </c>
      <c r="L45" s="91">
        <f t="shared" ca="1" si="3"/>
        <v>0.99989818100000005</v>
      </c>
      <c r="M45" s="92" t="str">
        <f t="shared" ca="1" si="3"/>
        <v xml:space="preserve">1/2" IR w/ YPC FHWA    </v>
      </c>
      <c r="N45" s="66"/>
      <c r="O45" s="77"/>
      <c r="P45" s="77"/>
      <c r="Q45" s="77"/>
      <c r="R45" s="79"/>
      <c r="S45" s="65"/>
    </row>
    <row r="46" spans="4:19" ht="15" customHeight="1" thickBot="1" x14ac:dyDescent="0.2">
      <c r="D46" s="77"/>
      <c r="E46" s="89">
        <f t="shared" ca="1" si="1"/>
        <v>24134</v>
      </c>
      <c r="F46" s="90">
        <f t="shared" ca="1" si="1"/>
        <v>500346.90899999999</v>
      </c>
      <c r="G46" s="90">
        <f t="shared" ca="1" si="1"/>
        <v>3945971.8590000002</v>
      </c>
      <c r="H46" s="90">
        <f t="shared" ca="1" si="1"/>
        <v>106.889</v>
      </c>
      <c r="I46" s="91" t="str">
        <f t="shared" ca="1" si="2"/>
        <v>42° 58' 52.72471"</v>
      </c>
      <c r="J46" s="91" t="str">
        <f t="shared" ca="1" si="2"/>
        <v>124° 08' 45.73307"</v>
      </c>
      <c r="K46" s="91">
        <f t="shared" ca="1" si="3"/>
        <v>23.558999999999997</v>
      </c>
      <c r="L46" s="91">
        <f t="shared" ca="1" si="3"/>
        <v>0.99989877400000005</v>
      </c>
      <c r="M46" s="92" t="str">
        <f t="shared" ca="1" si="3"/>
        <v xml:space="preserve">1/2" IR w/ YPC FHWA    </v>
      </c>
      <c r="N46" s="67"/>
      <c r="O46" s="77"/>
      <c r="P46" s="77"/>
      <c r="Q46" s="77"/>
      <c r="R46" s="79"/>
      <c r="S46" s="65"/>
    </row>
    <row r="47" spans="4:19" ht="15" customHeight="1" thickBot="1" x14ac:dyDescent="0.2">
      <c r="D47" s="77"/>
      <c r="E47" s="89">
        <f t="shared" ca="1" si="1"/>
        <v>24135</v>
      </c>
      <c r="F47" s="90">
        <f t="shared" ca="1" si="1"/>
        <v>500259.90500000003</v>
      </c>
      <c r="G47" s="90">
        <f t="shared" ca="1" si="1"/>
        <v>3946105.7740000002</v>
      </c>
      <c r="H47" s="90">
        <f t="shared" ca="1" si="1"/>
        <v>102.033</v>
      </c>
      <c r="I47" s="91" t="str">
        <f t="shared" ca="1" si="2"/>
        <v>42° 58' 51.92365"</v>
      </c>
      <c r="J47" s="91" t="str">
        <f t="shared" ca="1" si="2"/>
        <v>124° 08' 43.88214"</v>
      </c>
      <c r="K47" s="91">
        <f t="shared" ca="1" si="3"/>
        <v>18.703000000000003</v>
      </c>
      <c r="L47" s="91">
        <f t="shared" ca="1" si="3"/>
        <v>0.99989901800000003</v>
      </c>
      <c r="M47" s="92" t="str">
        <f t="shared" ca="1" si="3"/>
        <v xml:space="preserve">1/2" IR w/ YPC FHWA    </v>
      </c>
      <c r="N47" s="67"/>
      <c r="O47" s="77"/>
      <c r="P47" s="77"/>
      <c r="Q47" s="77"/>
      <c r="R47" s="79"/>
      <c r="S47" s="65"/>
    </row>
    <row r="48" spans="4:19" ht="15" customHeight="1" thickBot="1" x14ac:dyDescent="0.2">
      <c r="D48" s="77"/>
      <c r="E48" s="89">
        <f t="shared" ca="1" si="1"/>
        <v>24136</v>
      </c>
      <c r="F48" s="90">
        <f t="shared" ca="1" si="1"/>
        <v>499851.022</v>
      </c>
      <c r="G48" s="90">
        <f t="shared" ca="1" si="1"/>
        <v>3946396.3769999999</v>
      </c>
      <c r="H48" s="90">
        <f t="shared" ca="1" si="1"/>
        <v>97.775000000000006</v>
      </c>
      <c r="I48" s="91" t="str">
        <f t="shared" ca="1" si="2"/>
        <v>42° 58' 48.01336"</v>
      </c>
      <c r="J48" s="91" t="str">
        <f t="shared" ca="1" si="2"/>
        <v>124° 08' 39.73675"</v>
      </c>
      <c r="K48" s="91">
        <f t="shared" ca="1" si="3"/>
        <v>14.445</v>
      </c>
      <c r="L48" s="91">
        <f t="shared" ca="1" si="3"/>
        <v>0.99989928299999997</v>
      </c>
      <c r="M48" s="92" t="str">
        <f t="shared" ca="1" si="3"/>
        <v xml:space="preserve">1/2" IR w/ YPC FHWA    </v>
      </c>
      <c r="N48" s="67"/>
      <c r="O48" s="77"/>
      <c r="P48" s="77"/>
      <c r="Q48" s="77"/>
      <c r="R48" s="79"/>
      <c r="S48" s="65"/>
    </row>
    <row r="49" spans="4:18" ht="15" customHeight="1" thickBot="1" x14ac:dyDescent="0.2">
      <c r="D49" s="77"/>
      <c r="E49" s="89">
        <f t="shared" ca="1" si="1"/>
        <v>24137</v>
      </c>
      <c r="F49" s="90">
        <f t="shared" ca="1" si="1"/>
        <v>499661.283</v>
      </c>
      <c r="G49" s="90">
        <f t="shared" ca="1" si="1"/>
        <v>3946450.9369999999</v>
      </c>
      <c r="H49" s="90">
        <f t="shared" ca="1" si="1"/>
        <v>100.908</v>
      </c>
      <c r="I49" s="91" t="str">
        <f t="shared" ca="1" si="2"/>
        <v>42° 58' 46.16430"</v>
      </c>
      <c r="J49" s="91" t="str">
        <f t="shared" ca="1" si="2"/>
        <v>124° 08' 38.89236"</v>
      </c>
      <c r="K49" s="91">
        <f t="shared" ca="1" si="3"/>
        <v>17.578000000000003</v>
      </c>
      <c r="L49" s="91">
        <f t="shared" ca="1" si="3"/>
        <v>0.99989916300000004</v>
      </c>
      <c r="M49" s="92" t="str">
        <f t="shared" ca="1" si="3"/>
        <v xml:space="preserve">1/2" IR w/ YPC FHWA    </v>
      </c>
      <c r="N49" s="77"/>
      <c r="O49" s="77"/>
      <c r="P49" s="77"/>
      <c r="Q49" s="77"/>
      <c r="R49" s="76"/>
    </row>
    <row r="50" spans="4:18" ht="15" customHeight="1" thickBot="1" x14ac:dyDescent="0.2">
      <c r="D50" s="77"/>
      <c r="E50" s="89">
        <f t="shared" ca="1" si="1"/>
        <v>24138</v>
      </c>
      <c r="F50" s="90">
        <f t="shared" ca="1" si="1"/>
        <v>499458.27399999998</v>
      </c>
      <c r="G50" s="90">
        <f t="shared" ca="1" si="1"/>
        <v>3946623.36</v>
      </c>
      <c r="H50" s="90">
        <f t="shared" ca="1" si="1"/>
        <v>97.86</v>
      </c>
      <c r="I50" s="91" t="str">
        <f t="shared" ca="1" si="2"/>
        <v>42° 58' 44.23492"</v>
      </c>
      <c r="J50" s="91" t="str">
        <f t="shared" ca="1" si="2"/>
        <v>124° 08' 36.45605"</v>
      </c>
      <c r="K50" s="91">
        <f t="shared" ca="1" si="3"/>
        <v>14.53</v>
      </c>
      <c r="L50" s="91">
        <f t="shared" ca="1" si="3"/>
        <v>0.99989933900000005</v>
      </c>
      <c r="M50" s="92" t="str">
        <f t="shared" ca="1" si="3"/>
        <v xml:space="preserve">1/2" IR w/ YPC FHWA    </v>
      </c>
      <c r="N50" s="77"/>
      <c r="O50" s="76"/>
      <c r="P50" s="76"/>
      <c r="Q50" s="76"/>
      <c r="R50" s="76"/>
    </row>
    <row r="51" spans="4:18" ht="15" customHeight="1" thickBot="1" x14ac:dyDescent="0.2">
      <c r="D51" s="77"/>
      <c r="E51" s="89">
        <f t="shared" ca="1" si="1"/>
        <v>24139</v>
      </c>
      <c r="F51" s="90">
        <f t="shared" ca="1" si="1"/>
        <v>499086.80099999998</v>
      </c>
      <c r="G51" s="90">
        <f t="shared" ca="1" si="1"/>
        <v>3946927.9730000002</v>
      </c>
      <c r="H51" s="90">
        <f t="shared" ca="1" si="1"/>
        <v>106.67</v>
      </c>
      <c r="I51" s="91" t="str">
        <f t="shared" ca="1" si="2"/>
        <v>42° 58' 40.69976"</v>
      </c>
      <c r="J51" s="91" t="str">
        <f t="shared" ca="1" si="2"/>
        <v>124° 08' 32.14452"</v>
      </c>
      <c r="K51" s="91">
        <f t="shared" ca="1" si="3"/>
        <v>23.34</v>
      </c>
      <c r="L51" s="91">
        <f t="shared" ca="1" si="3"/>
        <v>0.99989897299999997</v>
      </c>
      <c r="M51" s="92" t="str">
        <f t="shared" ca="1" si="3"/>
        <v xml:space="preserve">1/2" IR w/ YPC FHWA    </v>
      </c>
      <c r="N51" s="77"/>
      <c r="O51" s="76"/>
      <c r="P51" s="76"/>
      <c r="Q51" s="76"/>
      <c r="R51" s="76"/>
    </row>
    <row r="52" spans="4:18" ht="15" customHeight="1" thickBot="1" x14ac:dyDescent="0.2">
      <c r="D52" s="77"/>
      <c r="E52" s="89">
        <f t="shared" ca="1" si="1"/>
        <v>24140</v>
      </c>
      <c r="F52" s="90">
        <f t="shared" ca="1" si="1"/>
        <v>498918.65500000003</v>
      </c>
      <c r="G52" s="90">
        <f t="shared" ca="1" si="1"/>
        <v>3947206.4709999999</v>
      </c>
      <c r="H52" s="90">
        <f t="shared" ca="1" si="1"/>
        <v>107.53400000000001</v>
      </c>
      <c r="I52" s="91" t="str">
        <f t="shared" ca="1" si="2"/>
        <v>42° 58' 39.15995"</v>
      </c>
      <c r="J52" s="91" t="str">
        <f t="shared" ca="1" si="2"/>
        <v>124° 08' 28.30301"</v>
      </c>
      <c r="K52" s="91">
        <f t="shared" ca="1" si="3"/>
        <v>24.204000000000008</v>
      </c>
      <c r="L52" s="91">
        <f t="shared" ca="1" si="3"/>
        <v>0.99989895600000001</v>
      </c>
      <c r="M52" s="92" t="str">
        <f t="shared" ca="1" si="3"/>
        <v xml:space="preserve">1/2" IR w/ YPC FHWA    </v>
      </c>
      <c r="N52" s="77"/>
      <c r="O52" s="76"/>
      <c r="P52" s="76"/>
      <c r="Q52" s="76"/>
      <c r="R52" s="76"/>
    </row>
    <row r="53" spans="4:18" ht="15" customHeight="1" x14ac:dyDescent="0.15">
      <c r="D53" s="77"/>
      <c r="E53" s="77"/>
      <c r="F53" s="77"/>
      <c r="G53" s="77"/>
      <c r="H53" s="77"/>
      <c r="I53" s="77"/>
      <c r="J53" s="77"/>
      <c r="K53" s="77"/>
      <c r="L53" s="77"/>
      <c r="M53" s="77"/>
      <c r="N53" s="76"/>
      <c r="O53" s="76"/>
      <c r="P53" s="76"/>
      <c r="Q53" s="76"/>
      <c r="R53" s="76"/>
    </row>
    <row r="54" spans="4:18" ht="14.25" customHeight="1" x14ac:dyDescent="0.15">
      <c r="D54" s="77"/>
      <c r="E54" s="77"/>
      <c r="F54" s="77"/>
      <c r="G54" s="77"/>
      <c r="H54" s="77"/>
      <c r="I54" s="77"/>
      <c r="J54" s="77"/>
      <c r="K54" s="77"/>
      <c r="L54" s="77"/>
      <c r="M54" s="77"/>
      <c r="N54" s="76"/>
      <c r="O54" s="76"/>
      <c r="P54" s="76"/>
      <c r="Q54" s="76"/>
      <c r="R54" s="76"/>
    </row>
  </sheetData>
  <sheetProtection sheet="1" objects="1" scenarios="1" formatCells="0"/>
  <mergeCells count="4">
    <mergeCell ref="E8:J8"/>
    <mergeCell ref="K8:M9"/>
    <mergeCell ref="A12:B12"/>
    <mergeCell ref="O13:Q16"/>
  </mergeCells>
  <conditionalFormatting sqref="E13:M52">
    <cfRule type="expression" dxfId="1" priority="2" stopIfTrue="1">
      <formula>OR(ROW(E13)-ROW(Header)&gt;Table.rows,Header-Start.Row+ROW(E13)-ROW(Header)&gt;Data.rows)</formula>
    </cfRule>
    <cfRule type="expression" dxfId="0" priority="3" stopIfTrue="1">
      <formula>AND(ROW(E13)-ROW(Header)&lt;Table.rows,Header-Start.Row+ROW(E13)-ROW(Header)&lt;Data.rows)</formula>
    </cfRule>
  </conditionalFormatting>
  <printOptions horizontalCentered="1" verticalCentered="1"/>
  <pageMargins left="0" right="0" top="0" bottom="0" header="0" footer="0"/>
  <pageSetup paperSize="1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1"/>
  <sheetViews>
    <sheetView showGridLines="0" topLeftCell="A28" workbookViewId="0">
      <selection activeCell="A36" sqref="A36"/>
    </sheetView>
  </sheetViews>
  <sheetFormatPr defaultColWidth="10.28515625" defaultRowHeight="15.75" x14ac:dyDescent="0.25"/>
  <cols>
    <col min="1" max="1" width="9.85546875" style="34" customWidth="1"/>
    <col min="2" max="3" width="14.42578125" style="34" customWidth="1"/>
    <col min="4" max="4" width="11" style="34" customWidth="1"/>
    <col min="5" max="5" width="19" style="34" customWidth="1"/>
    <col min="6" max="6" width="20.140625" style="34" customWidth="1"/>
    <col min="7" max="7" width="11" style="34" customWidth="1"/>
    <col min="8" max="8" width="12.140625" style="34" customWidth="1"/>
    <col min="9" max="9" width="44.28515625" style="37" customWidth="1"/>
    <col min="10" max="16384" width="10.28515625" style="34"/>
  </cols>
  <sheetData>
    <row r="1" spans="1:9" ht="140.1" customHeight="1" x14ac:dyDescent="0.25">
      <c r="A1" s="119" t="s">
        <v>47</v>
      </c>
      <c r="B1" s="119"/>
      <c r="C1" s="119"/>
      <c r="D1" s="119"/>
      <c r="E1" s="119"/>
      <c r="F1" s="119"/>
      <c r="G1" s="119"/>
      <c r="H1" s="119"/>
      <c r="I1" s="33"/>
    </row>
    <row r="2" spans="1:9" ht="14.1" customHeight="1" x14ac:dyDescent="0.25">
      <c r="A2" s="35"/>
      <c r="B2" s="116" t="s">
        <v>48</v>
      </c>
      <c r="C2" s="117"/>
      <c r="D2" s="118"/>
      <c r="E2" s="113" t="s">
        <v>49</v>
      </c>
      <c r="F2" s="114"/>
      <c r="G2" s="115"/>
      <c r="H2" s="36"/>
    </row>
    <row r="3" spans="1:9" ht="27.95" customHeight="1" thickBot="1" x14ac:dyDescent="0.3">
      <c r="A3" s="38" t="s">
        <v>17</v>
      </c>
      <c r="B3" s="39" t="s">
        <v>18</v>
      </c>
      <c r="C3" s="40" t="s">
        <v>19</v>
      </c>
      <c r="D3" s="41" t="s">
        <v>20</v>
      </c>
      <c r="E3" s="39" t="s">
        <v>50</v>
      </c>
      <c r="F3" s="40" t="s">
        <v>51</v>
      </c>
      <c r="G3" s="42" t="s">
        <v>52</v>
      </c>
      <c r="H3" s="43" t="s">
        <v>53</v>
      </c>
      <c r="I3" s="44" t="s">
        <v>21</v>
      </c>
    </row>
    <row r="4" spans="1:9" ht="14.1" customHeight="1" thickTop="1" x14ac:dyDescent="0.25">
      <c r="A4" s="45">
        <v>24101</v>
      </c>
      <c r="B4" s="46">
        <v>508723.24699999997</v>
      </c>
      <c r="C4" s="46">
        <v>3947067.51</v>
      </c>
      <c r="D4" s="46">
        <v>70.965000000000003</v>
      </c>
      <c r="E4" s="47" t="s">
        <v>54</v>
      </c>
      <c r="F4" s="47" t="s">
        <v>55</v>
      </c>
      <c r="G4" s="46">
        <v>-12.365</v>
      </c>
      <c r="H4" s="48">
        <v>0.99989926100000004</v>
      </c>
      <c r="I4" s="49" t="s">
        <v>56</v>
      </c>
    </row>
    <row r="5" spans="1:9" ht="14.1" customHeight="1" x14ac:dyDescent="0.25">
      <c r="A5" s="50">
        <v>24102</v>
      </c>
      <c r="B5" s="51">
        <v>507707.11900000001</v>
      </c>
      <c r="C5" s="51">
        <v>3947627.62</v>
      </c>
      <c r="D5" s="51">
        <v>73.31</v>
      </c>
      <c r="E5" s="52" t="s">
        <v>57</v>
      </c>
      <c r="F5" s="52" t="s">
        <v>58</v>
      </c>
      <c r="G5" s="51">
        <v>-10.02</v>
      </c>
      <c r="H5" s="53">
        <v>0.99989928299999997</v>
      </c>
      <c r="I5" s="54" t="s">
        <v>56</v>
      </c>
    </row>
    <row r="6" spans="1:9" ht="14.1" customHeight="1" x14ac:dyDescent="0.25">
      <c r="A6" s="50">
        <v>24103</v>
      </c>
      <c r="B6" s="51">
        <v>507202.46799999999</v>
      </c>
      <c r="C6" s="51">
        <v>3947680.62</v>
      </c>
      <c r="D6" s="51">
        <v>74.259</v>
      </c>
      <c r="E6" s="52" t="s">
        <v>59</v>
      </c>
      <c r="F6" s="52" t="s">
        <v>60</v>
      </c>
      <c r="G6" s="51">
        <v>-9.070999999999998</v>
      </c>
      <c r="H6" s="53">
        <v>0.99989930800000004</v>
      </c>
      <c r="I6" s="54" t="s">
        <v>61</v>
      </c>
    </row>
    <row r="7" spans="1:9" ht="14.1" customHeight="1" x14ac:dyDescent="0.25">
      <c r="A7" s="50">
        <v>24104</v>
      </c>
      <c r="B7" s="51">
        <v>506703.97100000002</v>
      </c>
      <c r="C7" s="51">
        <v>3948043.202</v>
      </c>
      <c r="D7" s="51">
        <v>77.561999999999998</v>
      </c>
      <c r="E7" s="52" t="s">
        <v>62</v>
      </c>
      <c r="F7" s="52" t="s">
        <v>63</v>
      </c>
      <c r="G7" s="51">
        <v>-5.7680000000000007</v>
      </c>
      <c r="H7" s="53">
        <v>0.99989921599999998</v>
      </c>
      <c r="I7" s="54" t="s">
        <v>61</v>
      </c>
    </row>
    <row r="8" spans="1:9" ht="14.1" customHeight="1" x14ac:dyDescent="0.25">
      <c r="A8" s="50">
        <v>24105</v>
      </c>
      <c r="B8" s="51">
        <v>506330.91600000003</v>
      </c>
      <c r="C8" s="51">
        <v>3948605.8629999999</v>
      </c>
      <c r="D8" s="51">
        <v>79.338999999999999</v>
      </c>
      <c r="E8" s="52" t="s">
        <v>64</v>
      </c>
      <c r="F8" s="52" t="s">
        <v>65</v>
      </c>
      <c r="G8" s="51">
        <v>-3.9909999999999997</v>
      </c>
      <c r="H8" s="53">
        <v>0.99989917900000003</v>
      </c>
      <c r="I8" s="54" t="s">
        <v>61</v>
      </c>
    </row>
    <row r="9" spans="1:9" ht="14.1" customHeight="1" x14ac:dyDescent="0.25">
      <c r="A9" s="50">
        <v>24106</v>
      </c>
      <c r="B9" s="51">
        <v>505775.27899999998</v>
      </c>
      <c r="C9" s="51">
        <v>3948628.3250000002</v>
      </c>
      <c r="D9" s="51">
        <v>74.081999999999994</v>
      </c>
      <c r="E9" s="52" t="s">
        <v>66</v>
      </c>
      <c r="F9" s="52" t="s">
        <v>67</v>
      </c>
      <c r="G9" s="51">
        <v>-9.2480000000000047</v>
      </c>
      <c r="H9" s="53">
        <v>0.99989950900000002</v>
      </c>
      <c r="I9" s="54" t="s">
        <v>61</v>
      </c>
    </row>
    <row r="10" spans="1:9" ht="14.1" customHeight="1" x14ac:dyDescent="0.25">
      <c r="A10" s="50">
        <v>24107</v>
      </c>
      <c r="B10" s="51">
        <v>505208.55200000003</v>
      </c>
      <c r="C10" s="51">
        <v>3948248.398</v>
      </c>
      <c r="D10" s="51">
        <v>74.093000000000004</v>
      </c>
      <c r="E10" s="52" t="s">
        <v>68</v>
      </c>
      <c r="F10" s="52" t="s">
        <v>69</v>
      </c>
      <c r="G10" s="51">
        <v>-9.2369999999999948</v>
      </c>
      <c r="H10" s="53">
        <v>0.99989959399999995</v>
      </c>
      <c r="I10" s="54" t="s">
        <v>61</v>
      </c>
    </row>
    <row r="11" spans="1:9" ht="14.1" customHeight="1" x14ac:dyDescent="0.25">
      <c r="A11" s="50">
        <v>24108</v>
      </c>
      <c r="B11" s="51">
        <v>504530.99699999997</v>
      </c>
      <c r="C11" s="51">
        <v>3948017.216</v>
      </c>
      <c r="D11" s="51">
        <v>69.63</v>
      </c>
      <c r="E11" s="52" t="s">
        <v>70</v>
      </c>
      <c r="F11" s="52" t="s">
        <v>71</v>
      </c>
      <c r="G11" s="51">
        <v>-13.7</v>
      </c>
      <c r="H11" s="53">
        <v>0.99989990699999998</v>
      </c>
      <c r="I11" s="54" t="s">
        <v>61</v>
      </c>
    </row>
    <row r="12" spans="1:9" ht="14.1" customHeight="1" x14ac:dyDescent="0.25">
      <c r="A12" s="50">
        <v>24109</v>
      </c>
      <c r="B12" s="51">
        <v>503703.82900000003</v>
      </c>
      <c r="C12" s="51">
        <v>3947744.7239999999</v>
      </c>
      <c r="D12" s="51">
        <v>74.486999999999995</v>
      </c>
      <c r="E12" s="52" t="s">
        <v>72</v>
      </c>
      <c r="F12" s="52" t="s">
        <v>73</v>
      </c>
      <c r="G12" s="51">
        <v>-8.8430000000000035</v>
      </c>
      <c r="H12" s="53">
        <v>0.99989979900000003</v>
      </c>
      <c r="I12" s="54" t="s">
        <v>61</v>
      </c>
    </row>
    <row r="13" spans="1:9" ht="14.1" customHeight="1" x14ac:dyDescent="0.25">
      <c r="A13" s="50">
        <v>24110</v>
      </c>
      <c r="B13" s="51">
        <v>503148.09600000002</v>
      </c>
      <c r="C13" s="51">
        <v>3947337.5610000002</v>
      </c>
      <c r="D13" s="51">
        <v>72.363</v>
      </c>
      <c r="E13" s="52" t="s">
        <v>74</v>
      </c>
      <c r="F13" s="52" t="s">
        <v>75</v>
      </c>
      <c r="G13" s="51">
        <v>-10.966999999999999</v>
      </c>
      <c r="H13" s="53">
        <v>0.99989998599999996</v>
      </c>
      <c r="I13" s="54" t="s">
        <v>61</v>
      </c>
    </row>
    <row r="14" spans="1:9" ht="14.1" customHeight="1" x14ac:dyDescent="0.25">
      <c r="A14" s="50">
        <v>24111</v>
      </c>
      <c r="B14" s="51">
        <v>502795.51899999997</v>
      </c>
      <c r="C14" s="51">
        <v>3947247.591</v>
      </c>
      <c r="D14" s="51">
        <v>74.587000000000003</v>
      </c>
      <c r="E14" s="52" t="s">
        <v>76</v>
      </c>
      <c r="F14" s="52" t="s">
        <v>77</v>
      </c>
      <c r="G14" s="51">
        <v>-8.742999999999995</v>
      </c>
      <c r="H14" s="53">
        <v>0.99989993399999999</v>
      </c>
      <c r="I14" s="54" t="s">
        <v>61</v>
      </c>
    </row>
    <row r="15" spans="1:9" ht="14.1" customHeight="1" x14ac:dyDescent="0.25">
      <c r="A15" s="50">
        <v>24112</v>
      </c>
      <c r="B15" s="51">
        <v>502547.30900000001</v>
      </c>
      <c r="C15" s="51">
        <v>3946953.014</v>
      </c>
      <c r="D15" s="51">
        <v>73.911000000000001</v>
      </c>
      <c r="E15" s="52" t="s">
        <v>78</v>
      </c>
      <c r="F15" s="52" t="s">
        <v>79</v>
      </c>
      <c r="G15" s="51">
        <v>-9.4189999999999969</v>
      </c>
      <c r="H15" s="53">
        <v>0.99990000599999995</v>
      </c>
      <c r="I15" s="54" t="s">
        <v>61</v>
      </c>
    </row>
    <row r="16" spans="1:9" ht="14.1" customHeight="1" x14ac:dyDescent="0.25">
      <c r="A16" s="50">
        <v>24113</v>
      </c>
      <c r="B16" s="51">
        <v>502433.89500000002</v>
      </c>
      <c r="C16" s="51">
        <v>3946614.4670000002</v>
      </c>
      <c r="D16" s="51">
        <v>73.075999999999993</v>
      </c>
      <c r="E16" s="52" t="s">
        <v>80</v>
      </c>
      <c r="F16" s="52" t="s">
        <v>81</v>
      </c>
      <c r="G16" s="51">
        <v>-10.254000000000005</v>
      </c>
      <c r="H16" s="53">
        <v>0.99990006600000003</v>
      </c>
      <c r="I16" s="54" t="s">
        <v>61</v>
      </c>
    </row>
    <row r="17" spans="1:9" ht="14.1" customHeight="1" x14ac:dyDescent="0.25">
      <c r="A17" s="50">
        <v>24114</v>
      </c>
      <c r="B17" s="51">
        <v>502061.43300000002</v>
      </c>
      <c r="C17" s="51">
        <v>3946352.4649999999</v>
      </c>
      <c r="D17" s="51">
        <v>75.057000000000002</v>
      </c>
      <c r="E17" s="52" t="s">
        <v>82</v>
      </c>
      <c r="F17" s="52" t="s">
        <v>83</v>
      </c>
      <c r="G17" s="51">
        <v>-8.2729999999999961</v>
      </c>
      <c r="H17" s="53">
        <v>0.99990003000000005</v>
      </c>
      <c r="I17" s="54" t="s">
        <v>61</v>
      </c>
    </row>
    <row r="18" spans="1:9" ht="14.1" customHeight="1" x14ac:dyDescent="0.25">
      <c r="A18" s="50">
        <v>24115</v>
      </c>
      <c r="B18" s="51">
        <v>501920.93099999998</v>
      </c>
      <c r="C18" s="51">
        <v>3945936.017</v>
      </c>
      <c r="D18" s="51">
        <v>81.93</v>
      </c>
      <c r="E18" s="52" t="s">
        <v>84</v>
      </c>
      <c r="F18" s="52" t="s">
        <v>85</v>
      </c>
      <c r="G18" s="51">
        <v>-1.3999999999999915</v>
      </c>
      <c r="H18" s="53">
        <v>0.99989972599999999</v>
      </c>
      <c r="I18" s="54" t="s">
        <v>61</v>
      </c>
    </row>
    <row r="19" spans="1:9" ht="14.1" customHeight="1" x14ac:dyDescent="0.25">
      <c r="A19" s="50">
        <v>24116</v>
      </c>
      <c r="B19" s="51">
        <v>502152.49400000001</v>
      </c>
      <c r="C19" s="51">
        <v>3945567.7409999999</v>
      </c>
      <c r="D19" s="51">
        <v>78.561000000000007</v>
      </c>
      <c r="E19" s="52" t="s">
        <v>86</v>
      </c>
      <c r="F19" s="52" t="s">
        <v>87</v>
      </c>
      <c r="G19" s="51">
        <v>-4.7689999999999912</v>
      </c>
      <c r="H19" s="53">
        <v>0.99989985599999998</v>
      </c>
      <c r="I19" s="54" t="s">
        <v>61</v>
      </c>
    </row>
    <row r="20" spans="1:9" ht="14.1" customHeight="1" x14ac:dyDescent="0.25">
      <c r="A20" s="50">
        <v>24117</v>
      </c>
      <c r="B20" s="51">
        <v>502189.60200000001</v>
      </c>
      <c r="C20" s="51">
        <v>3945279.7110000001</v>
      </c>
      <c r="D20" s="51">
        <v>73.225999999999999</v>
      </c>
      <c r="E20" s="52" t="s">
        <v>88</v>
      </c>
      <c r="F20" s="52" t="s">
        <v>89</v>
      </c>
      <c r="G20" s="51">
        <v>-10.103999999999999</v>
      </c>
      <c r="H20" s="53">
        <v>0.99990010799999995</v>
      </c>
      <c r="I20" s="54" t="s">
        <v>61</v>
      </c>
    </row>
    <row r="21" spans="1:9" ht="14.1" customHeight="1" x14ac:dyDescent="0.25">
      <c r="A21" s="50">
        <v>24118</v>
      </c>
      <c r="B21" s="51">
        <v>502383.728</v>
      </c>
      <c r="C21" s="51">
        <v>3944921.0780000002</v>
      </c>
      <c r="D21" s="51">
        <v>78.102999999999994</v>
      </c>
      <c r="E21" s="52" t="s">
        <v>90</v>
      </c>
      <c r="F21" s="52" t="s">
        <v>91</v>
      </c>
      <c r="G21" s="51">
        <v>-5.2270000000000039</v>
      </c>
      <c r="H21" s="53">
        <v>0.99989984799999998</v>
      </c>
      <c r="I21" s="54" t="s">
        <v>61</v>
      </c>
    </row>
    <row r="22" spans="1:9" ht="14.1" customHeight="1" x14ac:dyDescent="0.25">
      <c r="A22" s="50">
        <v>24119</v>
      </c>
      <c r="B22" s="51">
        <v>502557.58600000001</v>
      </c>
      <c r="C22" s="51">
        <v>3944818.8429999999</v>
      </c>
      <c r="D22" s="51">
        <v>79.162000000000006</v>
      </c>
      <c r="E22" s="52" t="s">
        <v>92</v>
      </c>
      <c r="F22" s="52" t="s">
        <v>93</v>
      </c>
      <c r="G22" s="51">
        <v>-4.1679999999999922</v>
      </c>
      <c r="H22" s="53">
        <v>0.99989977200000002</v>
      </c>
      <c r="I22" s="54" t="s">
        <v>61</v>
      </c>
    </row>
    <row r="23" spans="1:9" ht="14.1" customHeight="1" x14ac:dyDescent="0.25">
      <c r="A23" s="50">
        <v>24120</v>
      </c>
      <c r="B23" s="51">
        <v>502912.85600000003</v>
      </c>
      <c r="C23" s="51">
        <v>3944318.0929999999</v>
      </c>
      <c r="D23" s="51">
        <v>77.584000000000003</v>
      </c>
      <c r="E23" s="52" t="s">
        <v>94</v>
      </c>
      <c r="F23" s="52" t="s">
        <v>95</v>
      </c>
      <c r="G23" s="51">
        <v>-5.7459999999999951</v>
      </c>
      <c r="H23" s="53">
        <v>0.99989979900000003</v>
      </c>
      <c r="I23" s="54" t="s">
        <v>61</v>
      </c>
    </row>
    <row r="24" spans="1:9" ht="14.1" customHeight="1" x14ac:dyDescent="0.25">
      <c r="A24" s="50">
        <v>24121</v>
      </c>
      <c r="B24" s="52">
        <v>503838.23599999998</v>
      </c>
      <c r="C24" s="52">
        <v>3943465.2930000001</v>
      </c>
      <c r="D24" s="52">
        <v>100.548</v>
      </c>
      <c r="E24" s="52" t="s">
        <v>96</v>
      </c>
      <c r="F24" s="52" t="s">
        <v>97</v>
      </c>
      <c r="G24" s="52">
        <v>17.218000000000004</v>
      </c>
      <c r="H24" s="53">
        <v>0.99989857100000001</v>
      </c>
      <c r="I24" s="54" t="s">
        <v>61</v>
      </c>
    </row>
    <row r="25" spans="1:9" ht="14.1" customHeight="1" x14ac:dyDescent="0.25">
      <c r="A25" s="55">
        <v>24122</v>
      </c>
      <c r="B25" s="56">
        <v>503877.07799999998</v>
      </c>
      <c r="C25" s="56">
        <v>3943139.3539999998</v>
      </c>
      <c r="D25" s="56">
        <v>107.654</v>
      </c>
      <c r="E25" s="56" t="s">
        <v>98</v>
      </c>
      <c r="F25" s="56" t="s">
        <v>99</v>
      </c>
      <c r="G25" s="56">
        <v>24.323999999999998</v>
      </c>
      <c r="H25" s="57">
        <v>0.99989822799999994</v>
      </c>
      <c r="I25" s="58" t="s">
        <v>61</v>
      </c>
    </row>
    <row r="26" spans="1:9" ht="14.1" customHeight="1" x14ac:dyDescent="0.25">
      <c r="A26" s="50">
        <v>24123</v>
      </c>
      <c r="B26" s="52">
        <v>503609.40600000002</v>
      </c>
      <c r="C26" s="52">
        <v>3942982.827</v>
      </c>
      <c r="D26" s="52">
        <v>105.905</v>
      </c>
      <c r="E26" s="52" t="s">
        <v>100</v>
      </c>
      <c r="F26" s="52" t="s">
        <v>101</v>
      </c>
      <c r="G26" s="52">
        <v>22.574999999999999</v>
      </c>
      <c r="H26" s="53">
        <v>0.99989835199999999</v>
      </c>
      <c r="I26" s="54" t="s">
        <v>61</v>
      </c>
    </row>
    <row r="27" spans="1:9" ht="14.1" customHeight="1" x14ac:dyDescent="0.25">
      <c r="A27" s="59">
        <v>24124</v>
      </c>
      <c r="B27" s="52">
        <v>502918.68699999998</v>
      </c>
      <c r="C27" s="52">
        <v>3943334.4619999998</v>
      </c>
      <c r="D27" s="52">
        <v>115.486</v>
      </c>
      <c r="E27" s="52" t="s">
        <v>102</v>
      </c>
      <c r="F27" s="52" t="s">
        <v>103</v>
      </c>
      <c r="G27" s="52">
        <v>32.156000000000006</v>
      </c>
      <c r="H27" s="53">
        <v>0.99989799400000001</v>
      </c>
      <c r="I27" s="54" t="s">
        <v>61</v>
      </c>
    </row>
    <row r="28" spans="1:9" ht="14.1" customHeight="1" x14ac:dyDescent="0.25">
      <c r="A28" s="50">
        <v>24125</v>
      </c>
      <c r="B28" s="52">
        <v>502743.71299999999</v>
      </c>
      <c r="C28" s="52">
        <v>3943627.335</v>
      </c>
      <c r="D28" s="52">
        <v>123.54300000000001</v>
      </c>
      <c r="E28" s="52" t="s">
        <v>104</v>
      </c>
      <c r="F28" s="52" t="s">
        <v>105</v>
      </c>
      <c r="G28" s="52">
        <v>40.213000000000008</v>
      </c>
      <c r="H28" s="53">
        <v>0.99989763200000004</v>
      </c>
      <c r="I28" s="54" t="s">
        <v>61</v>
      </c>
    </row>
    <row r="29" spans="1:9" ht="14.1" customHeight="1" x14ac:dyDescent="0.25">
      <c r="A29" s="50">
        <v>24126</v>
      </c>
      <c r="B29" s="52">
        <v>502358.038</v>
      </c>
      <c r="C29" s="52">
        <v>3943857.58</v>
      </c>
      <c r="D29" s="52">
        <v>132.17099999999999</v>
      </c>
      <c r="E29" s="52" t="s">
        <v>106</v>
      </c>
      <c r="F29" s="52" t="s">
        <v>107</v>
      </c>
      <c r="G29" s="52">
        <v>48.840999999999994</v>
      </c>
      <c r="H29" s="53">
        <v>0.999897276</v>
      </c>
      <c r="I29" s="54" t="s">
        <v>61</v>
      </c>
    </row>
    <row r="30" spans="1:9" ht="14.1" customHeight="1" x14ac:dyDescent="0.25">
      <c r="A30" s="50">
        <v>24127</v>
      </c>
      <c r="B30" s="52">
        <v>501719.63500000001</v>
      </c>
      <c r="C30" s="52">
        <v>3944434.42</v>
      </c>
      <c r="D30" s="52">
        <v>161.92400000000001</v>
      </c>
      <c r="E30" s="52" t="s">
        <v>108</v>
      </c>
      <c r="F30" s="52" t="s">
        <v>109</v>
      </c>
      <c r="G30" s="52">
        <v>78.594000000000008</v>
      </c>
      <c r="H30" s="53">
        <v>0.99989594400000004</v>
      </c>
      <c r="I30" s="54" t="s">
        <v>61</v>
      </c>
    </row>
    <row r="31" spans="1:9" ht="14.1" customHeight="1" x14ac:dyDescent="0.25">
      <c r="A31" s="50">
        <v>24128</v>
      </c>
      <c r="B31" s="52">
        <v>501392.065</v>
      </c>
      <c r="C31" s="52">
        <v>3944881.6630000002</v>
      </c>
      <c r="D31" s="52">
        <v>166.48099999999999</v>
      </c>
      <c r="E31" s="52" t="s">
        <v>110</v>
      </c>
      <c r="F31" s="52" t="s">
        <v>111</v>
      </c>
      <c r="G31" s="52">
        <v>83.150999999999996</v>
      </c>
      <c r="H31" s="53">
        <v>0.99989577200000002</v>
      </c>
      <c r="I31" s="54" t="s">
        <v>61</v>
      </c>
    </row>
    <row r="32" spans="1:9" ht="14.1" customHeight="1" x14ac:dyDescent="0.25">
      <c r="A32" s="50">
        <v>24129</v>
      </c>
      <c r="B32" s="52">
        <v>500990.60399999999</v>
      </c>
      <c r="C32" s="52">
        <v>3945109.6439999999</v>
      </c>
      <c r="D32" s="52">
        <v>150.261</v>
      </c>
      <c r="E32" s="52" t="s">
        <v>112</v>
      </c>
      <c r="F32" s="52" t="s">
        <v>113</v>
      </c>
      <c r="G32" s="52">
        <v>66.930999999999997</v>
      </c>
      <c r="H32" s="53">
        <v>0.99989660800000002</v>
      </c>
      <c r="I32" s="54" t="s">
        <v>61</v>
      </c>
    </row>
    <row r="33" spans="1:9" ht="14.1" customHeight="1" x14ac:dyDescent="0.25">
      <c r="A33" s="50">
        <v>24130</v>
      </c>
      <c r="B33" s="52">
        <v>500962.62699999998</v>
      </c>
      <c r="C33" s="52">
        <v>3945316.1609999998</v>
      </c>
      <c r="D33" s="52">
        <v>145.64400000000001</v>
      </c>
      <c r="E33" s="52" t="s">
        <v>114</v>
      </c>
      <c r="F33" s="52" t="s">
        <v>115</v>
      </c>
      <c r="G33" s="52">
        <v>62.314000000000007</v>
      </c>
      <c r="H33" s="53">
        <v>0.99989683100000004</v>
      </c>
      <c r="I33" s="54" t="s">
        <v>61</v>
      </c>
    </row>
    <row r="34" spans="1:9" ht="14.1" customHeight="1" x14ac:dyDescent="0.25">
      <c r="A34" s="50">
        <v>24131</v>
      </c>
      <c r="B34" s="52">
        <v>500645.93599999999</v>
      </c>
      <c r="C34" s="52">
        <v>3945372.088</v>
      </c>
      <c r="D34" s="52">
        <v>140.04499999999999</v>
      </c>
      <c r="E34" s="52" t="s">
        <v>116</v>
      </c>
      <c r="F34" s="52" t="s">
        <v>117</v>
      </c>
      <c r="G34" s="52">
        <v>56.715000000000003</v>
      </c>
      <c r="H34" s="53">
        <v>0.99989714699999999</v>
      </c>
      <c r="I34" s="54" t="s">
        <v>61</v>
      </c>
    </row>
    <row r="35" spans="1:9" ht="14.1" customHeight="1" x14ac:dyDescent="0.25">
      <c r="A35" s="50">
        <v>24132</v>
      </c>
      <c r="B35" s="52">
        <v>500556.728</v>
      </c>
      <c r="C35" s="52">
        <v>3945497.6940000001</v>
      </c>
      <c r="D35" s="52">
        <v>132.56399999999999</v>
      </c>
      <c r="E35" s="52" t="s">
        <v>118</v>
      </c>
      <c r="F35" s="52" t="s">
        <v>119</v>
      </c>
      <c r="G35" s="52">
        <v>49.233999999999995</v>
      </c>
      <c r="H35" s="53">
        <v>0.99989751800000004</v>
      </c>
      <c r="I35" s="54" t="s">
        <v>61</v>
      </c>
    </row>
    <row r="36" spans="1:9" ht="14.1" customHeight="1" x14ac:dyDescent="0.25">
      <c r="A36" s="50">
        <v>24133</v>
      </c>
      <c r="B36" s="52">
        <v>500604.72499999998</v>
      </c>
      <c r="C36" s="52">
        <v>3945854.4679999999</v>
      </c>
      <c r="D36" s="52">
        <v>118.479</v>
      </c>
      <c r="E36" s="52" t="s">
        <v>120</v>
      </c>
      <c r="F36" s="52" t="s">
        <v>121</v>
      </c>
      <c r="G36" s="52">
        <v>35.149000000000001</v>
      </c>
      <c r="H36" s="53">
        <v>0.99989818100000005</v>
      </c>
      <c r="I36" s="54" t="s">
        <v>61</v>
      </c>
    </row>
    <row r="37" spans="1:9" ht="14.1" customHeight="1" x14ac:dyDescent="0.25">
      <c r="A37" s="50">
        <v>24134</v>
      </c>
      <c r="B37" s="52">
        <v>500346.90899999999</v>
      </c>
      <c r="C37" s="52">
        <v>3945971.8590000002</v>
      </c>
      <c r="D37" s="52">
        <v>106.889</v>
      </c>
      <c r="E37" s="52" t="s">
        <v>122</v>
      </c>
      <c r="F37" s="52" t="s">
        <v>123</v>
      </c>
      <c r="G37" s="52">
        <v>23.558999999999997</v>
      </c>
      <c r="H37" s="53">
        <v>0.99989877400000005</v>
      </c>
      <c r="I37" s="54" t="s">
        <v>61</v>
      </c>
    </row>
    <row r="38" spans="1:9" ht="14.1" customHeight="1" x14ac:dyDescent="0.25">
      <c r="A38" s="50">
        <v>24135</v>
      </c>
      <c r="B38" s="52">
        <v>500259.90500000003</v>
      </c>
      <c r="C38" s="52">
        <v>3946105.7740000002</v>
      </c>
      <c r="D38" s="52">
        <v>102.033</v>
      </c>
      <c r="E38" s="52" t="s">
        <v>124</v>
      </c>
      <c r="F38" s="52" t="s">
        <v>125</v>
      </c>
      <c r="G38" s="52">
        <v>18.703000000000003</v>
      </c>
      <c r="H38" s="53">
        <v>0.99989901800000003</v>
      </c>
      <c r="I38" s="54" t="s">
        <v>61</v>
      </c>
    </row>
    <row r="39" spans="1:9" ht="14.1" customHeight="1" x14ac:dyDescent="0.25">
      <c r="A39" s="50">
        <v>24136</v>
      </c>
      <c r="B39" s="52">
        <v>499851.022</v>
      </c>
      <c r="C39" s="52">
        <v>3946396.3769999999</v>
      </c>
      <c r="D39" s="52">
        <v>97.775000000000006</v>
      </c>
      <c r="E39" s="52" t="s">
        <v>126</v>
      </c>
      <c r="F39" s="52" t="s">
        <v>127</v>
      </c>
      <c r="G39" s="52">
        <v>14.445</v>
      </c>
      <c r="H39" s="53">
        <v>0.99989928299999997</v>
      </c>
      <c r="I39" s="54" t="s">
        <v>61</v>
      </c>
    </row>
    <row r="40" spans="1:9" ht="14.1" customHeight="1" x14ac:dyDescent="0.25">
      <c r="A40" s="50">
        <v>24137</v>
      </c>
      <c r="B40" s="52">
        <v>499661.283</v>
      </c>
      <c r="C40" s="52">
        <v>3946450.9369999999</v>
      </c>
      <c r="D40" s="52">
        <v>100.908</v>
      </c>
      <c r="E40" s="52" t="s">
        <v>128</v>
      </c>
      <c r="F40" s="52" t="s">
        <v>129</v>
      </c>
      <c r="G40" s="52">
        <v>17.578000000000003</v>
      </c>
      <c r="H40" s="53">
        <v>0.99989916300000004</v>
      </c>
      <c r="I40" s="54" t="s">
        <v>61</v>
      </c>
    </row>
    <row r="41" spans="1:9" ht="14.1" customHeight="1" x14ac:dyDescent="0.25">
      <c r="A41" s="50">
        <v>24138</v>
      </c>
      <c r="B41" s="52">
        <v>499458.27399999998</v>
      </c>
      <c r="C41" s="52">
        <v>3946623.36</v>
      </c>
      <c r="D41" s="52">
        <v>97.86</v>
      </c>
      <c r="E41" s="52" t="s">
        <v>130</v>
      </c>
      <c r="F41" s="52" t="s">
        <v>131</v>
      </c>
      <c r="G41" s="52">
        <v>14.53</v>
      </c>
      <c r="H41" s="53">
        <v>0.99989933900000005</v>
      </c>
      <c r="I41" s="54" t="s">
        <v>61</v>
      </c>
    </row>
    <row r="42" spans="1:9" ht="14.1" customHeight="1" x14ac:dyDescent="0.25">
      <c r="A42" s="50">
        <v>24139</v>
      </c>
      <c r="B42" s="52">
        <v>499086.80099999998</v>
      </c>
      <c r="C42" s="52">
        <v>3946927.9730000002</v>
      </c>
      <c r="D42" s="52">
        <v>106.67</v>
      </c>
      <c r="E42" s="52" t="s">
        <v>132</v>
      </c>
      <c r="F42" s="52" t="s">
        <v>133</v>
      </c>
      <c r="G42" s="52">
        <v>23.34</v>
      </c>
      <c r="H42" s="53">
        <v>0.99989897299999997</v>
      </c>
      <c r="I42" s="54" t="s">
        <v>61</v>
      </c>
    </row>
    <row r="43" spans="1:9" ht="13.5" customHeight="1" x14ac:dyDescent="0.25">
      <c r="A43" s="50">
        <v>24140</v>
      </c>
      <c r="B43" s="52">
        <v>498918.65500000003</v>
      </c>
      <c r="C43" s="52">
        <v>3947206.4709999999</v>
      </c>
      <c r="D43" s="52">
        <v>107.53400000000001</v>
      </c>
      <c r="E43" s="52" t="s">
        <v>134</v>
      </c>
      <c r="F43" s="52" t="s">
        <v>135</v>
      </c>
      <c r="G43" s="52">
        <v>24.204000000000008</v>
      </c>
      <c r="H43" s="53">
        <v>0.99989895600000001</v>
      </c>
      <c r="I43" s="54" t="s">
        <v>61</v>
      </c>
    </row>
    <row r="44" spans="1:9" ht="13.5" customHeight="1" x14ac:dyDescent="0.25">
      <c r="A44" s="50">
        <v>24141</v>
      </c>
      <c r="B44" s="52">
        <v>498383.02600000001</v>
      </c>
      <c r="C44" s="52">
        <v>3947622.111</v>
      </c>
      <c r="D44" s="52">
        <v>108.595</v>
      </c>
      <c r="E44" s="52" t="s">
        <v>136</v>
      </c>
      <c r="F44" s="52" t="s">
        <v>137</v>
      </c>
      <c r="G44" s="52">
        <v>25.265000000000001</v>
      </c>
      <c r="H44" s="53">
        <v>0.99989898600000005</v>
      </c>
      <c r="I44" s="54" t="s">
        <v>61</v>
      </c>
    </row>
    <row r="45" spans="1:9" ht="13.5" customHeight="1" x14ac:dyDescent="0.25">
      <c r="A45" s="50">
        <v>24142</v>
      </c>
      <c r="B45" s="51">
        <v>498023.10600000003</v>
      </c>
      <c r="C45" s="51">
        <v>3948113.7820000001</v>
      </c>
      <c r="D45" s="51">
        <v>101.486</v>
      </c>
      <c r="E45" s="52" t="s">
        <v>138</v>
      </c>
      <c r="F45" s="52" t="s">
        <v>139</v>
      </c>
      <c r="G45" s="51">
        <v>18.156000000000006</v>
      </c>
      <c r="H45" s="53">
        <v>0.99989937900000003</v>
      </c>
      <c r="I45" s="54" t="s">
        <v>61</v>
      </c>
    </row>
    <row r="46" spans="1:9" ht="13.5" customHeight="1" x14ac:dyDescent="0.25">
      <c r="A46" s="50">
        <v>24143</v>
      </c>
      <c r="B46" s="51">
        <v>497399.62300000002</v>
      </c>
      <c r="C46" s="51">
        <v>3948368.4959999998</v>
      </c>
      <c r="D46" s="51">
        <v>97.091999999999999</v>
      </c>
      <c r="E46" s="52" t="s">
        <v>140</v>
      </c>
      <c r="F46" s="52" t="s">
        <v>141</v>
      </c>
      <c r="G46" s="51">
        <v>13.762</v>
      </c>
      <c r="H46" s="53">
        <v>0.99989968799999995</v>
      </c>
      <c r="I46" s="54" t="s">
        <v>61</v>
      </c>
    </row>
    <row r="47" spans="1:9" ht="13.5" customHeight="1" x14ac:dyDescent="0.25">
      <c r="A47" s="50">
        <v>24144</v>
      </c>
      <c r="B47" s="51">
        <v>497011.554</v>
      </c>
      <c r="C47" s="51">
        <v>3948906.3489999999</v>
      </c>
      <c r="D47" s="51">
        <v>104.578</v>
      </c>
      <c r="E47" s="52" t="s">
        <v>142</v>
      </c>
      <c r="F47" s="52" t="s">
        <v>143</v>
      </c>
      <c r="G47" s="51">
        <v>21.248000000000005</v>
      </c>
      <c r="H47" s="53">
        <v>0.999899388</v>
      </c>
      <c r="I47" s="54" t="s">
        <v>61</v>
      </c>
    </row>
    <row r="48" spans="1:9" ht="13.5" customHeight="1" x14ac:dyDescent="0.25">
      <c r="A48" s="50">
        <v>24145</v>
      </c>
      <c r="B48" s="51">
        <v>495916.261</v>
      </c>
      <c r="C48" s="51">
        <v>3949478.2119999998</v>
      </c>
      <c r="D48" s="51">
        <v>94.811000000000007</v>
      </c>
      <c r="E48" s="52" t="s">
        <v>144</v>
      </c>
      <c r="F48" s="52" t="s">
        <v>145</v>
      </c>
      <c r="G48" s="51">
        <v>11.481000000000009</v>
      </c>
      <c r="H48" s="53">
        <v>0.99990002899999997</v>
      </c>
      <c r="I48" s="54" t="s">
        <v>61</v>
      </c>
    </row>
    <row r="49" spans="1:9" ht="13.5" customHeight="1" x14ac:dyDescent="0.25">
      <c r="A49" s="50">
        <v>24146</v>
      </c>
      <c r="B49" s="51">
        <v>495163.55599999998</v>
      </c>
      <c r="C49" s="51">
        <v>3949831.6529999999</v>
      </c>
      <c r="D49" s="51">
        <v>94.516000000000005</v>
      </c>
      <c r="E49" s="52" t="s">
        <v>146</v>
      </c>
      <c r="F49" s="52" t="s">
        <v>147</v>
      </c>
      <c r="G49" s="51">
        <v>11.186000000000007</v>
      </c>
      <c r="H49" s="53">
        <v>0.99990016500000001</v>
      </c>
      <c r="I49" s="54" t="s">
        <v>61</v>
      </c>
    </row>
    <row r="50" spans="1:9" ht="15.75" customHeight="1" x14ac:dyDescent="0.25">
      <c r="A50" s="50">
        <v>24147</v>
      </c>
      <c r="B50" s="51">
        <v>494701.56300000002</v>
      </c>
      <c r="C50" s="51">
        <v>3950716.679</v>
      </c>
      <c r="D50" s="51">
        <v>91.269000000000005</v>
      </c>
      <c r="E50" s="52" t="s">
        <v>148</v>
      </c>
      <c r="F50" s="52" t="s">
        <v>149</v>
      </c>
      <c r="G50" s="51">
        <v>7.9390000000000072</v>
      </c>
      <c r="H50" s="53">
        <v>0.999900389</v>
      </c>
      <c r="I50" s="54" t="s">
        <v>61</v>
      </c>
    </row>
    <row r="51" spans="1:9" ht="15.75" customHeight="1" x14ac:dyDescent="0.25">
      <c r="A51" s="50">
        <v>24148</v>
      </c>
      <c r="B51" s="51">
        <v>495085.71299999999</v>
      </c>
      <c r="C51" s="51">
        <v>3951535.8969999999</v>
      </c>
      <c r="D51" s="51">
        <v>97.522999999999996</v>
      </c>
      <c r="E51" s="52" t="s">
        <v>150</v>
      </c>
      <c r="F51" s="52" t="s">
        <v>151</v>
      </c>
      <c r="G51" s="51">
        <v>14.192999999999998</v>
      </c>
      <c r="H51" s="53">
        <v>0.99990001799999995</v>
      </c>
      <c r="I51" s="54" t="s">
        <v>61</v>
      </c>
    </row>
    <row r="52" spans="1:9" ht="15.75" customHeight="1" x14ac:dyDescent="0.25">
      <c r="A52" s="50">
        <v>24149</v>
      </c>
      <c r="B52" s="51">
        <v>495289.79100000003</v>
      </c>
      <c r="C52" s="51">
        <v>3951633.1630000002</v>
      </c>
      <c r="D52" s="51">
        <v>158.81299999999999</v>
      </c>
      <c r="E52" s="52" t="s">
        <v>152</v>
      </c>
      <c r="F52" s="52" t="s">
        <v>153</v>
      </c>
      <c r="G52" s="51">
        <v>75.48299999999999</v>
      </c>
      <c r="H52" s="53">
        <v>0.99989705200000001</v>
      </c>
      <c r="I52" s="54" t="s">
        <v>154</v>
      </c>
    </row>
    <row r="53" spans="1:9" ht="15.75" customHeight="1" x14ac:dyDescent="0.25">
      <c r="A53" s="50">
        <v>24150</v>
      </c>
      <c r="B53" s="51">
        <v>495763.47700000001</v>
      </c>
      <c r="C53" s="51">
        <v>3952179.2659999998</v>
      </c>
      <c r="D53" s="51">
        <v>103.15300000000001</v>
      </c>
      <c r="E53" s="52" t="s">
        <v>155</v>
      </c>
      <c r="F53" s="52" t="s">
        <v>156</v>
      </c>
      <c r="G53" s="51">
        <v>19.823000000000008</v>
      </c>
      <c r="H53" s="53">
        <v>0.99989963000000004</v>
      </c>
      <c r="I53" s="54" t="s">
        <v>61</v>
      </c>
    </row>
    <row r="54" spans="1:9" ht="15.75" customHeight="1" x14ac:dyDescent="0.25">
      <c r="A54" s="50">
        <v>24151</v>
      </c>
      <c r="B54" s="51">
        <v>495980.99400000001</v>
      </c>
      <c r="C54" s="51">
        <v>3952393.307</v>
      </c>
      <c r="D54" s="51">
        <v>111.345</v>
      </c>
      <c r="E54" s="52" t="s">
        <v>157</v>
      </c>
      <c r="F54" s="52" t="s">
        <v>158</v>
      </c>
      <c r="G54" s="51">
        <v>28.015000000000001</v>
      </c>
      <c r="H54" s="53">
        <v>0.99989919999999999</v>
      </c>
      <c r="I54" s="54" t="s">
        <v>61</v>
      </c>
    </row>
    <row r="55" spans="1:9" ht="15.75" customHeight="1" x14ac:dyDescent="0.25">
      <c r="A55" s="50">
        <v>24152</v>
      </c>
      <c r="B55" s="51">
        <v>496472.17499999999</v>
      </c>
      <c r="C55" s="51">
        <v>3952914.7880000002</v>
      </c>
      <c r="D55" s="51">
        <v>113.724</v>
      </c>
      <c r="E55" s="52" t="s">
        <v>159</v>
      </c>
      <c r="F55" s="52" t="s">
        <v>160</v>
      </c>
      <c r="G55" s="51">
        <v>30.394000000000005</v>
      </c>
      <c r="H55" s="53">
        <v>0.99989900099999995</v>
      </c>
      <c r="I55" s="54" t="s">
        <v>61</v>
      </c>
    </row>
    <row r="56" spans="1:9" ht="15.75" customHeight="1" x14ac:dyDescent="0.25">
      <c r="A56" s="50">
        <v>24153</v>
      </c>
      <c r="B56" s="51">
        <v>496496.10399999999</v>
      </c>
      <c r="C56" s="51">
        <v>3953243.2319999998</v>
      </c>
      <c r="D56" s="51">
        <v>128.411</v>
      </c>
      <c r="E56" s="52" t="s">
        <v>161</v>
      </c>
      <c r="F56" s="52" t="s">
        <v>162</v>
      </c>
      <c r="G56" s="51">
        <v>45.081000000000003</v>
      </c>
      <c r="H56" s="53">
        <v>0.99989829100000005</v>
      </c>
      <c r="I56" s="54" t="s">
        <v>61</v>
      </c>
    </row>
    <row r="57" spans="1:9" ht="15.75" customHeight="1" x14ac:dyDescent="0.25">
      <c r="A57" s="50">
        <v>24154</v>
      </c>
      <c r="B57" s="51">
        <v>496769.79499999998</v>
      </c>
      <c r="C57" s="51">
        <v>3953731.7089999998</v>
      </c>
      <c r="D57" s="51">
        <v>152.32300000000001</v>
      </c>
      <c r="E57" s="52" t="s">
        <v>163</v>
      </c>
      <c r="F57" s="52" t="s">
        <v>164</v>
      </c>
      <c r="G57" s="51">
        <v>68.993000000000009</v>
      </c>
      <c r="H57" s="53">
        <v>0.99989709800000004</v>
      </c>
      <c r="I57" s="54" t="s">
        <v>61</v>
      </c>
    </row>
    <row r="58" spans="1:9" ht="15.75" customHeight="1" x14ac:dyDescent="0.25">
      <c r="A58" s="50">
        <v>24155</v>
      </c>
      <c r="B58" s="51">
        <v>496692.44699999999</v>
      </c>
      <c r="C58" s="51">
        <v>3953975.1359999999</v>
      </c>
      <c r="D58" s="51">
        <v>164.65299999999999</v>
      </c>
      <c r="E58" s="52" t="s">
        <v>165</v>
      </c>
      <c r="F58" s="52" t="s">
        <v>166</v>
      </c>
      <c r="G58" s="51">
        <v>81.322999999999993</v>
      </c>
      <c r="H58" s="53">
        <v>0.99989651899999998</v>
      </c>
      <c r="I58" s="54" t="s">
        <v>61</v>
      </c>
    </row>
    <row r="59" spans="1:9" ht="15.75" customHeight="1" x14ac:dyDescent="0.25">
      <c r="A59" s="50">
        <v>24156</v>
      </c>
      <c r="B59" s="51">
        <v>496762.12900000002</v>
      </c>
      <c r="C59" s="51">
        <v>3954195.5269999998</v>
      </c>
      <c r="D59" s="51">
        <v>165.227</v>
      </c>
      <c r="E59" s="52" t="s">
        <v>167</v>
      </c>
      <c r="F59" s="52" t="s">
        <v>168</v>
      </c>
      <c r="G59" s="51">
        <v>81.897000000000006</v>
      </c>
      <c r="H59" s="53">
        <v>0.99989647800000003</v>
      </c>
      <c r="I59" s="54" t="s">
        <v>61</v>
      </c>
    </row>
    <row r="60" spans="1:9" ht="15.75" customHeight="1" x14ac:dyDescent="0.25">
      <c r="A60" s="50">
        <v>24157</v>
      </c>
      <c r="B60" s="51">
        <v>496491.36599999998</v>
      </c>
      <c r="C60" s="51">
        <v>3954654.3730000001</v>
      </c>
      <c r="D60" s="51">
        <v>144.37299999999999</v>
      </c>
      <c r="E60" s="52" t="s">
        <v>169</v>
      </c>
      <c r="F60" s="52" t="s">
        <v>170</v>
      </c>
      <c r="G60" s="51">
        <v>61.042999999999992</v>
      </c>
      <c r="H60" s="53">
        <v>0.99989751599999999</v>
      </c>
      <c r="I60" s="54" t="s">
        <v>61</v>
      </c>
    </row>
    <row r="61" spans="1:9" ht="15.75" customHeight="1" x14ac:dyDescent="0.25">
      <c r="A61" s="50">
        <v>24158</v>
      </c>
      <c r="B61" s="51">
        <v>496307.58500000002</v>
      </c>
      <c r="C61" s="51">
        <v>3954805.4079999998</v>
      </c>
      <c r="D61" s="51">
        <v>135.34399999999999</v>
      </c>
      <c r="E61" s="52" t="s">
        <v>171</v>
      </c>
      <c r="F61" s="52" t="s">
        <v>172</v>
      </c>
      <c r="G61" s="51">
        <v>52.013999999999996</v>
      </c>
      <c r="H61" s="53">
        <v>0.99989797599999997</v>
      </c>
      <c r="I61" s="54" t="s">
        <v>61</v>
      </c>
    </row>
    <row r="62" spans="1:9" ht="15.75" customHeight="1" x14ac:dyDescent="0.25">
      <c r="A62" s="50">
        <v>24159</v>
      </c>
      <c r="B62" s="51">
        <v>496054.42</v>
      </c>
      <c r="C62" s="51">
        <v>3954875.659</v>
      </c>
      <c r="D62" s="51">
        <v>122.402</v>
      </c>
      <c r="E62" s="52" t="s">
        <v>173</v>
      </c>
      <c r="F62" s="52" t="s">
        <v>174</v>
      </c>
      <c r="G62" s="51">
        <v>39.072000000000003</v>
      </c>
      <c r="H62" s="53">
        <v>0.99989863599999995</v>
      </c>
      <c r="I62" s="54" t="s">
        <v>61</v>
      </c>
    </row>
    <row r="63" spans="1:9" ht="15.75" customHeight="1" x14ac:dyDescent="0.25">
      <c r="A63" s="50">
        <v>24160</v>
      </c>
      <c r="B63" s="51">
        <v>495847.14399999997</v>
      </c>
      <c r="C63" s="51">
        <v>3955063.2969999998</v>
      </c>
      <c r="D63" s="51">
        <v>107.81</v>
      </c>
      <c r="E63" s="52" t="s">
        <v>175</v>
      </c>
      <c r="F63" s="52" t="s">
        <v>176</v>
      </c>
      <c r="G63" s="51">
        <v>24.48</v>
      </c>
      <c r="H63" s="53">
        <v>0.99989936599999996</v>
      </c>
      <c r="I63" s="54" t="s">
        <v>61</v>
      </c>
    </row>
    <row r="64" spans="1:9" ht="15.75" customHeight="1" x14ac:dyDescent="0.25">
      <c r="A64" s="50">
        <v>24161</v>
      </c>
      <c r="B64" s="52">
        <v>495364.25300000003</v>
      </c>
      <c r="C64" s="52">
        <v>3955079.3450000002</v>
      </c>
      <c r="D64" s="52">
        <v>103.399</v>
      </c>
      <c r="E64" s="52" t="s">
        <v>177</v>
      </c>
      <c r="F64" s="52" t="s">
        <v>178</v>
      </c>
      <c r="G64" s="52">
        <v>20.069000000000003</v>
      </c>
      <c r="H64" s="53">
        <v>0.99989965700000005</v>
      </c>
      <c r="I64" s="54" t="s">
        <v>61</v>
      </c>
    </row>
    <row r="65" spans="1:9" ht="15.75" customHeight="1" x14ac:dyDescent="0.25">
      <c r="A65" s="55">
        <v>24162</v>
      </c>
      <c r="B65" s="56">
        <v>494945.67599999998</v>
      </c>
      <c r="C65" s="56">
        <v>3955245.233</v>
      </c>
      <c r="D65" s="56">
        <v>111.34399999999999</v>
      </c>
      <c r="E65" s="56" t="s">
        <v>179</v>
      </c>
      <c r="F65" s="56" t="s">
        <v>180</v>
      </c>
      <c r="G65" s="56">
        <v>28.013999999999996</v>
      </c>
      <c r="H65" s="57">
        <v>0.99989934499999999</v>
      </c>
      <c r="I65" s="58" t="s">
        <v>61</v>
      </c>
    </row>
    <row r="66" spans="1:9" x14ac:dyDescent="0.25">
      <c r="A66" s="50">
        <v>24163</v>
      </c>
      <c r="B66" s="52">
        <v>494071.03999999998</v>
      </c>
      <c r="C66" s="52">
        <v>3955402.0219999999</v>
      </c>
      <c r="D66" s="52">
        <v>118.35299999999999</v>
      </c>
      <c r="E66" s="52" t="s">
        <v>181</v>
      </c>
      <c r="F66" s="52" t="s">
        <v>182</v>
      </c>
      <c r="G66" s="52">
        <v>35.022999999999996</v>
      </c>
      <c r="H66" s="53">
        <v>0.99989915600000001</v>
      </c>
      <c r="I66" s="54" t="s">
        <v>61</v>
      </c>
    </row>
    <row r="67" spans="1:9" x14ac:dyDescent="0.25">
      <c r="A67" s="59">
        <v>24164</v>
      </c>
      <c r="B67" s="52">
        <v>493771.41499999998</v>
      </c>
      <c r="C67" s="52">
        <v>3955570.7549999999</v>
      </c>
      <c r="D67" s="52">
        <v>126.88</v>
      </c>
      <c r="E67" s="52" t="s">
        <v>183</v>
      </c>
      <c r="F67" s="52" t="s">
        <v>184</v>
      </c>
      <c r="G67" s="52">
        <v>43.55</v>
      </c>
      <c r="H67" s="53">
        <v>0.99989879699999995</v>
      </c>
      <c r="I67" s="54" t="s">
        <v>61</v>
      </c>
    </row>
    <row r="68" spans="1:9" x14ac:dyDescent="0.25">
      <c r="A68" s="50">
        <v>24165</v>
      </c>
      <c r="B68" s="52">
        <v>493394.85700000002</v>
      </c>
      <c r="C68" s="52">
        <v>3955549.1660000002</v>
      </c>
      <c r="D68" s="52">
        <v>128.88499999999999</v>
      </c>
      <c r="E68" s="52" t="s">
        <v>185</v>
      </c>
      <c r="F68" s="52" t="s">
        <v>186</v>
      </c>
      <c r="G68" s="52">
        <v>45.555</v>
      </c>
      <c r="H68" s="53">
        <v>0.99989876499999997</v>
      </c>
      <c r="I68" s="54" t="s">
        <v>61</v>
      </c>
    </row>
    <row r="69" spans="1:9" x14ac:dyDescent="0.25">
      <c r="A69" s="50">
        <v>24166</v>
      </c>
      <c r="B69" s="52">
        <v>492681.88</v>
      </c>
      <c r="C69" s="52">
        <v>3955911.4610000001</v>
      </c>
      <c r="D69" s="52">
        <v>142.941</v>
      </c>
      <c r="E69" s="52" t="s">
        <v>187</v>
      </c>
      <c r="F69" s="52" t="s">
        <v>188</v>
      </c>
      <c r="G69" s="52">
        <v>59.611000000000004</v>
      </c>
      <c r="H69" s="53">
        <v>0.99989821199999995</v>
      </c>
      <c r="I69" s="54" t="s">
        <v>61</v>
      </c>
    </row>
    <row r="70" spans="1:9" x14ac:dyDescent="0.25">
      <c r="A70" s="50"/>
      <c r="B70" s="52"/>
      <c r="C70" s="52"/>
      <c r="D70" s="52"/>
      <c r="E70" s="52"/>
      <c r="F70" s="52"/>
      <c r="G70" s="52"/>
      <c r="H70" s="53"/>
      <c r="I70" s="63"/>
    </row>
    <row r="71" spans="1:9" x14ac:dyDescent="0.25">
      <c r="A71" s="50"/>
      <c r="B71" s="52"/>
      <c r="C71" s="52"/>
      <c r="D71" s="52"/>
      <c r="E71" s="52"/>
      <c r="F71" s="52"/>
      <c r="G71" s="52"/>
      <c r="H71" s="53"/>
      <c r="I71" s="63"/>
    </row>
    <row r="72" spans="1:9" x14ac:dyDescent="0.25">
      <c r="A72" s="50"/>
      <c r="B72" s="52"/>
      <c r="C72" s="52"/>
      <c r="D72" s="52"/>
      <c r="E72" s="52"/>
      <c r="F72" s="52"/>
      <c r="G72" s="52"/>
      <c r="H72" s="53"/>
      <c r="I72" s="63"/>
    </row>
    <row r="73" spans="1:9" x14ac:dyDescent="0.25">
      <c r="A73" s="50"/>
      <c r="B73" s="52"/>
      <c r="C73" s="52"/>
      <c r="D73" s="52"/>
      <c r="E73" s="52"/>
      <c r="F73" s="52"/>
      <c r="G73" s="52"/>
      <c r="H73" s="53"/>
      <c r="I73" s="63"/>
    </row>
    <row r="74" spans="1:9" x14ac:dyDescent="0.25">
      <c r="A74" s="50"/>
      <c r="B74" s="52"/>
      <c r="C74" s="52"/>
      <c r="D74" s="52"/>
      <c r="E74" s="52"/>
      <c r="F74" s="52"/>
      <c r="G74" s="52"/>
      <c r="H74" s="53"/>
      <c r="I74" s="63"/>
    </row>
    <row r="75" spans="1:9" x14ac:dyDescent="0.25">
      <c r="A75" s="50"/>
      <c r="B75" s="52"/>
      <c r="C75" s="52"/>
      <c r="D75" s="52"/>
      <c r="E75" s="52"/>
      <c r="F75" s="52"/>
      <c r="G75" s="52"/>
      <c r="H75" s="53"/>
      <c r="I75" s="63"/>
    </row>
    <row r="76" spans="1:9" x14ac:dyDescent="0.25">
      <c r="A76" s="50"/>
      <c r="B76" s="52"/>
      <c r="C76" s="52"/>
      <c r="D76" s="52"/>
      <c r="E76" s="52"/>
      <c r="F76" s="52"/>
      <c r="G76" s="52"/>
      <c r="H76" s="53"/>
      <c r="I76" s="63"/>
    </row>
    <row r="77" spans="1:9" x14ac:dyDescent="0.25">
      <c r="A77" s="50"/>
      <c r="B77" s="52"/>
      <c r="C77" s="52"/>
      <c r="D77" s="52"/>
      <c r="E77" s="52"/>
      <c r="F77" s="52"/>
      <c r="G77" s="52"/>
      <c r="H77" s="53"/>
      <c r="I77" s="63"/>
    </row>
    <row r="78" spans="1:9" x14ac:dyDescent="0.25">
      <c r="A78" s="50"/>
      <c r="B78" s="52"/>
      <c r="C78" s="52"/>
      <c r="D78" s="52"/>
      <c r="E78" s="52"/>
      <c r="F78" s="52"/>
      <c r="G78" s="52"/>
      <c r="H78" s="53"/>
      <c r="I78" s="63"/>
    </row>
    <row r="79" spans="1:9" x14ac:dyDescent="0.25">
      <c r="A79" s="50"/>
      <c r="B79" s="52"/>
      <c r="C79" s="52"/>
      <c r="D79" s="52"/>
      <c r="E79" s="52"/>
      <c r="F79" s="52"/>
      <c r="G79" s="52"/>
      <c r="H79" s="53"/>
      <c r="I79" s="63"/>
    </row>
    <row r="80" spans="1:9" x14ac:dyDescent="0.25">
      <c r="A80" s="50"/>
      <c r="B80" s="52"/>
      <c r="C80" s="52"/>
      <c r="D80" s="52"/>
      <c r="E80" s="52"/>
      <c r="F80" s="52"/>
      <c r="G80" s="52"/>
      <c r="H80" s="53"/>
      <c r="I80" s="63"/>
    </row>
    <row r="81" spans="1:9" x14ac:dyDescent="0.25">
      <c r="A81" s="50"/>
      <c r="B81" s="52"/>
      <c r="C81" s="52"/>
      <c r="D81" s="52"/>
      <c r="E81" s="52"/>
      <c r="F81" s="52"/>
      <c r="G81" s="52"/>
      <c r="H81" s="53"/>
      <c r="I81" s="63"/>
    </row>
    <row r="82" spans="1:9" x14ac:dyDescent="0.25">
      <c r="A82" s="50"/>
      <c r="B82" s="52"/>
      <c r="C82" s="52"/>
      <c r="D82" s="52"/>
      <c r="E82" s="52"/>
      <c r="F82" s="52"/>
      <c r="G82" s="52"/>
      <c r="H82" s="53"/>
      <c r="I82" s="63"/>
    </row>
    <row r="83" spans="1:9" x14ac:dyDescent="0.25">
      <c r="A83" s="50"/>
      <c r="B83" s="52"/>
      <c r="C83" s="52"/>
      <c r="D83" s="52"/>
      <c r="E83" s="52"/>
      <c r="F83" s="52"/>
      <c r="G83" s="52"/>
      <c r="H83" s="53"/>
      <c r="I83" s="63"/>
    </row>
    <row r="84" spans="1:9" x14ac:dyDescent="0.25">
      <c r="A84" s="50"/>
      <c r="B84" s="52"/>
      <c r="C84" s="52"/>
      <c r="D84" s="52"/>
      <c r="E84" s="52"/>
      <c r="F84" s="52"/>
      <c r="G84" s="52"/>
      <c r="H84" s="53"/>
      <c r="I84" s="63"/>
    </row>
    <row r="85" spans="1:9" x14ac:dyDescent="0.25">
      <c r="A85" s="50"/>
      <c r="B85" s="52"/>
      <c r="C85" s="52"/>
      <c r="D85" s="52"/>
      <c r="E85" s="52"/>
      <c r="F85" s="52"/>
      <c r="G85" s="52"/>
      <c r="H85" s="53"/>
      <c r="I85" s="63"/>
    </row>
    <row r="86" spans="1:9" x14ac:dyDescent="0.25">
      <c r="A86" s="50"/>
      <c r="B86" s="52"/>
      <c r="C86" s="52"/>
      <c r="D86" s="52"/>
      <c r="E86" s="52"/>
      <c r="F86" s="52"/>
      <c r="G86" s="52"/>
      <c r="H86" s="53"/>
      <c r="I86" s="63"/>
    </row>
    <row r="87" spans="1:9" x14ac:dyDescent="0.25">
      <c r="A87" s="50"/>
      <c r="B87" s="52"/>
      <c r="C87" s="52"/>
      <c r="D87" s="52"/>
      <c r="E87" s="52"/>
      <c r="F87" s="52"/>
      <c r="G87" s="52"/>
      <c r="H87" s="53"/>
      <c r="I87" s="63"/>
    </row>
    <row r="88" spans="1:9" x14ac:dyDescent="0.25">
      <c r="A88" s="50"/>
      <c r="B88" s="52"/>
      <c r="C88" s="52"/>
      <c r="D88" s="52"/>
      <c r="E88" s="52"/>
      <c r="F88" s="52"/>
      <c r="G88" s="52"/>
      <c r="H88" s="53"/>
      <c r="I88" s="63"/>
    </row>
    <row r="89" spans="1:9" x14ac:dyDescent="0.25">
      <c r="A89" s="50"/>
      <c r="B89" s="52"/>
      <c r="C89" s="52"/>
      <c r="D89" s="52"/>
      <c r="E89" s="52"/>
      <c r="F89" s="52"/>
      <c r="G89" s="52"/>
      <c r="H89" s="53"/>
      <c r="I89" s="63"/>
    </row>
    <row r="90" spans="1:9" x14ac:dyDescent="0.25">
      <c r="A90" s="50"/>
      <c r="B90" s="52"/>
      <c r="C90" s="52"/>
      <c r="D90" s="52"/>
      <c r="E90" s="52"/>
      <c r="F90" s="52"/>
      <c r="G90" s="52"/>
      <c r="H90" s="53"/>
      <c r="I90" s="63"/>
    </row>
    <row r="91" spans="1:9" x14ac:dyDescent="0.25">
      <c r="A91" s="50"/>
      <c r="B91" s="52"/>
      <c r="C91" s="52"/>
      <c r="D91" s="52"/>
      <c r="E91" s="52"/>
      <c r="F91" s="52"/>
      <c r="G91" s="52"/>
      <c r="H91" s="53"/>
      <c r="I91" s="63"/>
    </row>
    <row r="92" spans="1:9" x14ac:dyDescent="0.25">
      <c r="A92" s="50"/>
      <c r="B92" s="52"/>
      <c r="C92" s="52"/>
      <c r="D92" s="52"/>
      <c r="E92" s="52"/>
      <c r="F92" s="52"/>
      <c r="G92" s="52"/>
      <c r="H92" s="53"/>
      <c r="I92" s="63"/>
    </row>
    <row r="93" spans="1:9" x14ac:dyDescent="0.25">
      <c r="A93" s="50"/>
      <c r="B93" s="52"/>
      <c r="C93" s="52"/>
      <c r="D93" s="52"/>
      <c r="E93" s="52"/>
      <c r="F93" s="52"/>
      <c r="G93" s="52"/>
      <c r="H93" s="53"/>
      <c r="I93" s="63"/>
    </row>
    <row r="94" spans="1:9" x14ac:dyDescent="0.25">
      <c r="A94" s="50"/>
      <c r="B94" s="52"/>
      <c r="C94" s="52"/>
      <c r="D94" s="52"/>
      <c r="E94" s="52"/>
      <c r="F94" s="52"/>
      <c r="G94" s="52"/>
      <c r="H94" s="53"/>
      <c r="I94" s="63"/>
    </row>
    <row r="95" spans="1:9" x14ac:dyDescent="0.25">
      <c r="A95" s="50"/>
      <c r="B95" s="52"/>
      <c r="C95" s="52"/>
      <c r="D95" s="52"/>
      <c r="E95" s="52"/>
      <c r="F95" s="52"/>
      <c r="G95" s="52"/>
      <c r="H95" s="53"/>
      <c r="I95" s="63"/>
    </row>
    <row r="96" spans="1:9" x14ac:dyDescent="0.25">
      <c r="A96" s="50"/>
      <c r="B96" s="52"/>
      <c r="C96" s="52"/>
      <c r="D96" s="52"/>
      <c r="E96" s="52"/>
      <c r="F96" s="52"/>
      <c r="G96" s="52"/>
      <c r="H96" s="53"/>
      <c r="I96" s="63"/>
    </row>
    <row r="97" spans="1:9" x14ac:dyDescent="0.25">
      <c r="A97" s="50"/>
      <c r="B97" s="52"/>
      <c r="C97" s="52"/>
      <c r="D97" s="52"/>
      <c r="E97" s="52"/>
      <c r="F97" s="52"/>
      <c r="G97" s="52"/>
      <c r="H97" s="53"/>
      <c r="I97" s="63"/>
    </row>
    <row r="98" spans="1:9" x14ac:dyDescent="0.25">
      <c r="A98" s="50"/>
      <c r="B98" s="52"/>
      <c r="C98" s="52"/>
      <c r="D98" s="52"/>
      <c r="E98" s="52"/>
      <c r="F98" s="52"/>
      <c r="G98" s="52"/>
      <c r="H98" s="53"/>
      <c r="I98" s="63"/>
    </row>
    <row r="99" spans="1:9" x14ac:dyDescent="0.25">
      <c r="A99" s="50"/>
      <c r="B99" s="52"/>
      <c r="C99" s="52"/>
      <c r="D99" s="52"/>
      <c r="E99" s="52"/>
      <c r="F99" s="52"/>
      <c r="G99" s="52"/>
      <c r="H99" s="53"/>
      <c r="I99" s="63"/>
    </row>
    <row r="100" spans="1:9" x14ac:dyDescent="0.25">
      <c r="A100" s="50"/>
      <c r="B100" s="52"/>
      <c r="C100" s="52"/>
      <c r="D100" s="52"/>
      <c r="E100" s="52"/>
      <c r="F100" s="52"/>
      <c r="G100" s="52"/>
      <c r="H100" s="53"/>
      <c r="I100" s="63"/>
    </row>
    <row r="101" spans="1:9" x14ac:dyDescent="0.25">
      <c r="A101" s="50"/>
      <c r="B101" s="52"/>
      <c r="C101" s="52"/>
      <c r="D101" s="52"/>
      <c r="E101" s="52"/>
      <c r="F101" s="52"/>
      <c r="G101" s="52"/>
      <c r="H101" s="53"/>
      <c r="I101" s="63"/>
    </row>
    <row r="102" spans="1:9" x14ac:dyDescent="0.25">
      <c r="A102" s="50"/>
      <c r="B102" s="52"/>
      <c r="C102" s="52"/>
      <c r="D102" s="52"/>
      <c r="E102" s="52"/>
      <c r="F102" s="52"/>
      <c r="G102" s="52"/>
      <c r="H102" s="53"/>
      <c r="I102" s="63"/>
    </row>
    <row r="103" spans="1:9" x14ac:dyDescent="0.25">
      <c r="A103" s="50"/>
      <c r="B103" s="52"/>
      <c r="C103" s="52"/>
      <c r="D103" s="52"/>
      <c r="E103" s="52"/>
      <c r="F103" s="52"/>
      <c r="G103" s="52"/>
      <c r="H103" s="53"/>
      <c r="I103" s="63"/>
    </row>
    <row r="104" spans="1:9" x14ac:dyDescent="0.25">
      <c r="A104" s="50"/>
      <c r="B104" s="52"/>
      <c r="C104" s="52"/>
      <c r="D104" s="52"/>
      <c r="E104" s="52"/>
      <c r="F104" s="52"/>
      <c r="G104" s="52"/>
      <c r="H104" s="53"/>
      <c r="I104" s="63"/>
    </row>
    <row r="105" spans="1:9" x14ac:dyDescent="0.25">
      <c r="A105" s="50"/>
      <c r="B105" s="52"/>
      <c r="C105" s="52"/>
      <c r="D105" s="52"/>
      <c r="E105" s="52"/>
      <c r="F105" s="52"/>
      <c r="G105" s="52"/>
      <c r="H105" s="53"/>
      <c r="I105" s="63"/>
    </row>
    <row r="106" spans="1:9" x14ac:dyDescent="0.25">
      <c r="A106" s="50"/>
      <c r="B106" s="52"/>
      <c r="C106" s="52"/>
      <c r="D106" s="52"/>
      <c r="E106" s="52"/>
      <c r="F106" s="52"/>
      <c r="G106" s="52"/>
      <c r="H106" s="53"/>
      <c r="I106" s="63"/>
    </row>
    <row r="107" spans="1:9" x14ac:dyDescent="0.25">
      <c r="A107" s="50"/>
      <c r="B107" s="52"/>
      <c r="C107" s="52"/>
      <c r="D107" s="52"/>
      <c r="E107" s="52"/>
      <c r="F107" s="52"/>
      <c r="G107" s="52"/>
      <c r="H107" s="53"/>
      <c r="I107" s="63"/>
    </row>
    <row r="108" spans="1:9" x14ac:dyDescent="0.25">
      <c r="A108" s="50"/>
      <c r="B108" s="52"/>
      <c r="C108" s="52"/>
      <c r="D108" s="52"/>
      <c r="E108" s="52"/>
      <c r="F108" s="52"/>
      <c r="G108" s="52"/>
      <c r="H108" s="53"/>
      <c r="I108" s="63"/>
    </row>
    <row r="109" spans="1:9" x14ac:dyDescent="0.25">
      <c r="A109" s="50"/>
      <c r="B109" s="52"/>
      <c r="C109" s="52"/>
      <c r="D109" s="52"/>
      <c r="E109" s="52"/>
      <c r="F109" s="52"/>
      <c r="G109" s="52"/>
      <c r="H109" s="53"/>
      <c r="I109" s="63"/>
    </row>
    <row r="110" spans="1:9" x14ac:dyDescent="0.25">
      <c r="A110" s="50"/>
      <c r="B110" s="52"/>
      <c r="C110" s="52"/>
      <c r="D110" s="52"/>
      <c r="E110" s="52"/>
      <c r="F110" s="52"/>
      <c r="G110" s="52"/>
      <c r="H110" s="53"/>
      <c r="I110" s="63"/>
    </row>
    <row r="111" spans="1:9" x14ac:dyDescent="0.25">
      <c r="A111" s="50"/>
      <c r="B111" s="52"/>
      <c r="C111" s="52"/>
      <c r="D111" s="52"/>
      <c r="E111" s="52"/>
      <c r="F111" s="52"/>
      <c r="G111" s="52"/>
      <c r="H111" s="53"/>
      <c r="I111" s="63"/>
    </row>
    <row r="112" spans="1:9" x14ac:dyDescent="0.25">
      <c r="A112" s="50"/>
      <c r="B112" s="52"/>
      <c r="C112" s="52"/>
      <c r="D112" s="52"/>
      <c r="E112" s="52"/>
      <c r="F112" s="52"/>
      <c r="G112" s="52"/>
      <c r="H112" s="53"/>
      <c r="I112" s="63"/>
    </row>
    <row r="113" spans="1:9" x14ac:dyDescent="0.25">
      <c r="A113" s="50"/>
      <c r="B113" s="52"/>
      <c r="C113" s="52"/>
      <c r="D113" s="52"/>
      <c r="E113" s="52"/>
      <c r="F113" s="52"/>
      <c r="G113" s="52"/>
      <c r="H113" s="53"/>
      <c r="I113" s="63"/>
    </row>
    <row r="114" spans="1:9" x14ac:dyDescent="0.25">
      <c r="A114" s="50"/>
      <c r="B114" s="52"/>
      <c r="C114" s="52"/>
      <c r="D114" s="52"/>
      <c r="E114" s="52"/>
      <c r="F114" s="52"/>
      <c r="G114" s="52"/>
      <c r="H114" s="53"/>
      <c r="I114" s="63"/>
    </row>
    <row r="115" spans="1:9" x14ac:dyDescent="0.25">
      <c r="A115" s="50"/>
      <c r="B115" s="52"/>
      <c r="C115" s="52"/>
      <c r="D115" s="52"/>
      <c r="E115" s="52"/>
      <c r="F115" s="52"/>
      <c r="G115" s="52"/>
      <c r="H115" s="53"/>
      <c r="I115" s="63"/>
    </row>
    <row r="116" spans="1:9" x14ac:dyDescent="0.25">
      <c r="A116" s="50"/>
      <c r="B116" s="52"/>
      <c r="C116" s="52"/>
      <c r="D116" s="52"/>
      <c r="E116" s="52"/>
      <c r="F116" s="52"/>
      <c r="G116" s="52"/>
      <c r="H116" s="53"/>
      <c r="I116" s="63"/>
    </row>
    <row r="117" spans="1:9" x14ac:dyDescent="0.25">
      <c r="A117" s="50"/>
      <c r="B117" s="52"/>
      <c r="C117" s="52"/>
      <c r="D117" s="52"/>
      <c r="E117" s="52"/>
      <c r="F117" s="52"/>
      <c r="G117" s="52"/>
      <c r="H117" s="53"/>
      <c r="I117" s="63"/>
    </row>
    <row r="118" spans="1:9" x14ac:dyDescent="0.25">
      <c r="A118" s="50"/>
      <c r="B118" s="52"/>
      <c r="C118" s="52"/>
      <c r="D118" s="52"/>
      <c r="E118" s="52"/>
      <c r="F118" s="52"/>
      <c r="G118" s="52"/>
      <c r="H118" s="53"/>
      <c r="I118" s="63"/>
    </row>
    <row r="119" spans="1:9" x14ac:dyDescent="0.25">
      <c r="A119" s="50"/>
      <c r="B119" s="52"/>
      <c r="C119" s="52"/>
      <c r="D119" s="52"/>
      <c r="E119" s="52"/>
      <c r="F119" s="52"/>
      <c r="G119" s="52"/>
      <c r="H119" s="53"/>
      <c r="I119" s="63"/>
    </row>
    <row r="120" spans="1:9" x14ac:dyDescent="0.25">
      <c r="A120" s="50"/>
      <c r="B120" s="52"/>
      <c r="C120" s="52"/>
      <c r="D120" s="52"/>
      <c r="E120" s="52"/>
      <c r="F120" s="52"/>
      <c r="G120" s="52"/>
      <c r="H120" s="53"/>
      <c r="I120" s="63"/>
    </row>
    <row r="121" spans="1:9" x14ac:dyDescent="0.25">
      <c r="A121" s="50"/>
      <c r="B121" s="52"/>
      <c r="C121" s="52"/>
      <c r="D121" s="52"/>
      <c r="E121" s="52"/>
      <c r="F121" s="52"/>
      <c r="G121" s="52"/>
      <c r="H121" s="53"/>
      <c r="I121" s="63"/>
    </row>
    <row r="122" spans="1:9" x14ac:dyDescent="0.25">
      <c r="A122" s="50"/>
      <c r="B122" s="52"/>
      <c r="C122" s="52"/>
      <c r="D122" s="52"/>
      <c r="E122" s="52"/>
      <c r="F122" s="52"/>
      <c r="G122" s="52"/>
      <c r="H122" s="53"/>
      <c r="I122" s="63"/>
    </row>
    <row r="123" spans="1:9" x14ac:dyDescent="0.25">
      <c r="A123" s="50"/>
      <c r="B123" s="52"/>
      <c r="C123" s="52"/>
      <c r="D123" s="52"/>
      <c r="E123" s="52"/>
      <c r="F123" s="52"/>
      <c r="G123" s="52"/>
      <c r="H123" s="53"/>
      <c r="I123" s="63"/>
    </row>
    <row r="124" spans="1:9" x14ac:dyDescent="0.25">
      <c r="A124" s="50"/>
      <c r="B124" s="52"/>
      <c r="C124" s="52"/>
      <c r="D124" s="52"/>
      <c r="E124" s="52"/>
      <c r="F124" s="52"/>
      <c r="G124" s="52"/>
      <c r="H124" s="53"/>
      <c r="I124" s="63"/>
    </row>
    <row r="125" spans="1:9" x14ac:dyDescent="0.25">
      <c r="A125" s="50"/>
      <c r="B125" s="52"/>
      <c r="C125" s="52"/>
      <c r="D125" s="52"/>
      <c r="E125" s="52"/>
      <c r="F125" s="52"/>
      <c r="G125" s="52"/>
      <c r="H125" s="53"/>
      <c r="I125" s="63"/>
    </row>
    <row r="126" spans="1:9" x14ac:dyDescent="0.25">
      <c r="A126" s="50"/>
      <c r="B126" s="52"/>
      <c r="C126" s="52"/>
      <c r="D126" s="52"/>
      <c r="E126" s="52"/>
      <c r="F126" s="52"/>
      <c r="G126" s="52"/>
      <c r="H126" s="53"/>
      <c r="I126" s="63"/>
    </row>
    <row r="127" spans="1:9" x14ac:dyDescent="0.25">
      <c r="A127" s="50"/>
      <c r="B127" s="52"/>
      <c r="C127" s="52"/>
      <c r="D127" s="52"/>
      <c r="E127" s="52"/>
      <c r="F127" s="52"/>
      <c r="G127" s="52"/>
      <c r="H127" s="53"/>
      <c r="I127" s="63"/>
    </row>
    <row r="128" spans="1:9" x14ac:dyDescent="0.25">
      <c r="A128" s="50"/>
      <c r="B128" s="52"/>
      <c r="C128" s="52"/>
      <c r="D128" s="52"/>
      <c r="E128" s="52"/>
      <c r="F128" s="52"/>
      <c r="G128" s="52"/>
      <c r="H128" s="53"/>
      <c r="I128" s="63"/>
    </row>
    <row r="129" spans="1:9" x14ac:dyDescent="0.25">
      <c r="A129" s="50"/>
      <c r="B129" s="52"/>
      <c r="C129" s="52"/>
      <c r="D129" s="52"/>
      <c r="E129" s="52"/>
      <c r="F129" s="52"/>
      <c r="G129" s="52"/>
      <c r="H129" s="53"/>
      <c r="I129" s="63"/>
    </row>
    <row r="130" spans="1:9" x14ac:dyDescent="0.25">
      <c r="A130" s="50"/>
      <c r="B130" s="52"/>
      <c r="C130" s="52"/>
      <c r="D130" s="52"/>
      <c r="E130" s="52"/>
      <c r="F130" s="52"/>
      <c r="G130" s="52"/>
      <c r="H130" s="53"/>
      <c r="I130" s="63"/>
    </row>
    <row r="131" spans="1:9" x14ac:dyDescent="0.25">
      <c r="A131" s="50"/>
      <c r="B131" s="52"/>
      <c r="C131" s="52"/>
      <c r="D131" s="52"/>
      <c r="E131" s="52"/>
      <c r="F131" s="52"/>
      <c r="G131" s="52"/>
      <c r="H131" s="53"/>
      <c r="I131" s="63"/>
    </row>
    <row r="132" spans="1:9" x14ac:dyDescent="0.25">
      <c r="A132" s="50"/>
      <c r="B132" s="52"/>
      <c r="C132" s="52"/>
      <c r="D132" s="52"/>
      <c r="E132" s="52"/>
      <c r="F132" s="52"/>
      <c r="G132" s="52"/>
      <c r="H132" s="53"/>
      <c r="I132" s="63"/>
    </row>
    <row r="133" spans="1:9" x14ac:dyDescent="0.25">
      <c r="A133" s="50"/>
      <c r="B133" s="52"/>
      <c r="C133" s="52"/>
      <c r="D133" s="52"/>
      <c r="E133" s="52"/>
      <c r="F133" s="52"/>
      <c r="G133" s="52"/>
      <c r="H133" s="53"/>
      <c r="I133" s="63"/>
    </row>
    <row r="134" spans="1:9" x14ac:dyDescent="0.25">
      <c r="A134" s="50"/>
      <c r="B134" s="52"/>
      <c r="C134" s="52"/>
      <c r="D134" s="52"/>
      <c r="E134" s="52"/>
      <c r="F134" s="52"/>
      <c r="G134" s="52"/>
      <c r="H134" s="53"/>
      <c r="I134" s="63"/>
    </row>
    <row r="135" spans="1:9" x14ac:dyDescent="0.25">
      <c r="A135" s="50"/>
      <c r="B135" s="52"/>
      <c r="C135" s="52"/>
      <c r="D135" s="52"/>
      <c r="E135" s="52"/>
      <c r="F135" s="52"/>
      <c r="G135" s="52"/>
      <c r="H135" s="53"/>
      <c r="I135" s="63"/>
    </row>
    <row r="136" spans="1:9" x14ac:dyDescent="0.25">
      <c r="A136" s="50"/>
      <c r="B136" s="52"/>
      <c r="C136" s="52"/>
      <c r="D136" s="52"/>
      <c r="E136" s="52"/>
      <c r="F136" s="52"/>
      <c r="G136" s="52"/>
      <c r="H136" s="53"/>
      <c r="I136" s="63"/>
    </row>
    <row r="137" spans="1:9" x14ac:dyDescent="0.25">
      <c r="A137" s="50"/>
      <c r="B137" s="52"/>
      <c r="C137" s="52"/>
      <c r="D137" s="52"/>
      <c r="E137" s="52"/>
      <c r="F137" s="52"/>
      <c r="G137" s="52"/>
      <c r="H137" s="53"/>
      <c r="I137" s="63"/>
    </row>
    <row r="138" spans="1:9" x14ac:dyDescent="0.25">
      <c r="A138" s="50"/>
      <c r="B138" s="52"/>
      <c r="C138" s="52"/>
      <c r="D138" s="52"/>
      <c r="E138" s="52"/>
      <c r="F138" s="52"/>
      <c r="G138" s="52"/>
      <c r="H138" s="53"/>
      <c r="I138" s="63"/>
    </row>
    <row r="139" spans="1:9" x14ac:dyDescent="0.25">
      <c r="A139" s="50"/>
      <c r="B139" s="52"/>
      <c r="C139" s="52"/>
      <c r="D139" s="52"/>
      <c r="E139" s="52"/>
      <c r="F139" s="52"/>
      <c r="G139" s="52"/>
      <c r="H139" s="53"/>
      <c r="I139" s="63"/>
    </row>
    <row r="140" spans="1:9" x14ac:dyDescent="0.25">
      <c r="A140" s="50"/>
      <c r="B140" s="52"/>
      <c r="C140" s="52"/>
      <c r="D140" s="52"/>
      <c r="E140" s="52"/>
      <c r="F140" s="52"/>
      <c r="G140" s="52"/>
      <c r="H140" s="53"/>
      <c r="I140" s="63"/>
    </row>
    <row r="141" spans="1:9" x14ac:dyDescent="0.25">
      <c r="A141" s="50"/>
      <c r="B141" s="52"/>
      <c r="C141" s="52"/>
      <c r="D141" s="52"/>
      <c r="E141" s="52"/>
      <c r="F141" s="52"/>
      <c r="G141" s="52"/>
      <c r="H141" s="53"/>
      <c r="I141" s="63"/>
    </row>
    <row r="142" spans="1:9" x14ac:dyDescent="0.25">
      <c r="A142" s="50"/>
      <c r="B142" s="52"/>
      <c r="C142" s="52"/>
      <c r="D142" s="52"/>
      <c r="E142" s="52"/>
      <c r="F142" s="52"/>
      <c r="G142" s="52"/>
      <c r="H142" s="53"/>
      <c r="I142" s="63"/>
    </row>
    <row r="143" spans="1:9" x14ac:dyDescent="0.25">
      <c r="A143" s="50"/>
      <c r="B143" s="52"/>
      <c r="C143" s="52"/>
      <c r="D143" s="52"/>
      <c r="E143" s="52"/>
      <c r="F143" s="52"/>
      <c r="G143" s="52"/>
      <c r="H143" s="53"/>
      <c r="I143" s="63"/>
    </row>
    <row r="144" spans="1:9" x14ac:dyDescent="0.25">
      <c r="A144" s="50"/>
      <c r="B144" s="52"/>
      <c r="C144" s="52"/>
      <c r="D144" s="52"/>
      <c r="E144" s="52"/>
      <c r="F144" s="52"/>
      <c r="G144" s="52"/>
      <c r="H144" s="53"/>
      <c r="I144" s="63"/>
    </row>
    <row r="145" spans="1:9" x14ac:dyDescent="0.25">
      <c r="A145" s="50"/>
      <c r="B145" s="52"/>
      <c r="C145" s="52"/>
      <c r="D145" s="52"/>
      <c r="E145" s="52"/>
      <c r="F145" s="52"/>
      <c r="G145" s="52"/>
      <c r="H145" s="53"/>
      <c r="I145" s="63"/>
    </row>
    <row r="146" spans="1:9" x14ac:dyDescent="0.25">
      <c r="A146" s="50"/>
      <c r="B146" s="52"/>
      <c r="C146" s="52"/>
      <c r="D146" s="52"/>
      <c r="E146" s="52"/>
      <c r="F146" s="52"/>
      <c r="G146" s="52"/>
      <c r="H146" s="53"/>
      <c r="I146" s="63"/>
    </row>
    <row r="147" spans="1:9" x14ac:dyDescent="0.25">
      <c r="A147" s="50"/>
      <c r="B147" s="52"/>
      <c r="C147" s="52"/>
      <c r="D147" s="52"/>
      <c r="E147" s="52"/>
      <c r="F147" s="52"/>
      <c r="G147" s="52"/>
      <c r="H147" s="53"/>
      <c r="I147" s="63"/>
    </row>
    <row r="148" spans="1:9" x14ac:dyDescent="0.25">
      <c r="A148" s="50"/>
      <c r="B148" s="52"/>
      <c r="C148" s="52"/>
      <c r="D148" s="52"/>
      <c r="E148" s="52"/>
      <c r="F148" s="52"/>
      <c r="G148" s="52"/>
      <c r="H148" s="53"/>
      <c r="I148" s="63"/>
    </row>
    <row r="149" spans="1:9" x14ac:dyDescent="0.25">
      <c r="A149" s="50"/>
      <c r="B149" s="52"/>
      <c r="C149" s="52"/>
      <c r="D149" s="52"/>
      <c r="E149" s="52"/>
      <c r="F149" s="52"/>
      <c r="G149" s="52"/>
      <c r="H149" s="53"/>
      <c r="I149" s="63"/>
    </row>
    <row r="150" spans="1:9" x14ac:dyDescent="0.25">
      <c r="A150" s="50"/>
      <c r="B150" s="52"/>
      <c r="C150" s="52"/>
      <c r="D150" s="52"/>
      <c r="E150" s="52"/>
      <c r="F150" s="52"/>
      <c r="G150" s="52"/>
      <c r="H150" s="53"/>
      <c r="I150" s="63"/>
    </row>
    <row r="151" spans="1:9" x14ac:dyDescent="0.25">
      <c r="A151" s="50"/>
      <c r="B151" s="52"/>
      <c r="C151" s="52"/>
      <c r="D151" s="52"/>
      <c r="E151" s="52"/>
      <c r="F151" s="52"/>
      <c r="G151" s="52"/>
      <c r="H151" s="53"/>
      <c r="I151" s="63"/>
    </row>
    <row r="152" spans="1:9" x14ac:dyDescent="0.25">
      <c r="A152" s="50"/>
      <c r="B152" s="52"/>
      <c r="C152" s="52"/>
      <c r="D152" s="52"/>
      <c r="E152" s="52"/>
      <c r="F152" s="52"/>
      <c r="G152" s="52"/>
      <c r="H152" s="53"/>
      <c r="I152" s="63"/>
    </row>
    <row r="153" spans="1:9" x14ac:dyDescent="0.25">
      <c r="A153" s="50"/>
      <c r="B153" s="52"/>
      <c r="C153" s="52"/>
      <c r="D153" s="52"/>
      <c r="E153" s="52"/>
      <c r="F153" s="52"/>
      <c r="G153" s="52"/>
      <c r="H153" s="53"/>
      <c r="I153" s="63"/>
    </row>
    <row r="154" spans="1:9" x14ac:dyDescent="0.25">
      <c r="A154" s="50"/>
      <c r="B154" s="52"/>
      <c r="C154" s="52"/>
      <c r="D154" s="52"/>
      <c r="E154" s="52"/>
      <c r="F154" s="52"/>
      <c r="G154" s="52"/>
      <c r="H154" s="53"/>
      <c r="I154" s="63"/>
    </row>
    <row r="155" spans="1:9" x14ac:dyDescent="0.25">
      <c r="A155" s="50"/>
      <c r="B155" s="52"/>
      <c r="C155" s="52"/>
      <c r="D155" s="52"/>
      <c r="E155" s="52"/>
      <c r="F155" s="52"/>
      <c r="G155" s="52"/>
      <c r="H155" s="53"/>
      <c r="I155" s="63"/>
    </row>
    <row r="156" spans="1:9" x14ac:dyDescent="0.25">
      <c r="A156" s="50"/>
      <c r="B156" s="52"/>
      <c r="C156" s="52"/>
      <c r="D156" s="52"/>
      <c r="E156" s="52"/>
      <c r="F156" s="52"/>
      <c r="G156" s="52"/>
      <c r="H156" s="53"/>
      <c r="I156" s="63"/>
    </row>
    <row r="157" spans="1:9" x14ac:dyDescent="0.25">
      <c r="A157" s="50"/>
      <c r="B157" s="52"/>
      <c r="C157" s="52"/>
      <c r="D157" s="52"/>
      <c r="E157" s="52"/>
      <c r="F157" s="52"/>
      <c r="G157" s="52"/>
      <c r="H157" s="53"/>
      <c r="I157" s="63"/>
    </row>
    <row r="158" spans="1:9" x14ac:dyDescent="0.25">
      <c r="A158" s="50"/>
      <c r="B158" s="52"/>
      <c r="C158" s="52"/>
      <c r="D158" s="52"/>
      <c r="E158" s="52"/>
      <c r="F158" s="52"/>
      <c r="G158" s="52"/>
      <c r="H158" s="53"/>
      <c r="I158" s="63"/>
    </row>
    <row r="159" spans="1:9" x14ac:dyDescent="0.25">
      <c r="A159" s="50"/>
      <c r="B159" s="52"/>
      <c r="C159" s="52"/>
      <c r="D159" s="52"/>
      <c r="E159" s="52"/>
      <c r="F159" s="52"/>
      <c r="G159" s="52"/>
      <c r="H159" s="53"/>
      <c r="I159" s="63"/>
    </row>
    <row r="160" spans="1:9" x14ac:dyDescent="0.25">
      <c r="A160" s="50"/>
      <c r="B160" s="52"/>
      <c r="C160" s="52"/>
      <c r="D160" s="52"/>
      <c r="E160" s="52"/>
      <c r="F160" s="52"/>
      <c r="G160" s="52"/>
      <c r="H160" s="53"/>
      <c r="I160" s="63"/>
    </row>
    <row r="161" spans="1:9" x14ac:dyDescent="0.25">
      <c r="A161" s="50"/>
      <c r="B161" s="52"/>
      <c r="C161" s="52"/>
      <c r="D161" s="52"/>
      <c r="E161" s="52"/>
      <c r="F161" s="52"/>
      <c r="G161" s="52"/>
      <c r="H161" s="53"/>
      <c r="I161" s="63"/>
    </row>
    <row r="162" spans="1:9" x14ac:dyDescent="0.25">
      <c r="A162" s="50"/>
      <c r="B162" s="52"/>
      <c r="C162" s="52"/>
      <c r="D162" s="52"/>
      <c r="E162" s="52"/>
      <c r="F162" s="52"/>
      <c r="G162" s="52"/>
      <c r="H162" s="53"/>
      <c r="I162" s="63"/>
    </row>
    <row r="163" spans="1:9" x14ac:dyDescent="0.25">
      <c r="A163" s="50"/>
      <c r="B163" s="52"/>
      <c r="C163" s="52"/>
      <c r="D163" s="52"/>
      <c r="E163" s="52"/>
      <c r="F163" s="52"/>
      <c r="G163" s="52"/>
      <c r="H163" s="53"/>
      <c r="I163" s="63"/>
    </row>
    <row r="164" spans="1:9" x14ac:dyDescent="0.25">
      <c r="A164" s="50"/>
      <c r="B164" s="52"/>
      <c r="C164" s="52"/>
      <c r="D164" s="52"/>
      <c r="E164" s="52"/>
      <c r="F164" s="52"/>
      <c r="G164" s="52"/>
      <c r="H164" s="53"/>
      <c r="I164" s="63"/>
    </row>
    <row r="165" spans="1:9" x14ac:dyDescent="0.25">
      <c r="A165" s="50"/>
      <c r="B165" s="52"/>
      <c r="C165" s="52"/>
      <c r="D165" s="52"/>
      <c r="E165" s="52"/>
      <c r="F165" s="52"/>
      <c r="G165" s="52"/>
      <c r="H165" s="53"/>
      <c r="I165" s="63"/>
    </row>
    <row r="166" spans="1:9" x14ac:dyDescent="0.25">
      <c r="A166" s="50"/>
      <c r="B166" s="52"/>
      <c r="C166" s="52"/>
      <c r="D166" s="52"/>
      <c r="E166" s="52"/>
      <c r="F166" s="52"/>
      <c r="G166" s="52"/>
      <c r="H166" s="53"/>
      <c r="I166" s="63"/>
    </row>
    <row r="167" spans="1:9" x14ac:dyDescent="0.25">
      <c r="A167" s="50"/>
      <c r="B167" s="52"/>
      <c r="C167" s="52"/>
      <c r="D167" s="52"/>
      <c r="E167" s="52"/>
      <c r="F167" s="52"/>
      <c r="G167" s="52"/>
      <c r="H167" s="53"/>
      <c r="I167" s="63"/>
    </row>
    <row r="168" spans="1:9" x14ac:dyDescent="0.25">
      <c r="A168" s="50"/>
      <c r="B168" s="52"/>
      <c r="C168" s="52"/>
      <c r="D168" s="52"/>
      <c r="E168" s="52"/>
      <c r="F168" s="52"/>
      <c r="G168" s="52"/>
      <c r="H168" s="53"/>
      <c r="I168" s="63"/>
    </row>
    <row r="169" spans="1:9" x14ac:dyDescent="0.25">
      <c r="A169" s="50"/>
      <c r="B169" s="52"/>
      <c r="C169" s="52"/>
      <c r="D169" s="52"/>
      <c r="E169" s="52"/>
      <c r="F169" s="52"/>
      <c r="G169" s="52"/>
      <c r="H169" s="53"/>
      <c r="I169" s="63"/>
    </row>
    <row r="170" spans="1:9" x14ac:dyDescent="0.25">
      <c r="A170" s="50"/>
      <c r="B170" s="52"/>
      <c r="C170" s="52"/>
      <c r="D170" s="52"/>
      <c r="E170" s="52"/>
      <c r="F170" s="52"/>
      <c r="G170" s="52"/>
      <c r="H170" s="53"/>
      <c r="I170" s="63"/>
    </row>
    <row r="171" spans="1:9" x14ac:dyDescent="0.25">
      <c r="A171" s="50"/>
      <c r="B171" s="52"/>
      <c r="C171" s="52"/>
      <c r="D171" s="52"/>
      <c r="E171" s="52"/>
      <c r="F171" s="52"/>
      <c r="G171" s="52"/>
      <c r="H171" s="53"/>
      <c r="I171" s="63"/>
    </row>
    <row r="172" spans="1:9" x14ac:dyDescent="0.25">
      <c r="A172" s="50"/>
      <c r="B172" s="52"/>
      <c r="C172" s="52"/>
      <c r="D172" s="52"/>
      <c r="E172" s="52"/>
      <c r="F172" s="52"/>
      <c r="G172" s="52"/>
      <c r="H172" s="53"/>
      <c r="I172" s="63"/>
    </row>
    <row r="173" spans="1:9" x14ac:dyDescent="0.25">
      <c r="A173" s="50"/>
      <c r="B173" s="52"/>
      <c r="C173" s="52"/>
      <c r="D173" s="52"/>
      <c r="E173" s="52"/>
      <c r="F173" s="52"/>
      <c r="G173" s="52"/>
      <c r="H173" s="53"/>
      <c r="I173" s="63"/>
    </row>
    <row r="174" spans="1:9" x14ac:dyDescent="0.25">
      <c r="A174" s="50"/>
      <c r="B174" s="52"/>
      <c r="C174" s="52"/>
      <c r="D174" s="52"/>
      <c r="E174" s="52"/>
      <c r="F174" s="52"/>
      <c r="G174" s="52"/>
      <c r="H174" s="53"/>
      <c r="I174" s="63"/>
    </row>
    <row r="175" spans="1:9" x14ac:dyDescent="0.25">
      <c r="A175" s="50"/>
      <c r="B175" s="52"/>
      <c r="C175" s="52"/>
      <c r="D175" s="52"/>
      <c r="E175" s="52"/>
      <c r="F175" s="52"/>
      <c r="G175" s="52"/>
      <c r="H175" s="53"/>
      <c r="I175" s="63"/>
    </row>
    <row r="176" spans="1:9" x14ac:dyDescent="0.25">
      <c r="A176" s="50"/>
      <c r="B176" s="52"/>
      <c r="C176" s="52"/>
      <c r="D176" s="52"/>
      <c r="E176" s="52"/>
      <c r="F176" s="52"/>
      <c r="G176" s="52"/>
      <c r="H176" s="53"/>
      <c r="I176" s="63"/>
    </row>
    <row r="177" spans="1:9" x14ac:dyDescent="0.25">
      <c r="A177" s="50"/>
      <c r="B177" s="52"/>
      <c r="C177" s="52"/>
      <c r="D177" s="52"/>
      <c r="E177" s="52"/>
      <c r="F177" s="52"/>
      <c r="G177" s="52"/>
      <c r="H177" s="53"/>
      <c r="I177" s="63"/>
    </row>
    <row r="178" spans="1:9" x14ac:dyDescent="0.25">
      <c r="A178" s="50"/>
      <c r="B178" s="52"/>
      <c r="C178" s="52"/>
      <c r="D178" s="52"/>
      <c r="E178" s="52"/>
      <c r="F178" s="52"/>
      <c r="G178" s="52"/>
      <c r="H178" s="53"/>
      <c r="I178" s="63"/>
    </row>
    <row r="179" spans="1:9" x14ac:dyDescent="0.25">
      <c r="A179" s="50"/>
      <c r="B179" s="52"/>
      <c r="C179" s="52"/>
      <c r="D179" s="52"/>
      <c r="E179" s="52"/>
      <c r="F179" s="52"/>
      <c r="G179" s="52"/>
      <c r="H179" s="53"/>
      <c r="I179" s="63"/>
    </row>
    <row r="180" spans="1:9" x14ac:dyDescent="0.25">
      <c r="A180" s="50"/>
      <c r="B180" s="52"/>
      <c r="C180" s="52"/>
      <c r="D180" s="52"/>
      <c r="E180" s="52"/>
      <c r="F180" s="52"/>
      <c r="G180" s="52"/>
      <c r="H180" s="53"/>
      <c r="I180" s="63"/>
    </row>
    <row r="181" spans="1:9" x14ac:dyDescent="0.25">
      <c r="A181" s="50"/>
      <c r="B181" s="52"/>
      <c r="C181" s="52"/>
      <c r="D181" s="52"/>
      <c r="E181" s="52"/>
      <c r="F181" s="52"/>
      <c r="G181" s="52"/>
      <c r="H181" s="53"/>
      <c r="I181" s="63"/>
    </row>
    <row r="182" spans="1:9" x14ac:dyDescent="0.25">
      <c r="A182" s="50"/>
      <c r="B182" s="52"/>
      <c r="C182" s="52"/>
      <c r="D182" s="52"/>
      <c r="E182" s="52"/>
      <c r="F182" s="52"/>
      <c r="G182" s="52"/>
      <c r="H182" s="53"/>
      <c r="I182" s="63"/>
    </row>
    <row r="183" spans="1:9" x14ac:dyDescent="0.25">
      <c r="A183" s="50"/>
      <c r="B183" s="52"/>
      <c r="C183" s="52"/>
      <c r="D183" s="52"/>
      <c r="E183" s="52"/>
      <c r="F183" s="52"/>
      <c r="G183" s="52"/>
      <c r="H183" s="53"/>
      <c r="I183" s="63"/>
    </row>
    <row r="184" spans="1:9" x14ac:dyDescent="0.25">
      <c r="A184" s="50"/>
      <c r="B184" s="52"/>
      <c r="C184" s="52"/>
      <c r="D184" s="52"/>
      <c r="E184" s="52"/>
      <c r="F184" s="52"/>
      <c r="G184" s="52"/>
      <c r="H184" s="53"/>
      <c r="I184" s="63"/>
    </row>
    <row r="185" spans="1:9" x14ac:dyDescent="0.25">
      <c r="A185" s="50"/>
      <c r="B185" s="52"/>
      <c r="C185" s="52"/>
      <c r="D185" s="52"/>
      <c r="E185" s="52"/>
      <c r="F185" s="52"/>
      <c r="G185" s="52"/>
      <c r="H185" s="53"/>
      <c r="I185" s="63"/>
    </row>
    <row r="186" spans="1:9" x14ac:dyDescent="0.25">
      <c r="A186" s="50"/>
      <c r="B186" s="52"/>
      <c r="C186" s="52"/>
      <c r="D186" s="52"/>
      <c r="E186" s="52"/>
      <c r="F186" s="52"/>
      <c r="G186" s="52"/>
      <c r="H186" s="53"/>
      <c r="I186" s="63"/>
    </row>
    <row r="187" spans="1:9" x14ac:dyDescent="0.25">
      <c r="A187" s="50"/>
      <c r="B187" s="52"/>
      <c r="C187" s="52"/>
      <c r="D187" s="52"/>
      <c r="E187" s="52"/>
      <c r="F187" s="52"/>
      <c r="G187" s="52"/>
      <c r="H187" s="53"/>
      <c r="I187" s="63"/>
    </row>
    <row r="188" spans="1:9" x14ac:dyDescent="0.25">
      <c r="A188" s="50"/>
      <c r="B188" s="52"/>
      <c r="C188" s="52"/>
      <c r="D188" s="52"/>
      <c r="E188" s="52"/>
      <c r="F188" s="52"/>
      <c r="G188" s="52"/>
      <c r="H188" s="53"/>
      <c r="I188" s="63"/>
    </row>
    <row r="189" spans="1:9" x14ac:dyDescent="0.25">
      <c r="A189" s="50"/>
      <c r="B189" s="52"/>
      <c r="C189" s="52"/>
      <c r="D189" s="52"/>
      <c r="E189" s="52"/>
      <c r="F189" s="52"/>
      <c r="G189" s="52"/>
      <c r="H189" s="53"/>
      <c r="I189" s="63"/>
    </row>
    <row r="190" spans="1:9" x14ac:dyDescent="0.25">
      <c r="A190" s="50"/>
      <c r="B190" s="52"/>
      <c r="C190" s="52"/>
      <c r="D190" s="52"/>
      <c r="E190" s="52"/>
      <c r="F190" s="52"/>
      <c r="G190" s="52"/>
      <c r="H190" s="53"/>
      <c r="I190" s="63"/>
    </row>
    <row r="191" spans="1:9" x14ac:dyDescent="0.25">
      <c r="A191" s="50"/>
      <c r="B191" s="52"/>
      <c r="C191" s="52"/>
      <c r="D191" s="52"/>
      <c r="E191" s="52"/>
      <c r="F191" s="52"/>
      <c r="G191" s="52"/>
      <c r="H191" s="53"/>
      <c r="I191" s="63"/>
    </row>
    <row r="192" spans="1:9" x14ac:dyDescent="0.25">
      <c r="A192" s="50"/>
      <c r="B192" s="52"/>
      <c r="C192" s="52"/>
      <c r="D192" s="52"/>
      <c r="E192" s="52"/>
      <c r="F192" s="52"/>
      <c r="G192" s="52"/>
      <c r="H192" s="53"/>
      <c r="I192" s="63"/>
    </row>
    <row r="193" spans="1:9" x14ac:dyDescent="0.25">
      <c r="A193" s="50"/>
      <c r="B193" s="52"/>
      <c r="C193" s="52"/>
      <c r="D193" s="52"/>
      <c r="E193" s="52"/>
      <c r="F193" s="52"/>
      <c r="G193" s="52"/>
      <c r="H193" s="53"/>
      <c r="I193" s="63"/>
    </row>
    <row r="194" spans="1:9" x14ac:dyDescent="0.25">
      <c r="A194" s="50"/>
      <c r="B194" s="52"/>
      <c r="C194" s="52"/>
      <c r="D194" s="52"/>
      <c r="E194" s="52"/>
      <c r="F194" s="52"/>
      <c r="G194" s="52"/>
      <c r="H194" s="53"/>
      <c r="I194" s="63"/>
    </row>
    <row r="195" spans="1:9" x14ac:dyDescent="0.25">
      <c r="A195" s="50"/>
      <c r="B195" s="52"/>
      <c r="C195" s="52"/>
      <c r="D195" s="52"/>
      <c r="E195" s="52"/>
      <c r="F195" s="52"/>
      <c r="G195" s="52"/>
      <c r="H195" s="53"/>
      <c r="I195" s="63"/>
    </row>
    <row r="196" spans="1:9" x14ac:dyDescent="0.25">
      <c r="A196" s="50"/>
      <c r="B196" s="52"/>
      <c r="C196" s="52"/>
      <c r="D196" s="52"/>
      <c r="E196" s="52"/>
      <c r="F196" s="52"/>
      <c r="G196" s="52"/>
      <c r="H196" s="53"/>
      <c r="I196" s="63"/>
    </row>
    <row r="197" spans="1:9" x14ac:dyDescent="0.25">
      <c r="A197" s="50"/>
      <c r="B197" s="52"/>
      <c r="C197" s="52"/>
      <c r="D197" s="52"/>
      <c r="E197" s="52"/>
      <c r="F197" s="52"/>
      <c r="G197" s="52"/>
      <c r="H197" s="53"/>
      <c r="I197" s="63"/>
    </row>
    <row r="198" spans="1:9" x14ac:dyDescent="0.25">
      <c r="A198" s="50"/>
      <c r="B198" s="52"/>
      <c r="C198" s="52"/>
      <c r="D198" s="52"/>
      <c r="E198" s="52"/>
      <c r="F198" s="52"/>
      <c r="G198" s="52"/>
      <c r="H198" s="53"/>
      <c r="I198" s="63"/>
    </row>
    <row r="199" spans="1:9" x14ac:dyDescent="0.25">
      <c r="A199" s="50"/>
      <c r="B199" s="52"/>
      <c r="C199" s="52"/>
      <c r="D199" s="52"/>
      <c r="E199" s="52"/>
      <c r="F199" s="52"/>
      <c r="G199" s="52"/>
      <c r="H199" s="53"/>
      <c r="I199" s="63"/>
    </row>
    <row r="200" spans="1:9" ht="16.5" thickBot="1" x14ac:dyDescent="0.3">
      <c r="A200" s="60"/>
      <c r="B200" s="61"/>
      <c r="C200" s="61"/>
      <c r="D200" s="61"/>
      <c r="E200" s="61"/>
      <c r="F200" s="61"/>
      <c r="G200" s="61"/>
      <c r="H200" s="62"/>
      <c r="I200" s="64"/>
    </row>
    <row r="201" spans="1:9" ht="16.5" thickTop="1" x14ac:dyDescent="0.25"/>
  </sheetData>
  <mergeCells count="3">
    <mergeCell ref="E2:G2"/>
    <mergeCell ref="B2:D2"/>
    <mergeCell ref="A1:H1"/>
  </mergeCells>
  <phoneticPr fontId="8" type="noConversion"/>
  <printOptions horizontalCentered="1" verticalCentered="1"/>
  <pageMargins left="0.75" right="0.75" top="0.5" bottom="0.5" header="0" footer="0"/>
  <pageSetup scale="84"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29</vt:i4>
      </vt:variant>
    </vt:vector>
  </HeadingPairs>
  <TitlesOfParts>
    <vt:vector size="32" baseType="lpstr">
      <vt:lpstr>Information</vt:lpstr>
      <vt:lpstr>Sheet</vt:lpstr>
      <vt:lpstr>Page 1</vt:lpstr>
      <vt:lpstr>Base</vt:lpstr>
      <vt:lpstr>Checked</vt:lpstr>
      <vt:lpstr>Checked_date</vt:lpstr>
      <vt:lpstr>Data.rows</vt:lpstr>
      <vt:lpstr>Data_col</vt:lpstr>
      <vt:lpstr>Designed</vt:lpstr>
      <vt:lpstr>Designed_date</vt:lpstr>
      <vt:lpstr>Sheet!Filename</vt:lpstr>
      <vt:lpstr>Sheet!Header</vt:lpstr>
      <vt:lpstr>Heading</vt:lpstr>
      <vt:lpstr>Location</vt:lpstr>
      <vt:lpstr>Max_rows</vt:lpstr>
      <vt:lpstr>Min_rows</vt:lpstr>
      <vt:lpstr>Needed</vt:lpstr>
      <vt:lpstr>NPS.Num</vt:lpstr>
      <vt:lpstr>Order</vt:lpstr>
      <vt:lpstr>'Page 1'!Print_Area</vt:lpstr>
      <vt:lpstr>Sheet!Print_Area</vt:lpstr>
      <vt:lpstr>Project</vt:lpstr>
      <vt:lpstr>Sheet</vt:lpstr>
      <vt:lpstr>Sheet!Sheet.number</vt:lpstr>
      <vt:lpstr>Show_totals</vt:lpstr>
      <vt:lpstr>Start.Row</vt:lpstr>
      <vt:lpstr>State</vt:lpstr>
      <vt:lpstr>Table.rows</vt:lpstr>
      <vt:lpstr>Sheet!Time</vt:lpstr>
      <vt:lpstr>Title</vt:lpstr>
      <vt:lpstr>Total</vt:lpstr>
      <vt:lpstr>Sheet!Totals</vt:lpstr>
    </vt:vector>
  </TitlesOfParts>
  <Company>Federal Highway Administration, WFLHD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Survey Control (Assumed data)</dc:title>
  <dc:subject>Tables for survey control</dc:subject>
  <dc:creator>Stephen Chapman</dc:creator>
  <cp:lastModifiedBy>Stephen Chapman</cp:lastModifiedBy>
  <cp:lastPrinted>2015-06-15T20:03:46Z</cp:lastPrinted>
  <dcterms:created xsi:type="dcterms:W3CDTF">2004-11-16T18:14:39Z</dcterms:created>
  <dcterms:modified xsi:type="dcterms:W3CDTF">2015-06-15T20:30:39Z</dcterms:modified>
</cp:coreProperties>
</file>