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.marandi\AppData\Local\Temp\OneNote\16.0\Exported\{3D3D051F-78F0-4B7B-BC8F-3EAF748F6BB7}\NT\6\"/>
    </mc:Choice>
  </mc:AlternateContent>
  <xr:revisionPtr revIDLastSave="0" documentId="13_ncr:1_{32FA29BE-0F76-4109-A57E-F87227092CC7}" xr6:coauthVersionLast="47" xr6:coauthVersionMax="47" xr10:uidLastSave="{00000000-0000-0000-0000-000000000000}"/>
  <bookViews>
    <workbookView xWindow="1170" yWindow="1170" windowWidth="13515" windowHeight="14565" xr2:uid="{00000000-000D-0000-FFFF-FFFF00000000}"/>
  </bookViews>
  <sheets>
    <sheet name="MPPI" sheetId="1" r:id="rId1"/>
    <sheet name="BPI" sheetId="2" r:id="rId2"/>
  </sheets>
  <definedNames>
    <definedName name="_xlnm.Print_Titles" localSheetId="0">MPPI!$1:$3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5" i="1" l="1"/>
  <c r="B104" i="1"/>
  <c r="C107" i="1" s="1"/>
  <c r="D107" i="1" s="1"/>
  <c r="B103" i="1"/>
  <c r="B102" i="1"/>
  <c r="B101" i="1"/>
  <c r="B100" i="1"/>
  <c r="C102" i="1"/>
  <c r="D102" i="1" s="1"/>
  <c r="B98" i="1"/>
  <c r="B99" i="1"/>
  <c r="B97" i="1" l="1"/>
  <c r="B96" i="1"/>
  <c r="B95" i="1" l="1"/>
  <c r="C98" i="1" l="1"/>
  <c r="D98" i="1" s="1"/>
  <c r="B94" i="1"/>
  <c r="B93" i="1"/>
  <c r="B92" i="1" l="1"/>
  <c r="B91" i="1" l="1"/>
  <c r="B90" i="1" l="1"/>
  <c r="C94" i="1" l="1"/>
  <c r="D94" i="1" s="1"/>
  <c r="B89" i="1"/>
  <c r="C89" i="1" s="1"/>
  <c r="D89" i="1" s="1"/>
  <c r="B88" i="1" l="1"/>
  <c r="B87" i="1" l="1"/>
  <c r="B86" i="1" l="1"/>
  <c r="B85" i="1" l="1"/>
  <c r="C85" i="1" s="1"/>
  <c r="D85" i="1" s="1"/>
  <c r="B84" i="1" l="1"/>
  <c r="B83" i="1" l="1"/>
  <c r="B82" i="1" l="1"/>
  <c r="B81" i="1" l="1"/>
  <c r="B80" i="1" l="1"/>
  <c r="B79" i="1" l="1"/>
  <c r="B78" i="1" l="1"/>
  <c r="B77" i="1" l="1"/>
  <c r="B76" i="1" l="1"/>
  <c r="C81" i="1" l="1"/>
  <c r="D81" i="1" s="1"/>
  <c r="B75" i="1" l="1"/>
  <c r="B74" i="1" l="1"/>
  <c r="B73" i="1" l="1"/>
  <c r="B72" i="1" l="1"/>
  <c r="C76" i="1"/>
  <c r="D76" i="1" s="1"/>
  <c r="B71" i="1"/>
  <c r="B70" i="1" l="1"/>
  <c r="B69" i="1" l="1"/>
  <c r="B68" i="1"/>
  <c r="C72" i="1"/>
  <c r="D72" i="1" s="1"/>
  <c r="B67" i="1"/>
  <c r="B66" i="1"/>
  <c r="B65" i="1"/>
  <c r="C67" i="1" s="1"/>
  <c r="D67" i="1" s="1"/>
  <c r="B64" i="1"/>
  <c r="B63" i="1"/>
  <c r="B62" i="1"/>
  <c r="B61" i="1"/>
  <c r="B60" i="1"/>
  <c r="B59" i="1"/>
  <c r="B58" i="1"/>
  <c r="B57" i="1"/>
  <c r="B56" i="1"/>
  <c r="C59" i="1" s="1"/>
  <c r="D59" i="1" s="1"/>
  <c r="B55" i="1"/>
  <c r="B54" i="1"/>
  <c r="B53" i="1"/>
  <c r="B52" i="1"/>
  <c r="B51" i="1"/>
  <c r="B50" i="1"/>
  <c r="B49" i="1"/>
  <c r="B48" i="1"/>
  <c r="B47" i="1"/>
  <c r="B46" i="1"/>
  <c r="B44" i="1"/>
  <c r="B45" i="1"/>
  <c r="B43" i="1"/>
  <c r="B42" i="1"/>
  <c r="B41" i="1"/>
  <c r="B40" i="1"/>
  <c r="B39" i="1"/>
  <c r="B38" i="1"/>
  <c r="B37" i="1"/>
  <c r="C42" i="1"/>
  <c r="D42" i="1" s="1"/>
  <c r="B36" i="1"/>
  <c r="B35" i="1"/>
  <c r="B34" i="1"/>
  <c r="B33" i="1"/>
  <c r="B32" i="1"/>
  <c r="B31" i="1"/>
  <c r="C33" i="1" s="1"/>
  <c r="D33" i="1" s="1"/>
  <c r="B30" i="1"/>
  <c r="B29" i="1"/>
  <c r="B28" i="1"/>
  <c r="C63" i="1" l="1"/>
  <c r="D63" i="1" s="1"/>
  <c r="C55" i="1"/>
  <c r="D55" i="1" s="1"/>
  <c r="C50" i="1"/>
  <c r="D50" i="1" s="1"/>
  <c r="C46" i="1"/>
  <c r="D46" i="1" s="1"/>
  <c r="C37" i="1"/>
  <c r="D37" i="1" s="1"/>
  <c r="B27" i="1"/>
  <c r="C28" i="1" s="1"/>
  <c r="D28" i="1" s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C9" i="2"/>
  <c r="C24" i="1" l="1"/>
  <c r="D24" i="1" s="1"/>
  <c r="C20" i="1"/>
  <c r="D20" i="1" s="1"/>
  <c r="H15" i="2"/>
  <c r="B12" i="1"/>
  <c r="C15" i="1" s="1"/>
  <c r="D15" i="1" s="1"/>
  <c r="B11" i="1"/>
  <c r="B10" i="1"/>
  <c r="B9" i="1"/>
  <c r="B8" i="1" l="1"/>
  <c r="C11" i="1" s="1"/>
  <c r="D11" i="1" s="1"/>
  <c r="A5" i="1" l="1"/>
  <c r="A6" i="1" s="1"/>
  <c r="A7" i="1" s="1"/>
</calcChain>
</file>

<file path=xl/sharedStrings.xml><?xml version="1.0" encoding="utf-8"?>
<sst xmlns="http://schemas.openxmlformats.org/spreadsheetml/2006/main" count="46" uniqueCount="11">
  <si>
    <t>Week Ending</t>
  </si>
  <si>
    <t>Monthly Performance Price Index (MPPI)</t>
  </si>
  <si>
    <t>BPI =</t>
  </si>
  <si>
    <t>Average Selling Prices Asphalt Cement US$/ST</t>
  </si>
  <si>
    <t xml:space="preserve"> </t>
  </si>
  <si>
    <t xml:space="preserve">  </t>
  </si>
  <si>
    <t>Base Price Index (BPI)</t>
  </si>
  <si>
    <t>Monthly MPPI/BPI Ratio (Min = 0.4, Max = 1.6)</t>
  </si>
  <si>
    <t>Project: 6982AF24C000009, UT FLAP 73(2), La Sal Mountain Loop                             Region: Rocky Mountain</t>
  </si>
  <si>
    <t>Week Ending (Saturday)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</si>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</sst>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d\,\ yyyy"/>
    <numFmt numFmtId="165" formatCode="0.000"/>
    <numFmt numFmtId="166" formatCode="[$-409]mmmm\ d\,\ yyyy;@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164" fontId="0" fillId="0" borderId="1" xfId="0" applyNumberFormat="1" applyBorder="1"/>
    <xf numFmtId="0" fontId="0" fillId="0" borderId="1" xfId="0" applyBorder="1"/>
    <xf numFmtId="0" fontId="0" fillId="2" borderId="1" xfId="0" applyFill="1" applyBorder="1"/>
    <xf numFmtId="2" fontId="0" fillId="0" borderId="1" xfId="0" applyNumberFormat="1" applyBorder="1"/>
    <xf numFmtId="2" fontId="2" fillId="0" borderId="5" xfId="0" applyNumberFormat="1" applyFont="1" applyBorder="1"/>
    <xf numFmtId="2" fontId="0" fillId="0" borderId="5" xfId="0" applyNumberFormat="1" applyBorder="1"/>
    <xf numFmtId="0" fontId="1" fillId="3" borderId="2" xfId="0" applyFont="1" applyFill="1" applyBorder="1" applyAlignment="1">
      <alignment horizontal="right" wrapText="1"/>
    </xf>
    <xf numFmtId="165" fontId="1" fillId="3" borderId="4" xfId="0" applyNumberFormat="1" applyFont="1" applyFill="1" applyBorder="1" applyAlignment="1">
      <alignment horizontal="left" wrapText="1"/>
    </xf>
    <xf numFmtId="2" fontId="2" fillId="0" borderId="3" xfId="0" applyNumberFormat="1" applyFont="1" applyBorder="1"/>
    <xf numFmtId="2" fontId="2" fillId="0" borderId="1" xfId="0" applyNumberFormat="1" applyFont="1" applyBorder="1"/>
    <xf numFmtId="0" fontId="0" fillId="2" borderId="3" xfId="0" applyFill="1" applyBorder="1"/>
    <xf numFmtId="164" fontId="0" fillId="0" borderId="5" xfId="0" applyNumberFormat="1" applyBorder="1"/>
    <xf numFmtId="164" fontId="0" fillId="0" borderId="3" xfId="0" applyNumberFormat="1" applyBorder="1"/>
    <xf numFmtId="0" fontId="1" fillId="5" borderId="3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wrapText="1"/>
    </xf>
    <xf numFmtId="0" fontId="1" fillId="5" borderId="13" xfId="0" applyFont="1" applyFill="1" applyBorder="1" applyAlignment="1">
      <alignment horizontal="center" vertical="center"/>
    </xf>
    <xf numFmtId="164" fontId="0" fillId="0" borderId="3" xfId="0" quotePrefix="1" applyNumberFormat="1" applyBorder="1"/>
    <xf numFmtId="164" fontId="0" fillId="0" borderId="1" xfId="0" quotePrefix="1" applyNumberFormat="1" applyBorder="1"/>
    <xf numFmtId="164" fontId="0" fillId="0" borderId="5" xfId="0" quotePrefix="1" applyNumberFormat="1" applyBorder="1"/>
    <xf numFmtId="0" fontId="0" fillId="2" borderId="9" xfId="0" applyFill="1" applyBorder="1"/>
    <xf numFmtId="0" fontId="0" fillId="2" borderId="8" xfId="0" applyFill="1" applyBorder="1"/>
    <xf numFmtId="2" fontId="2" fillId="0" borderId="15" xfId="0" applyNumberFormat="1" applyFont="1" applyBorder="1"/>
    <xf numFmtId="166" fontId="0" fillId="0" borderId="1" xfId="0" applyNumberFormat="1" applyBorder="1"/>
    <xf numFmtId="166" fontId="0" fillId="0" borderId="5" xfId="0" applyNumberFormat="1" applyBorder="1"/>
    <xf numFmtId="2" fontId="0" fillId="0" borderId="5" xfId="0" applyNumberFormat="1" applyBorder="1"/>
    <xf numFmtId="0" fontId="0" fillId="2" borderId="9" xfId="0" applyFill="1" applyBorder="1"/>
    <xf numFmtId="164" fontId="0" fillId="0" borderId="6" xfId="0" quotePrefix="1" applyNumberFormat="1" applyBorder="1"/>
    <xf numFmtId="2" fontId="0" fillId="0" borderId="3" xfId="0" applyNumberFormat="1" applyBorder="1"/>
    <xf numFmtId="164" fontId="0" fillId="0" borderId="7" xfId="0" quotePrefix="1" applyNumberFormat="1" applyBorder="1"/>
    <xf numFmtId="164" fontId="0" fillId="0" borderId="2" xfId="0" quotePrefix="1" applyNumberFormat="1" applyBorder="1"/>
    <xf numFmtId="2" fontId="0" fillId="0" borderId="4" xfId="0" applyNumberFormat="1" applyBorder="1"/>
    <xf numFmtId="0" fontId="0" fillId="2" borderId="1" xfId="0" applyFill="1" applyBorder="1"/>
    <xf numFmtId="0" fontId="0" fillId="2" borderId="3" xfId="0" applyFill="1" applyBorder="1"/>
    <xf numFmtId="2" fontId="0" fillId="0" borderId="5" xfId="0" applyNumberFormat="1" applyBorder="1"/>
    <xf numFmtId="164" fontId="0" fillId="0" borderId="3" xfId="0" quotePrefix="1" applyNumberFormat="1" applyBorder="1"/>
    <xf numFmtId="164" fontId="0" fillId="0" borderId="1" xfId="0" quotePrefix="1" applyNumberFormat="1" applyBorder="1"/>
    <xf numFmtId="164" fontId="0" fillId="0" borderId="5" xfId="0" quotePrefix="1" applyNumberFormat="1" applyBorder="1"/>
    <xf numFmtId="165" fontId="0" fillId="0" borderId="2" xfId="0" applyNumberFormat="1" applyBorder="1"/>
    <xf numFmtId="165" fontId="0" fillId="0" borderId="4" xfId="0" applyNumberFormat="1" applyBorder="1"/>
    <xf numFmtId="0" fontId="0" fillId="2" borderId="6" xfId="0" applyFill="1" applyBorder="1"/>
    <xf numFmtId="0" fontId="0" fillId="2" borderId="9" xfId="0" applyFill="1" applyBorder="1"/>
    <xf numFmtId="165" fontId="0" fillId="2" borderId="7" xfId="0" applyNumberFormat="1" applyFill="1" applyBorder="1"/>
    <xf numFmtId="165" fontId="0" fillId="2" borderId="8" xfId="0" applyNumberFormat="1" applyFill="1" applyBorder="1"/>
    <xf numFmtId="0" fontId="0" fillId="2" borderId="6" xfId="0" applyFill="1" applyBorder="1" applyAlignment="1"/>
    <xf numFmtId="0" fontId="0" fillId="2" borderId="9" xfId="0" applyFill="1" applyBorder="1" applyAlignment="1"/>
    <xf numFmtId="165" fontId="0" fillId="2" borderId="7" xfId="0" applyNumberFormat="1" applyFill="1" applyBorder="1" applyAlignment="1"/>
    <xf numFmtId="165" fontId="0" fillId="2" borderId="8" xfId="0" applyNumberFormat="1" applyFill="1" applyBorder="1" applyAlignment="1"/>
    <xf numFmtId="165" fontId="0" fillId="0" borderId="2" xfId="0" applyNumberFormat="1" applyFill="1" applyBorder="1" applyAlignment="1"/>
    <xf numFmtId="165" fontId="0" fillId="0" borderId="4" xfId="0" applyNumberFormat="1" applyFill="1" applyBorder="1" applyAlignment="1"/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wrapText="1"/>
    </xf>
    <xf numFmtId="0" fontId="0" fillId="3" borderId="9" xfId="0" applyFill="1" applyBorder="1" applyAlignment="1">
      <alignment horizontal="center" wrapText="1"/>
    </xf>
    <xf numFmtId="0" fontId="0" fillId="2" borderId="7" xfId="0" applyFill="1" applyBorder="1" applyAlignment="1"/>
    <xf numFmtId="0" fontId="0" fillId="2" borderId="8" xfId="0" applyFill="1" applyBorder="1" applyAlignment="1"/>
    <xf numFmtId="0" fontId="0" fillId="3" borderId="5" xfId="0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7"/>
  <sheetViews>
    <sheetView tabSelected="1" zoomScaleNormal="100" workbookViewId="0">
      <pane ySplit="7" topLeftCell="A92" activePane="bottomLeft" state="frozen"/>
      <selection pane="bottomLeft" activeCell="I102" sqref="I102"/>
    </sheetView>
  </sheetViews>
  <sheetFormatPr defaultRowHeight="12.75" x14ac:dyDescent="0.2"/>
  <cols>
    <col min="1" max="1" width="22.7109375" customWidth="1"/>
    <col min="2" max="2" width="14.7109375" customWidth="1"/>
    <col min="3" max="3" width="18.28515625" customWidth="1"/>
    <col min="4" max="4" width="13.42578125" customWidth="1"/>
    <col min="5" max="5" width="8.7109375" customWidth="1"/>
    <col min="9" max="9" width="9.28515625" customWidth="1"/>
  </cols>
  <sheetData>
    <row r="1" spans="1:14" ht="36.75" customHeight="1" thickBot="1" x14ac:dyDescent="0.25">
      <c r="A1" s="51" t="s">
        <v>8</v>
      </c>
      <c r="B1" s="52"/>
      <c r="C1" s="52"/>
      <c r="D1" s="52"/>
      <c r="E1" s="53"/>
    </row>
    <row r="2" spans="1:14" ht="41.25" customHeight="1" x14ac:dyDescent="0.2">
      <c r="A2" s="54" t="s">
        <v>9</v>
      </c>
      <c r="B2" s="54" t="s">
        <v>3</v>
      </c>
      <c r="C2" s="54" t="s">
        <v>1</v>
      </c>
      <c r="D2" s="56" t="s">
        <v>7</v>
      </c>
      <c r="E2" s="57"/>
    </row>
    <row r="3" spans="1:14" ht="23.25" customHeight="1" thickBot="1" x14ac:dyDescent="0.25">
      <c r="A3" s="55"/>
      <c r="B3" s="55"/>
      <c r="C3" s="60"/>
      <c r="D3" s="8" t="s">
        <v>2</v>
      </c>
      <c r="E3" s="9">
        <v>586.66999999999996</v>
      </c>
      <c r="F3" s="1"/>
      <c r="G3" s="1"/>
      <c r="H3" s="1"/>
      <c r="I3" s="1"/>
      <c r="J3" s="1"/>
      <c r="K3" s="1"/>
      <c r="L3" s="1"/>
      <c r="M3" s="1"/>
      <c r="N3" s="1"/>
    </row>
    <row r="4" spans="1:14" ht="13.5" hidden="1" thickBot="1" x14ac:dyDescent="0.25">
      <c r="A4" s="2">
        <v>38779</v>
      </c>
      <c r="B4" s="3"/>
      <c r="C4" s="4"/>
      <c r="D4" s="45"/>
      <c r="E4" s="46"/>
    </row>
    <row r="5" spans="1:14" ht="13.5" hidden="1" thickBot="1" x14ac:dyDescent="0.25">
      <c r="A5" s="2">
        <f t="shared" ref="A5:A7" si="0">A4+7</f>
        <v>38786</v>
      </c>
      <c r="B5" s="3"/>
      <c r="C5" s="4"/>
      <c r="D5" s="58"/>
      <c r="E5" s="59"/>
    </row>
    <row r="6" spans="1:14" ht="13.5" hidden="1" thickBot="1" x14ac:dyDescent="0.25">
      <c r="A6" s="2">
        <f t="shared" si="0"/>
        <v>38793</v>
      </c>
      <c r="B6" s="3"/>
      <c r="C6" s="4"/>
      <c r="D6" s="58"/>
      <c r="E6" s="59"/>
    </row>
    <row r="7" spans="1:14" ht="13.5" hidden="1" thickBot="1" x14ac:dyDescent="0.25">
      <c r="A7" s="2">
        <f t="shared" si="0"/>
        <v>38800</v>
      </c>
      <c r="B7" s="3"/>
      <c r="C7" s="4"/>
      <c r="D7" s="58"/>
      <c r="E7" s="59"/>
    </row>
    <row r="8" spans="1:14" x14ac:dyDescent="0.2">
      <c r="A8" s="18">
        <v>45297</v>
      </c>
      <c r="B8" s="5">
        <f>(550+615+550+675+540+600)/6</f>
        <v>588.33333333333337</v>
      </c>
      <c r="C8" s="12"/>
      <c r="D8" s="41"/>
      <c r="E8" s="42"/>
    </row>
    <row r="9" spans="1:14" x14ac:dyDescent="0.2">
      <c r="A9" s="19">
        <v>45304</v>
      </c>
      <c r="B9" s="5">
        <f>(550+600+550+675+540+600)/6</f>
        <v>585.83333333333337</v>
      </c>
      <c r="C9" s="4"/>
      <c r="D9" s="43"/>
      <c r="E9" s="44"/>
    </row>
    <row r="10" spans="1:14" x14ac:dyDescent="0.2">
      <c r="A10" s="19">
        <v>45311</v>
      </c>
      <c r="B10" s="5">
        <f>(550+600+550+675+540+600)/6</f>
        <v>585.83333333333337</v>
      </c>
      <c r="C10" s="4"/>
      <c r="D10" s="43"/>
      <c r="E10" s="44"/>
    </row>
    <row r="11" spans="1:14" ht="13.5" thickBot="1" x14ac:dyDescent="0.25">
      <c r="A11" s="20">
        <v>45318</v>
      </c>
      <c r="B11" s="7">
        <f>(550+600+550+675+540+600)/6</f>
        <v>585.83333333333337</v>
      </c>
      <c r="C11" s="7">
        <f>SUM(B8:B11)/COUNT(B8:B11)</f>
        <v>586.45833333333337</v>
      </c>
      <c r="D11" s="39">
        <f>C11/E$3</f>
        <v>0.99963920659541716</v>
      </c>
      <c r="E11" s="40"/>
    </row>
    <row r="12" spans="1:14" x14ac:dyDescent="0.2">
      <c r="A12" s="18">
        <v>45325</v>
      </c>
      <c r="B12" s="5">
        <f>(550+600+550+675+530+600)/6</f>
        <v>584.16666666666663</v>
      </c>
      <c r="C12" s="12"/>
      <c r="D12" s="41"/>
      <c r="E12" s="42"/>
    </row>
    <row r="13" spans="1:14" x14ac:dyDescent="0.2">
      <c r="A13" s="19">
        <v>45332</v>
      </c>
      <c r="B13" s="5">
        <f>(550+600+550+675+530+600)/6</f>
        <v>584.16666666666663</v>
      </c>
      <c r="C13" s="4"/>
      <c r="D13" s="43"/>
      <c r="E13" s="44"/>
    </row>
    <row r="14" spans="1:14" x14ac:dyDescent="0.2">
      <c r="A14" s="19">
        <v>45339</v>
      </c>
      <c r="B14" s="5">
        <f>(550+600+550+675+530+600)/6</f>
        <v>584.16666666666663</v>
      </c>
      <c r="C14" s="4"/>
      <c r="D14" s="43"/>
      <c r="E14" s="44"/>
    </row>
    <row r="15" spans="1:14" ht="13.5" thickBot="1" x14ac:dyDescent="0.25">
      <c r="A15" s="20">
        <v>45346</v>
      </c>
      <c r="B15" s="7">
        <f>(550+600+550+675+530+600)/6</f>
        <v>584.16666666666663</v>
      </c>
      <c r="C15" s="7">
        <f>SUM(B12:B15)/COUNT(B12:B15)</f>
        <v>584.16666666666663</v>
      </c>
      <c r="D15" s="39">
        <f>C15/E$3</f>
        <v>0.9957329787898932</v>
      </c>
      <c r="E15" s="40"/>
    </row>
    <row r="16" spans="1:14" x14ac:dyDescent="0.2">
      <c r="A16" s="18">
        <v>45353</v>
      </c>
      <c r="B16" s="5">
        <f>(550+600+550+675+530+600)/6</f>
        <v>584.16666666666663</v>
      </c>
      <c r="C16" s="12"/>
      <c r="D16" s="41"/>
      <c r="E16" s="42"/>
    </row>
    <row r="17" spans="1:5" x14ac:dyDescent="0.2">
      <c r="A17" s="19">
        <v>45360</v>
      </c>
      <c r="B17" s="5">
        <f>(550+575+520+695+510+600)/6</f>
        <v>575</v>
      </c>
      <c r="C17" s="4"/>
      <c r="D17" s="43"/>
      <c r="E17" s="44"/>
    </row>
    <row r="18" spans="1:5" x14ac:dyDescent="0.2">
      <c r="A18" s="19">
        <v>45367</v>
      </c>
      <c r="B18" s="5">
        <f>(550+575+510+695+510+600)/6</f>
        <v>573.33333333333337</v>
      </c>
      <c r="C18" s="4"/>
      <c r="D18" s="43"/>
      <c r="E18" s="44"/>
    </row>
    <row r="19" spans="1:5" x14ac:dyDescent="0.2">
      <c r="A19" s="24">
        <v>45374</v>
      </c>
      <c r="B19" s="5">
        <f>(550+575+510+695+510+600)/6</f>
        <v>573.33333333333337</v>
      </c>
      <c r="C19" s="4"/>
      <c r="D19" s="43"/>
      <c r="E19" s="44"/>
    </row>
    <row r="20" spans="1:5" ht="13.5" thickBot="1" x14ac:dyDescent="0.25">
      <c r="A20" s="25">
        <v>45381</v>
      </c>
      <c r="B20" s="7">
        <f>(550+575+510+695+510+600)/6</f>
        <v>573.33333333333337</v>
      </c>
      <c r="C20" s="7">
        <f>SUM(B17:B20)/COUNT(B17:B20)</f>
        <v>573.75000000000011</v>
      </c>
      <c r="D20" s="39">
        <f>C20/E$3</f>
        <v>0.97797739785569426</v>
      </c>
      <c r="E20" s="40"/>
    </row>
    <row r="21" spans="1:5" x14ac:dyDescent="0.2">
      <c r="A21" s="18">
        <v>45388</v>
      </c>
      <c r="B21" s="5">
        <f>(550+575+510+695+500+600)/6</f>
        <v>571.66666666666663</v>
      </c>
      <c r="C21" s="12"/>
      <c r="D21" s="41"/>
      <c r="E21" s="42"/>
    </row>
    <row r="22" spans="1:5" x14ac:dyDescent="0.2">
      <c r="A22" s="19">
        <v>45395</v>
      </c>
      <c r="B22" s="5">
        <f>(550+575+510+695+500+600)/6</f>
        <v>571.66666666666663</v>
      </c>
      <c r="C22" s="4"/>
      <c r="D22" s="43"/>
      <c r="E22" s="44"/>
    </row>
    <row r="23" spans="1:5" x14ac:dyDescent="0.2">
      <c r="A23" s="19">
        <v>45402</v>
      </c>
      <c r="B23" s="5">
        <f>(550+575+510+695+500+600)/6</f>
        <v>571.66666666666663</v>
      </c>
      <c r="C23" s="4"/>
      <c r="D23" s="43"/>
      <c r="E23" s="44"/>
    </row>
    <row r="24" spans="1:5" ht="13.5" thickBot="1" x14ac:dyDescent="0.25">
      <c r="A24" s="20">
        <v>45409</v>
      </c>
      <c r="B24" s="7">
        <f>(550+575+510+695+500+600)/6</f>
        <v>571.66666666666663</v>
      </c>
      <c r="C24" s="7">
        <f>SUM(B21:B24)/COUNT(B21:B24)</f>
        <v>571.66666666666663</v>
      </c>
      <c r="D24" s="39">
        <f>C24/E$3</f>
        <v>0.97442628166885414</v>
      </c>
      <c r="E24" s="40"/>
    </row>
    <row r="25" spans="1:5" x14ac:dyDescent="0.2">
      <c r="A25" s="18">
        <v>45416</v>
      </c>
      <c r="B25" s="5">
        <f>(550+600+510+695+500+600)/6</f>
        <v>575.83333333333337</v>
      </c>
      <c r="C25" s="12"/>
      <c r="D25" s="41"/>
      <c r="E25" s="42"/>
    </row>
    <row r="26" spans="1:5" x14ac:dyDescent="0.2">
      <c r="A26" s="19">
        <v>45423</v>
      </c>
      <c r="B26" s="5">
        <f>(550+600+510+695+500+610)/6</f>
        <v>577.5</v>
      </c>
      <c r="C26" s="4"/>
      <c r="D26" s="43"/>
      <c r="E26" s="44"/>
    </row>
    <row r="27" spans="1:5" x14ac:dyDescent="0.2">
      <c r="A27" s="19">
        <v>45430</v>
      </c>
      <c r="B27" s="5">
        <f>(550+600+510+695+500+610)/6</f>
        <v>577.5</v>
      </c>
      <c r="C27" s="4"/>
      <c r="D27" s="43"/>
      <c r="E27" s="44"/>
    </row>
    <row r="28" spans="1:5" ht="13.5" thickBot="1" x14ac:dyDescent="0.25">
      <c r="A28" s="20">
        <v>45437</v>
      </c>
      <c r="B28" s="7">
        <f>(550+625+525+655+500+610)/6</f>
        <v>577.5</v>
      </c>
      <c r="C28" s="7">
        <f>SUM(B25:B28)/COUNT(B25:B28)</f>
        <v>577.08333333333337</v>
      </c>
      <c r="D28" s="39">
        <f>C28/E$3</f>
        <v>0.9836591837546379</v>
      </c>
      <c r="E28" s="40"/>
    </row>
    <row r="29" spans="1:5" x14ac:dyDescent="0.2">
      <c r="A29" s="18">
        <v>45444</v>
      </c>
      <c r="B29" s="5">
        <f>(525+625+525+655+500+610)/6</f>
        <v>573.33333333333337</v>
      </c>
      <c r="C29" s="12"/>
      <c r="D29" s="41"/>
      <c r="E29" s="42"/>
    </row>
    <row r="30" spans="1:5" x14ac:dyDescent="0.2">
      <c r="A30" s="19">
        <v>45451</v>
      </c>
      <c r="B30" s="5">
        <f>(525+600+515+655+500+610)/6</f>
        <v>567.5</v>
      </c>
      <c r="C30" s="4"/>
      <c r="D30" s="43"/>
      <c r="E30" s="44"/>
    </row>
    <row r="31" spans="1:5" x14ac:dyDescent="0.2">
      <c r="A31" s="19">
        <v>45458</v>
      </c>
      <c r="B31" s="5">
        <f>(525+600+515+655+500+610)/6</f>
        <v>567.5</v>
      </c>
      <c r="C31" s="4"/>
      <c r="D31" s="43"/>
      <c r="E31" s="44"/>
    </row>
    <row r="32" spans="1:5" x14ac:dyDescent="0.2">
      <c r="A32" s="24">
        <v>45465</v>
      </c>
      <c r="B32" s="5">
        <f>(525+600+515+655+500+610)/6</f>
        <v>567.5</v>
      </c>
      <c r="C32" s="4"/>
      <c r="D32" s="43"/>
      <c r="E32" s="44"/>
    </row>
    <row r="33" spans="1:5" ht="13.5" thickBot="1" x14ac:dyDescent="0.25">
      <c r="A33" s="25">
        <v>45472</v>
      </c>
      <c r="B33" s="7">
        <f t="shared" ref="B33:B38" si="1">(525+600+520+655+500+610)/6</f>
        <v>568.33333333333337</v>
      </c>
      <c r="C33" s="7">
        <f>SUM(B30:B33)/COUNT(B30:B33)</f>
        <v>567.70833333333337</v>
      </c>
      <c r="D33" s="39">
        <f>C33/E$3</f>
        <v>0.96767916091385853</v>
      </c>
      <c r="E33" s="40"/>
    </row>
    <row r="34" spans="1:5" x14ac:dyDescent="0.2">
      <c r="A34" s="18">
        <v>45479</v>
      </c>
      <c r="B34" s="5">
        <f t="shared" si="1"/>
        <v>568.33333333333337</v>
      </c>
      <c r="C34" s="12"/>
      <c r="D34" s="41"/>
      <c r="E34" s="42"/>
    </row>
    <row r="35" spans="1:5" x14ac:dyDescent="0.2">
      <c r="A35" s="19">
        <v>45486</v>
      </c>
      <c r="B35" s="5">
        <f t="shared" si="1"/>
        <v>568.33333333333337</v>
      </c>
      <c r="C35" s="4"/>
      <c r="D35" s="43"/>
      <c r="E35" s="44"/>
    </row>
    <row r="36" spans="1:5" x14ac:dyDescent="0.2">
      <c r="A36" s="19">
        <v>45493</v>
      </c>
      <c r="B36" s="5">
        <f t="shared" si="1"/>
        <v>568.33333333333337</v>
      </c>
      <c r="C36" s="4"/>
      <c r="D36" s="43"/>
      <c r="E36" s="44"/>
    </row>
    <row r="37" spans="1:5" ht="13.5" thickBot="1" x14ac:dyDescent="0.25">
      <c r="A37" s="20">
        <v>45500</v>
      </c>
      <c r="B37" s="7">
        <f t="shared" si="1"/>
        <v>568.33333333333337</v>
      </c>
      <c r="C37" s="7">
        <f>SUM(B34:B37)/COUNT(B34:B37)</f>
        <v>568.33333333333337</v>
      </c>
      <c r="D37" s="39">
        <f>C37/E$3</f>
        <v>0.96874449576991051</v>
      </c>
      <c r="E37" s="40"/>
    </row>
    <row r="38" spans="1:5" x14ac:dyDescent="0.2">
      <c r="A38" s="18">
        <v>45507</v>
      </c>
      <c r="B38" s="5">
        <f t="shared" si="1"/>
        <v>568.33333333333337</v>
      </c>
      <c r="C38" s="12"/>
      <c r="D38" s="41"/>
      <c r="E38" s="42"/>
    </row>
    <row r="39" spans="1:5" x14ac:dyDescent="0.2">
      <c r="A39" s="19">
        <v>45514</v>
      </c>
      <c r="B39" s="5">
        <f>(525+600+520+655+500+610)/6</f>
        <v>568.33333333333337</v>
      </c>
      <c r="C39" s="4"/>
      <c r="D39" s="43"/>
      <c r="E39" s="44"/>
    </row>
    <row r="40" spans="1:5" x14ac:dyDescent="0.2">
      <c r="A40" s="19">
        <v>45521</v>
      </c>
      <c r="B40" s="5">
        <f>(525+600+520+655+500+610)/6</f>
        <v>568.33333333333337</v>
      </c>
      <c r="C40" s="4"/>
      <c r="D40" s="43"/>
      <c r="E40" s="44"/>
    </row>
    <row r="41" spans="1:5" x14ac:dyDescent="0.2">
      <c r="A41" s="24">
        <v>45528</v>
      </c>
      <c r="B41" s="5">
        <f>(525+600+520+655+500+610)/6</f>
        <v>568.33333333333337</v>
      </c>
      <c r="C41" s="4"/>
      <c r="D41" s="43"/>
      <c r="E41" s="44"/>
    </row>
    <row r="42" spans="1:5" ht="13.5" thickBot="1" x14ac:dyDescent="0.25">
      <c r="A42" s="25">
        <v>45535</v>
      </c>
      <c r="B42" s="7">
        <f>(525+600+520+655+500+610)/6</f>
        <v>568.33333333333337</v>
      </c>
      <c r="C42" s="7">
        <f>SUM(B39:B42)/COUNT(B39:B42)</f>
        <v>568.33333333333337</v>
      </c>
      <c r="D42" s="39">
        <f>C42/E$3</f>
        <v>0.96874449576991051</v>
      </c>
      <c r="E42" s="40"/>
    </row>
    <row r="43" spans="1:5" x14ac:dyDescent="0.2">
      <c r="A43" s="18">
        <v>45542</v>
      </c>
      <c r="B43" s="5">
        <f>(500+575+500+655+500+610)/6</f>
        <v>556.66666666666663</v>
      </c>
      <c r="C43" s="12"/>
      <c r="D43" s="41"/>
      <c r="E43" s="42"/>
    </row>
    <row r="44" spans="1:5" x14ac:dyDescent="0.2">
      <c r="A44" s="19">
        <v>45549</v>
      </c>
      <c r="B44" s="5">
        <f>(500+575+500+655+500+610)/6</f>
        <v>556.66666666666663</v>
      </c>
      <c r="C44" s="4"/>
      <c r="D44" s="43"/>
      <c r="E44" s="44"/>
    </row>
    <row r="45" spans="1:5" x14ac:dyDescent="0.2">
      <c r="A45" s="19">
        <v>45556</v>
      </c>
      <c r="B45" s="5">
        <f>(500+585+500+625+500+600)/6</f>
        <v>551.66666666666663</v>
      </c>
      <c r="C45" s="4"/>
      <c r="D45" s="43"/>
      <c r="E45" s="44"/>
    </row>
    <row r="46" spans="1:5" ht="13.5" thickBot="1" x14ac:dyDescent="0.25">
      <c r="A46" s="20">
        <v>45563</v>
      </c>
      <c r="B46" s="7">
        <f>(500+585+500+625+500+600)/6</f>
        <v>551.66666666666663</v>
      </c>
      <c r="C46" s="7">
        <f>SUM(B43:B46)/COUNT(B43:B46)</f>
        <v>554.16666666666663</v>
      </c>
      <c r="D46" s="39">
        <f>C46/E$3</f>
        <v>0.94459690569939947</v>
      </c>
      <c r="E46" s="40"/>
    </row>
    <row r="47" spans="1:5" x14ac:dyDescent="0.2">
      <c r="A47" s="18">
        <v>45570</v>
      </c>
      <c r="B47" s="5">
        <f>(500+585+485+625+500+580)/6</f>
        <v>545.83333333333337</v>
      </c>
      <c r="C47" s="12"/>
      <c r="D47" s="41"/>
      <c r="E47" s="42"/>
    </row>
    <row r="48" spans="1:5" x14ac:dyDescent="0.2">
      <c r="A48" s="19">
        <v>45577</v>
      </c>
      <c r="B48" s="5">
        <f>(500+585+485+625+500+580)/6</f>
        <v>545.83333333333337</v>
      </c>
      <c r="C48" s="4"/>
      <c r="D48" s="43"/>
      <c r="E48" s="44"/>
    </row>
    <row r="49" spans="1:5" x14ac:dyDescent="0.2">
      <c r="A49" s="19">
        <v>45584</v>
      </c>
      <c r="B49" s="5">
        <f>(500+585+485+625+500+580)/6</f>
        <v>545.83333333333337</v>
      </c>
      <c r="C49" s="4"/>
      <c r="D49" s="43"/>
      <c r="E49" s="44"/>
    </row>
    <row r="50" spans="1:5" ht="13.5" thickBot="1" x14ac:dyDescent="0.25">
      <c r="A50" s="20">
        <v>45591</v>
      </c>
      <c r="B50" s="7">
        <f>(500+585+485+625+500+580)/6</f>
        <v>545.83333333333337</v>
      </c>
      <c r="C50" s="7">
        <f>SUM(B47:B50)/COUNT(B47:B50)</f>
        <v>545.83333333333337</v>
      </c>
      <c r="D50" s="39">
        <f>C50/$E$3</f>
        <v>0.93039244095204021</v>
      </c>
      <c r="E50" s="40"/>
    </row>
    <row r="51" spans="1:5" x14ac:dyDescent="0.2">
      <c r="A51" s="18">
        <v>45598</v>
      </c>
      <c r="B51" s="5">
        <f>(500+585+485+625+500+570)/6</f>
        <v>544.16666666666663</v>
      </c>
      <c r="C51" s="12"/>
      <c r="D51" s="41"/>
      <c r="E51" s="42"/>
    </row>
    <row r="52" spans="1:5" x14ac:dyDescent="0.2">
      <c r="A52" s="19">
        <v>45605</v>
      </c>
      <c r="B52" s="5">
        <f>(500+585+485+625+500+570)/6</f>
        <v>544.16666666666663</v>
      </c>
      <c r="C52" s="4"/>
      <c r="D52" s="43"/>
      <c r="E52" s="44"/>
    </row>
    <row r="53" spans="1:5" x14ac:dyDescent="0.2">
      <c r="A53" s="19">
        <v>45612</v>
      </c>
      <c r="B53" s="5">
        <f>(500+585+455+625+500+570)/6</f>
        <v>539.16666666666663</v>
      </c>
      <c r="C53" s="4"/>
      <c r="D53" s="43"/>
      <c r="E53" s="44"/>
    </row>
    <row r="54" spans="1:5" x14ac:dyDescent="0.2">
      <c r="A54" s="24">
        <v>45619</v>
      </c>
      <c r="B54" s="5">
        <f>(500+585+455+625+500+570)/6</f>
        <v>539.16666666666663</v>
      </c>
      <c r="C54" s="4"/>
      <c r="D54" s="43"/>
      <c r="E54" s="44"/>
    </row>
    <row r="55" spans="1:5" ht="13.5" thickBot="1" x14ac:dyDescent="0.25">
      <c r="A55" s="25">
        <v>45626</v>
      </c>
      <c r="B55" s="26">
        <f>(500+585+455+625+500+570)/6</f>
        <v>539.16666666666663</v>
      </c>
      <c r="C55" s="7">
        <f>SUM(B52:B55)/COUNT(B52:B55)</f>
        <v>540.41666666666663</v>
      </c>
      <c r="D55" s="39">
        <f>C55/$E$3</f>
        <v>0.92115953886625646</v>
      </c>
      <c r="E55" s="40"/>
    </row>
    <row r="56" spans="1:5" x14ac:dyDescent="0.2">
      <c r="A56" s="28">
        <v>45633</v>
      </c>
      <c r="B56" s="29">
        <f>(500+585+455+625+500+570)/6</f>
        <v>539.16666666666663</v>
      </c>
      <c r="C56" s="27"/>
      <c r="D56" s="41"/>
      <c r="E56" s="42"/>
    </row>
    <row r="57" spans="1:5" x14ac:dyDescent="0.2">
      <c r="A57" s="30">
        <v>45640</v>
      </c>
      <c r="B57" s="5">
        <f>(500+565+440+625+500+570)/6</f>
        <v>533.33333333333337</v>
      </c>
      <c r="C57" s="22"/>
      <c r="D57" s="43"/>
      <c r="E57" s="44"/>
    </row>
    <row r="58" spans="1:5" x14ac:dyDescent="0.2">
      <c r="A58" s="30">
        <v>45647</v>
      </c>
      <c r="B58" s="5">
        <f t="shared" ref="B58:B64" si="2">(475+535+440+625+500+570)/6</f>
        <v>524.16666666666663</v>
      </c>
      <c r="C58" s="22"/>
      <c r="D58" s="43"/>
      <c r="E58" s="44"/>
    </row>
    <row r="59" spans="1:5" ht="13.5" thickBot="1" x14ac:dyDescent="0.25">
      <c r="A59" s="31">
        <v>45654</v>
      </c>
      <c r="B59" s="26">
        <f t="shared" si="2"/>
        <v>524.16666666666663</v>
      </c>
      <c r="C59" s="32">
        <f>SUM(B56:B59)/COUNT(B56:B59)</f>
        <v>530.20833333333326</v>
      </c>
      <c r="D59" s="39">
        <f>C59/E$3</f>
        <v>0.90375906955074115</v>
      </c>
      <c r="E59" s="40"/>
    </row>
    <row r="60" spans="1:5" x14ac:dyDescent="0.2">
      <c r="A60" s="28">
        <v>45661</v>
      </c>
      <c r="B60" s="29">
        <f t="shared" si="2"/>
        <v>524.16666666666663</v>
      </c>
      <c r="C60" s="27"/>
      <c r="D60" s="41"/>
      <c r="E60" s="42"/>
    </row>
    <row r="61" spans="1:5" x14ac:dyDescent="0.2">
      <c r="A61" s="30">
        <v>45668</v>
      </c>
      <c r="B61" s="5">
        <f t="shared" si="2"/>
        <v>524.16666666666663</v>
      </c>
      <c r="C61" s="22"/>
      <c r="D61" s="43"/>
      <c r="E61" s="44"/>
    </row>
    <row r="62" spans="1:5" x14ac:dyDescent="0.2">
      <c r="A62" s="30">
        <v>45675</v>
      </c>
      <c r="B62" s="5">
        <f t="shared" si="2"/>
        <v>524.16666666666663</v>
      </c>
      <c r="C62" s="22"/>
      <c r="D62" s="43"/>
      <c r="E62" s="44"/>
    </row>
    <row r="63" spans="1:5" ht="13.5" thickBot="1" x14ac:dyDescent="0.25">
      <c r="A63" s="31">
        <v>45682</v>
      </c>
      <c r="B63" s="5">
        <f t="shared" si="2"/>
        <v>524.16666666666663</v>
      </c>
      <c r="C63" s="32">
        <f>SUM(B60:B63)/COUNT(B60:B63)</f>
        <v>524.16666666666663</v>
      </c>
      <c r="D63" s="39">
        <f>C63/E$3</f>
        <v>0.89346083260890563</v>
      </c>
      <c r="E63" s="40"/>
    </row>
    <row r="64" spans="1:5" x14ac:dyDescent="0.2">
      <c r="A64" s="18">
        <v>45689</v>
      </c>
      <c r="B64" s="29">
        <f t="shared" si="2"/>
        <v>524.16666666666663</v>
      </c>
      <c r="C64" s="12"/>
      <c r="D64" s="41"/>
      <c r="E64" s="42"/>
    </row>
    <row r="65" spans="1:5" x14ac:dyDescent="0.2">
      <c r="A65" s="19">
        <v>45696</v>
      </c>
      <c r="B65" s="5">
        <f>(475+535+440+625+490+570)/6</f>
        <v>522.5</v>
      </c>
      <c r="C65" s="4"/>
      <c r="D65" s="43"/>
      <c r="E65" s="44"/>
    </row>
    <row r="66" spans="1:5" x14ac:dyDescent="0.2">
      <c r="A66" s="19">
        <v>45703</v>
      </c>
      <c r="B66" s="5">
        <f t="shared" ref="B66:B71" si="3">(475+535+435+625+490+570)/6</f>
        <v>521.66666666666663</v>
      </c>
      <c r="C66" s="4"/>
      <c r="D66" s="43"/>
      <c r="E66" s="44"/>
    </row>
    <row r="67" spans="1:5" ht="13.5" thickBot="1" x14ac:dyDescent="0.25">
      <c r="A67" s="20">
        <v>45710</v>
      </c>
      <c r="B67" s="5">
        <f t="shared" si="3"/>
        <v>521.66666666666663</v>
      </c>
      <c r="C67" s="26">
        <f>SUM(B64:B67)/COUNT(B64:B67)</f>
        <v>522.49999999999989</v>
      </c>
      <c r="D67" s="39">
        <f>C67/$E$3</f>
        <v>0.89061993965943365</v>
      </c>
      <c r="E67" s="40"/>
    </row>
    <row r="68" spans="1:5" x14ac:dyDescent="0.2">
      <c r="A68" s="18">
        <v>45717</v>
      </c>
      <c r="B68" s="29">
        <f t="shared" si="3"/>
        <v>521.66666666666663</v>
      </c>
      <c r="C68" s="12"/>
      <c r="D68" s="41"/>
      <c r="E68" s="42"/>
    </row>
    <row r="69" spans="1:5" x14ac:dyDescent="0.2">
      <c r="A69" s="19">
        <v>45724</v>
      </c>
      <c r="B69" s="5">
        <f t="shared" si="3"/>
        <v>521.66666666666663</v>
      </c>
      <c r="C69" s="4"/>
      <c r="D69" s="43"/>
      <c r="E69" s="44"/>
    </row>
    <row r="70" spans="1:5" x14ac:dyDescent="0.2">
      <c r="A70" s="19">
        <v>45731</v>
      </c>
      <c r="B70" s="5">
        <f t="shared" si="3"/>
        <v>521.66666666666663</v>
      </c>
      <c r="C70" s="4"/>
      <c r="D70" s="43"/>
      <c r="E70" s="44"/>
    </row>
    <row r="71" spans="1:5" x14ac:dyDescent="0.2">
      <c r="A71" s="24">
        <v>45738</v>
      </c>
      <c r="B71" s="5">
        <f t="shared" si="3"/>
        <v>521.66666666666663</v>
      </c>
      <c r="C71" s="4"/>
      <c r="D71" s="43"/>
      <c r="E71" s="44"/>
    </row>
    <row r="72" spans="1:5" ht="13.5" thickBot="1" x14ac:dyDescent="0.25">
      <c r="A72" s="25">
        <v>45745</v>
      </c>
      <c r="B72" s="5">
        <f t="shared" ref="B72:B89" si="4">(475+535+445+625+490+570)/6</f>
        <v>523.33333333333337</v>
      </c>
      <c r="C72" s="26">
        <f>SUM(B69:B72)/COUNT(B69:B72)</f>
        <v>522.08333333333337</v>
      </c>
      <c r="D72" s="39">
        <f>C72/$E$3</f>
        <v>0.88990971642206596</v>
      </c>
      <c r="E72" s="40"/>
    </row>
    <row r="73" spans="1:5" x14ac:dyDescent="0.2">
      <c r="A73" s="18">
        <v>45752</v>
      </c>
      <c r="B73" s="29">
        <f t="shared" si="4"/>
        <v>523.33333333333337</v>
      </c>
      <c r="C73" s="12"/>
      <c r="D73" s="41"/>
      <c r="E73" s="42"/>
    </row>
    <row r="74" spans="1:5" x14ac:dyDescent="0.2">
      <c r="A74" s="19">
        <v>45759</v>
      </c>
      <c r="B74" s="5">
        <f t="shared" si="4"/>
        <v>523.33333333333337</v>
      </c>
      <c r="C74" s="4"/>
      <c r="D74" s="43"/>
      <c r="E74" s="44"/>
    </row>
    <row r="75" spans="1:5" x14ac:dyDescent="0.2">
      <c r="A75" s="19">
        <v>45766</v>
      </c>
      <c r="B75" s="5">
        <f t="shared" si="4"/>
        <v>523.33333333333337</v>
      </c>
      <c r="C75" s="4"/>
      <c r="D75" s="43"/>
      <c r="E75" s="44"/>
    </row>
    <row r="76" spans="1:5" ht="13.5" thickBot="1" x14ac:dyDescent="0.25">
      <c r="A76" s="20">
        <v>45773</v>
      </c>
      <c r="B76" s="26">
        <f t="shared" si="4"/>
        <v>523.33333333333337</v>
      </c>
      <c r="C76" s="26">
        <f>SUM(B73:B76)/COUNT(B73:B76)</f>
        <v>523.33333333333337</v>
      </c>
      <c r="D76" s="39">
        <f>C76/$E$3</f>
        <v>0.8920403861341698</v>
      </c>
      <c r="E76" s="40"/>
    </row>
    <row r="77" spans="1:5" x14ac:dyDescent="0.2">
      <c r="A77" s="18">
        <v>45780</v>
      </c>
      <c r="B77" s="29">
        <f t="shared" si="4"/>
        <v>523.33333333333337</v>
      </c>
      <c r="C77" s="12"/>
      <c r="D77" s="41"/>
      <c r="E77" s="42"/>
    </row>
    <row r="78" spans="1:5" x14ac:dyDescent="0.2">
      <c r="A78" s="19">
        <v>45787</v>
      </c>
      <c r="B78" s="5">
        <f t="shared" si="4"/>
        <v>523.33333333333337</v>
      </c>
      <c r="C78" s="4"/>
      <c r="D78" s="43"/>
      <c r="E78" s="44"/>
    </row>
    <row r="79" spans="1:5" x14ac:dyDescent="0.2">
      <c r="A79" s="19">
        <v>45794</v>
      </c>
      <c r="B79" s="5">
        <f t="shared" si="4"/>
        <v>523.33333333333337</v>
      </c>
      <c r="C79" s="4"/>
      <c r="D79" s="43"/>
      <c r="E79" s="44"/>
    </row>
    <row r="80" spans="1:5" x14ac:dyDescent="0.2">
      <c r="A80" s="24">
        <v>45801</v>
      </c>
      <c r="B80" s="5">
        <f t="shared" si="4"/>
        <v>523.33333333333337</v>
      </c>
      <c r="C80" s="4"/>
      <c r="D80" s="43"/>
      <c r="E80" s="44"/>
    </row>
    <row r="81" spans="1:9" ht="13.5" thickBot="1" x14ac:dyDescent="0.25">
      <c r="A81" s="25">
        <v>45808</v>
      </c>
      <c r="B81" s="26">
        <f t="shared" si="4"/>
        <v>523.33333333333337</v>
      </c>
      <c r="C81" s="26">
        <f>SUM(B78:B81)/COUNT(B78:B81)</f>
        <v>523.33333333333337</v>
      </c>
      <c r="D81" s="39">
        <f>C81/$E$3</f>
        <v>0.8920403861341698</v>
      </c>
      <c r="E81" s="40"/>
    </row>
    <row r="82" spans="1:9" x14ac:dyDescent="0.2">
      <c r="A82" s="18">
        <v>45815</v>
      </c>
      <c r="B82" s="29">
        <f t="shared" si="4"/>
        <v>523.33333333333337</v>
      </c>
      <c r="C82" s="12"/>
      <c r="D82" s="41"/>
      <c r="E82" s="42"/>
    </row>
    <row r="83" spans="1:9" x14ac:dyDescent="0.2">
      <c r="A83" s="19">
        <v>45822</v>
      </c>
      <c r="B83" s="5">
        <f t="shared" si="4"/>
        <v>523.33333333333337</v>
      </c>
      <c r="C83" s="4"/>
      <c r="D83" s="43"/>
      <c r="E83" s="44"/>
    </row>
    <row r="84" spans="1:9" x14ac:dyDescent="0.2">
      <c r="A84" s="19">
        <v>45829</v>
      </c>
      <c r="B84" s="5">
        <f t="shared" si="4"/>
        <v>523.33333333333337</v>
      </c>
      <c r="C84" s="4"/>
      <c r="D84" s="43"/>
      <c r="E84" s="44"/>
    </row>
    <row r="85" spans="1:9" ht="13.5" thickBot="1" x14ac:dyDescent="0.25">
      <c r="A85" s="20">
        <v>45836</v>
      </c>
      <c r="B85" s="26">
        <f t="shared" si="4"/>
        <v>523.33333333333337</v>
      </c>
      <c r="C85" s="26">
        <f>SUM(B82:B85)/COUNT(B82:B85)</f>
        <v>523.33333333333337</v>
      </c>
      <c r="D85" s="39">
        <f>C85/$E$3</f>
        <v>0.8920403861341698</v>
      </c>
      <c r="E85" s="40"/>
      <c r="H85" t="s">
        <v>10</v>
      </c>
    </row>
    <row r="86" spans="1:9" x14ac:dyDescent="0.2">
      <c r="A86" s="18">
        <v>45843</v>
      </c>
      <c r="B86" s="5">
        <f t="shared" si="4"/>
        <v>523.33333333333337</v>
      </c>
      <c r="C86" s="12"/>
      <c r="D86" s="41"/>
      <c r="E86" s="42"/>
    </row>
    <row r="87" spans="1:9" x14ac:dyDescent="0.2">
      <c r="A87" s="19">
        <v>45850</v>
      </c>
      <c r="B87" s="5">
        <f t="shared" si="4"/>
        <v>523.33333333333337</v>
      </c>
      <c r="C87" s="4"/>
      <c r="D87" s="43"/>
      <c r="E87" s="44"/>
    </row>
    <row r="88" spans="1:9" x14ac:dyDescent="0.2">
      <c r="A88" s="19">
        <v>45857</v>
      </c>
      <c r="B88" s="5">
        <f t="shared" si="4"/>
        <v>523.33333333333337</v>
      </c>
      <c r="C88" s="4"/>
      <c r="D88" s="43"/>
      <c r="E88" s="44"/>
    </row>
    <row r="89" spans="1:9" ht="13.5" thickBot="1" x14ac:dyDescent="0.25">
      <c r="A89" s="20">
        <v>45864</v>
      </c>
      <c r="B89" s="26">
        <f t="shared" si="4"/>
        <v>523.33333333333337</v>
      </c>
      <c r="C89" s="26">
        <f>SUM(B86:B89)/COUNT(B86:B89)</f>
        <v>523.33333333333337</v>
      </c>
      <c r="D89" s="39">
        <f>C89/$E$3</f>
        <v>0.8920403861341698</v>
      </c>
      <c r="E89" s="40"/>
    </row>
    <row r="90" spans="1:9" x14ac:dyDescent="0.2">
      <c r="A90" s="18">
        <v>45871</v>
      </c>
      <c r="B90" s="5">
        <f t="shared" ref="B90:B102" si="5">(475+535+445+625+490+570)/6</f>
        <v>523.33333333333337</v>
      </c>
      <c r="C90" s="12"/>
      <c r="D90" s="41"/>
      <c r="E90" s="42"/>
    </row>
    <row r="91" spans="1:9" x14ac:dyDescent="0.2">
      <c r="A91" s="19">
        <v>45878</v>
      </c>
      <c r="B91" s="5">
        <f t="shared" si="5"/>
        <v>523.33333333333337</v>
      </c>
      <c r="C91" s="4"/>
      <c r="D91" s="43"/>
      <c r="E91" s="44"/>
      <c r="I91" t="s">
        <v>10</v>
      </c>
    </row>
    <row r="92" spans="1:9" x14ac:dyDescent="0.2">
      <c r="A92" s="19">
        <v>45885</v>
      </c>
      <c r="B92" s="5">
        <f t="shared" si="5"/>
        <v>523.33333333333337</v>
      </c>
      <c r="C92" s="4"/>
      <c r="D92" s="43"/>
      <c r="E92" s="44"/>
    </row>
    <row r="93" spans="1:9" x14ac:dyDescent="0.2">
      <c r="A93" s="24">
        <v>45892</v>
      </c>
      <c r="B93" s="5">
        <f t="shared" si="5"/>
        <v>523.33333333333337</v>
      </c>
      <c r="C93" s="4"/>
      <c r="D93" s="43"/>
      <c r="E93" s="44"/>
    </row>
    <row r="94" spans="1:9" ht="13.5" thickBot="1" x14ac:dyDescent="0.25">
      <c r="A94" s="25">
        <v>45899</v>
      </c>
      <c r="B94" s="26">
        <f t="shared" si="5"/>
        <v>523.33333333333337</v>
      </c>
      <c r="C94" s="26">
        <f>SUM(B91:B94)/COUNT(B91:B94)</f>
        <v>523.33333333333337</v>
      </c>
      <c r="D94" s="39">
        <f>C94/$E$3</f>
        <v>0.8920403861341698</v>
      </c>
      <c r="E94" s="40"/>
    </row>
    <row r="95" spans="1:9" x14ac:dyDescent="0.2">
      <c r="A95" s="18">
        <v>45906</v>
      </c>
      <c r="B95" s="5">
        <f t="shared" si="5"/>
        <v>523.33333333333337</v>
      </c>
      <c r="C95" s="12"/>
      <c r="D95" s="41"/>
      <c r="E95" s="42"/>
    </row>
    <row r="96" spans="1:9" x14ac:dyDescent="0.2">
      <c r="A96" s="19">
        <v>45913</v>
      </c>
      <c r="B96" s="5">
        <f t="shared" si="5"/>
        <v>523.33333333333337</v>
      </c>
      <c r="C96" s="4"/>
      <c r="D96" s="43"/>
      <c r="E96" s="44"/>
    </row>
    <row r="97" spans="1:5" x14ac:dyDescent="0.2">
      <c r="A97" s="19">
        <v>45920</v>
      </c>
      <c r="B97" s="5">
        <f t="shared" si="5"/>
        <v>523.33333333333337</v>
      </c>
      <c r="C97" s="4"/>
      <c r="D97" s="43"/>
      <c r="E97" s="44"/>
    </row>
    <row r="98" spans="1:5" ht="13.5" thickBot="1" x14ac:dyDescent="0.25">
      <c r="A98" s="20">
        <v>45927</v>
      </c>
      <c r="B98" s="35">
        <f t="shared" si="5"/>
        <v>523.33333333333337</v>
      </c>
      <c r="C98" s="26">
        <f>SUM(B95:B98)/COUNT(B95:B98)</f>
        <v>523.33333333333337</v>
      </c>
      <c r="D98" s="39">
        <f>C98/$E$3</f>
        <v>0.8920403861341698</v>
      </c>
      <c r="E98" s="40"/>
    </row>
    <row r="99" spans="1:5" x14ac:dyDescent="0.2">
      <c r="A99" s="36">
        <v>45934</v>
      </c>
      <c r="B99" s="5">
        <f t="shared" si="5"/>
        <v>523.33333333333337</v>
      </c>
      <c r="C99" s="34"/>
      <c r="D99" s="45"/>
      <c r="E99" s="46"/>
    </row>
    <row r="100" spans="1:5" x14ac:dyDescent="0.2">
      <c r="A100" s="37">
        <v>45941</v>
      </c>
      <c r="B100" s="5">
        <f t="shared" si="5"/>
        <v>523.33333333333337</v>
      </c>
      <c r="C100" s="33"/>
      <c r="D100" s="47"/>
      <c r="E100" s="48"/>
    </row>
    <row r="101" spans="1:5" x14ac:dyDescent="0.2">
      <c r="A101" s="37">
        <v>45948</v>
      </c>
      <c r="B101" s="5">
        <f t="shared" si="5"/>
        <v>523.33333333333337</v>
      </c>
      <c r="C101" s="33"/>
      <c r="D101" s="47"/>
      <c r="E101" s="48"/>
    </row>
    <row r="102" spans="1:5" ht="13.5" thickBot="1" x14ac:dyDescent="0.25">
      <c r="A102" s="38">
        <v>45955</v>
      </c>
      <c r="B102" s="35">
        <f t="shared" si="5"/>
        <v>523.33333333333337</v>
      </c>
      <c r="C102" s="35">
        <f>SUM(B99:B102)/COUNT(B99:B102)</f>
        <v>523.33333333333337</v>
      </c>
      <c r="D102" s="49">
        <f>C102/$E$3</f>
        <v>0.8920403861341698</v>
      </c>
      <c r="E102" s="50"/>
    </row>
    <row r="103" spans="1:5" x14ac:dyDescent="0.2">
      <c r="A103" s="36">
        <v>45962</v>
      </c>
      <c r="B103" s="5">
        <f>(475+535+445+610+470+570)/6</f>
        <v>517.5</v>
      </c>
      <c r="C103" s="34"/>
      <c r="D103" s="41"/>
      <c r="E103" s="42"/>
    </row>
    <row r="104" spans="1:5" x14ac:dyDescent="0.2">
      <c r="A104" s="37">
        <v>45969</v>
      </c>
      <c r="B104" s="5">
        <f>(475+535+445+610+470+570)/6</f>
        <v>517.5</v>
      </c>
      <c r="C104" s="33"/>
      <c r="D104" s="43"/>
      <c r="E104" s="44"/>
    </row>
    <row r="105" spans="1:5" x14ac:dyDescent="0.2">
      <c r="A105" s="37">
        <v>45976</v>
      </c>
      <c r="B105" s="5">
        <f>(475+535+445+610+470+570)/6</f>
        <v>517.5</v>
      </c>
      <c r="C105" s="33"/>
      <c r="D105" s="43"/>
      <c r="E105" s="44"/>
    </row>
    <row r="106" spans="1:5" x14ac:dyDescent="0.2">
      <c r="A106" s="24">
        <v>45983</v>
      </c>
      <c r="B106" s="5"/>
      <c r="C106" s="33"/>
      <c r="D106" s="43"/>
      <c r="E106" s="44"/>
    </row>
    <row r="107" spans="1:5" ht="13.5" thickBot="1" x14ac:dyDescent="0.25">
      <c r="A107" s="25">
        <v>45990</v>
      </c>
      <c r="B107" s="35"/>
      <c r="C107" s="35">
        <f>SUM(B104:B107)/COUNT(B104:B107)</f>
        <v>517.5</v>
      </c>
      <c r="D107" s="39">
        <f>C107/$E$3</f>
        <v>0.88209726081101814</v>
      </c>
      <c r="E107" s="40"/>
    </row>
  </sheetData>
  <mergeCells count="109">
    <mergeCell ref="D40:E40"/>
    <mergeCell ref="D23:E23"/>
    <mergeCell ref="D24:E24"/>
    <mergeCell ref="D25:E25"/>
    <mergeCell ref="D103:E103"/>
    <mergeCell ref="D104:E104"/>
    <mergeCell ref="D105:E105"/>
    <mergeCell ref="D106:E106"/>
    <mergeCell ref="D107:E107"/>
    <mergeCell ref="D47:E47"/>
    <mergeCell ref="D48:E48"/>
    <mergeCell ref="D49:E49"/>
    <mergeCell ref="D50:E50"/>
    <mergeCell ref="D51:E51"/>
    <mergeCell ref="D37:E37"/>
    <mergeCell ref="D42:E42"/>
    <mergeCell ref="D30:E30"/>
    <mergeCell ref="D31:E31"/>
    <mergeCell ref="D32:E32"/>
    <mergeCell ref="D33:E33"/>
    <mergeCell ref="D38:E38"/>
    <mergeCell ref="D39:E39"/>
    <mergeCell ref="D41:E41"/>
    <mergeCell ref="D45:E45"/>
    <mergeCell ref="A1:E1"/>
    <mergeCell ref="A2:A3"/>
    <mergeCell ref="D2:E2"/>
    <mergeCell ref="D4:E4"/>
    <mergeCell ref="D5:E5"/>
    <mergeCell ref="C2:C3"/>
    <mergeCell ref="B2:B3"/>
    <mergeCell ref="D6:E6"/>
    <mergeCell ref="D7:E7"/>
    <mergeCell ref="D12:E12"/>
    <mergeCell ref="D8:E8"/>
    <mergeCell ref="D9:E9"/>
    <mergeCell ref="D10:E10"/>
    <mergeCell ref="D11:E11"/>
    <mergeCell ref="D13:E13"/>
    <mergeCell ref="D44:E44"/>
    <mergeCell ref="D20:E20"/>
    <mergeCell ref="D14:E14"/>
    <mergeCell ref="D15:E15"/>
    <mergeCell ref="D16:E16"/>
    <mergeCell ref="D17:E17"/>
    <mergeCell ref="D18:E18"/>
    <mergeCell ref="D19:E19"/>
    <mergeCell ref="D21:E21"/>
    <mergeCell ref="D22:E22"/>
    <mergeCell ref="D26:E26"/>
    <mergeCell ref="D27:E27"/>
    <mergeCell ref="D28:E28"/>
    <mergeCell ref="D29:E29"/>
    <mergeCell ref="D43:E43"/>
    <mergeCell ref="D34:E34"/>
    <mergeCell ref="D35:E35"/>
    <mergeCell ref="D36:E36"/>
    <mergeCell ref="D46:E46"/>
    <mergeCell ref="D60:E60"/>
    <mergeCell ref="D61:E61"/>
    <mergeCell ref="D62:E62"/>
    <mergeCell ref="D63:E63"/>
    <mergeCell ref="D56:E56"/>
    <mergeCell ref="D57:E57"/>
    <mergeCell ref="D58:E58"/>
    <mergeCell ref="D59:E59"/>
    <mergeCell ref="D52:E52"/>
    <mergeCell ref="D53:E53"/>
    <mergeCell ref="D54:E54"/>
    <mergeCell ref="D55:E55"/>
    <mergeCell ref="D82:E82"/>
    <mergeCell ref="D83:E83"/>
    <mergeCell ref="D84:E84"/>
    <mergeCell ref="D85:E85"/>
    <mergeCell ref="D86:E86"/>
    <mergeCell ref="D87:E87"/>
    <mergeCell ref="D88:E88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D74:E74"/>
    <mergeCell ref="D75:E75"/>
    <mergeCell ref="D76:E76"/>
    <mergeCell ref="D77:E77"/>
    <mergeCell ref="D78:E78"/>
    <mergeCell ref="D79:E79"/>
    <mergeCell ref="D80:E80"/>
    <mergeCell ref="D81:E81"/>
    <mergeCell ref="D89:E89"/>
    <mergeCell ref="D90:E90"/>
    <mergeCell ref="D91:E91"/>
    <mergeCell ref="D99:E99"/>
    <mergeCell ref="D100:E100"/>
    <mergeCell ref="D101:E101"/>
    <mergeCell ref="D102:E102"/>
    <mergeCell ref="D94:E94"/>
    <mergeCell ref="D95:E95"/>
    <mergeCell ref="D96:E96"/>
    <mergeCell ref="D97:E97"/>
    <mergeCell ref="D98:E98"/>
    <mergeCell ref="D92:E92"/>
    <mergeCell ref="D93:E93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"/>
  <sheetViews>
    <sheetView workbookViewId="0">
      <selection activeCell="C30" sqref="C30"/>
    </sheetView>
  </sheetViews>
  <sheetFormatPr defaultRowHeight="12.75" x14ac:dyDescent="0.2"/>
  <cols>
    <col min="1" max="1" width="18" bestFit="1" customWidth="1"/>
    <col min="2" max="2" width="15.7109375" customWidth="1"/>
    <col min="3" max="3" width="32.5703125" customWidth="1"/>
    <col min="4" max="5" width="9.140625" hidden="1" customWidth="1"/>
  </cols>
  <sheetData>
    <row r="1" spans="1:11" ht="39.75" customHeight="1" thickBot="1" x14ac:dyDescent="0.25">
      <c r="A1" s="51" t="s">
        <v>8</v>
      </c>
      <c r="B1" s="52"/>
      <c r="C1" s="52"/>
      <c r="D1" s="52"/>
      <c r="E1" s="53"/>
    </row>
    <row r="2" spans="1:11" ht="41.25" customHeight="1" thickBot="1" x14ac:dyDescent="0.25">
      <c r="A2" s="15" t="s">
        <v>0</v>
      </c>
      <c r="B2" s="16" t="s">
        <v>3</v>
      </c>
      <c r="C2" s="17" t="s">
        <v>6</v>
      </c>
    </row>
    <row r="3" spans="1:11" ht="13.5" hidden="1" thickBot="1" x14ac:dyDescent="0.25">
      <c r="A3" s="2"/>
      <c r="B3" s="5"/>
      <c r="C3" s="4"/>
    </row>
    <row r="4" spans="1:11" ht="13.5" hidden="1" thickBot="1" x14ac:dyDescent="0.25">
      <c r="A4" s="2"/>
      <c r="B4" s="5"/>
      <c r="C4" s="4"/>
    </row>
    <row r="5" spans="1:11" ht="13.5" hidden="1" thickBot="1" x14ac:dyDescent="0.25">
      <c r="A5" s="2"/>
      <c r="B5" s="5"/>
      <c r="C5" s="4" t="s">
        <v>4</v>
      </c>
    </row>
    <row r="6" spans="1:11" x14ac:dyDescent="0.2">
      <c r="A6" s="14">
        <v>45297</v>
      </c>
      <c r="B6" s="10">
        <v>588.33333333333337</v>
      </c>
      <c r="C6" s="21"/>
    </row>
    <row r="7" spans="1:11" x14ac:dyDescent="0.2">
      <c r="A7" s="2">
        <v>45304</v>
      </c>
      <c r="B7" s="11">
        <v>585.83333333333337</v>
      </c>
      <c r="C7" s="22"/>
    </row>
    <row r="8" spans="1:11" ht="13.5" thickBot="1" x14ac:dyDescent="0.25">
      <c r="A8" s="2">
        <v>45311</v>
      </c>
      <c r="B8" s="11">
        <v>585.83333333333337</v>
      </c>
      <c r="C8" s="22"/>
    </row>
    <row r="9" spans="1:11" ht="13.5" thickBot="1" x14ac:dyDescent="0.25">
      <c r="A9" s="13">
        <v>45318</v>
      </c>
      <c r="B9" s="6">
        <v>585.83333333333337</v>
      </c>
      <c r="C9" s="23">
        <f>586.67</f>
        <v>586.66999999999996</v>
      </c>
      <c r="D9" t="s">
        <v>4</v>
      </c>
    </row>
    <row r="10" spans="1:11" x14ac:dyDescent="0.2">
      <c r="F10" t="s">
        <v>4</v>
      </c>
      <c r="H10" t="s">
        <v>4</v>
      </c>
      <c r="J10" t="s">
        <v>4</v>
      </c>
    </row>
    <row r="11" spans="1:11" x14ac:dyDescent="0.2">
      <c r="C11" t="s">
        <v>4</v>
      </c>
      <c r="E11" t="s">
        <v>4</v>
      </c>
      <c r="F11" t="s">
        <v>4</v>
      </c>
      <c r="G11" t="s">
        <v>4</v>
      </c>
      <c r="H11" t="s">
        <v>4</v>
      </c>
      <c r="K11" t="s">
        <v>4</v>
      </c>
    </row>
    <row r="12" spans="1:11" x14ac:dyDescent="0.2">
      <c r="F12" t="s">
        <v>4</v>
      </c>
    </row>
    <row r="13" spans="1:11" x14ac:dyDescent="0.2">
      <c r="F13" t="s">
        <v>4</v>
      </c>
      <c r="G13" t="s">
        <v>4</v>
      </c>
      <c r="H13" t="s">
        <v>4</v>
      </c>
      <c r="I13" t="s">
        <v>4</v>
      </c>
      <c r="K13" t="s">
        <v>4</v>
      </c>
    </row>
    <row r="14" spans="1:11" x14ac:dyDescent="0.2">
      <c r="E14" t="s">
        <v>4</v>
      </c>
      <c r="F14" t="s">
        <v>4</v>
      </c>
      <c r="G14" t="s">
        <v>4</v>
      </c>
    </row>
    <row r="15" spans="1:11" x14ac:dyDescent="0.2">
      <c r="E15" t="s">
        <v>4</v>
      </c>
      <c r="F15" t="s">
        <v>4</v>
      </c>
      <c r="G15" t="s">
        <v>5</v>
      </c>
      <c r="H15">
        <f>586.67-586.46</f>
        <v>0.20999999999992269</v>
      </c>
      <c r="K15" t="s">
        <v>4</v>
      </c>
    </row>
    <row r="16" spans="1:11" x14ac:dyDescent="0.2">
      <c r="F16" t="s">
        <v>4</v>
      </c>
    </row>
    <row r="17" spans="6:11" x14ac:dyDescent="0.2">
      <c r="F17" t="s">
        <v>4</v>
      </c>
      <c r="H17" t="s">
        <v>4</v>
      </c>
    </row>
    <row r="18" spans="6:11" x14ac:dyDescent="0.2">
      <c r="H18" t="s">
        <v>4</v>
      </c>
    </row>
    <row r="19" spans="6:11" x14ac:dyDescent="0.2">
      <c r="G19" t="s">
        <v>4</v>
      </c>
      <c r="H19" t="s">
        <v>4</v>
      </c>
      <c r="I19" t="s">
        <v>4</v>
      </c>
    </row>
    <row r="20" spans="6:11" x14ac:dyDescent="0.2">
      <c r="K20" t="s">
        <v>4</v>
      </c>
    </row>
    <row r="21" spans="6:11" x14ac:dyDescent="0.2">
      <c r="G21" t="s">
        <v>5</v>
      </c>
      <c r="J21" t="s">
        <v>4</v>
      </c>
    </row>
  </sheetData>
  <mergeCells count="1">
    <mergeCell ref="A1:E1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MPPI</vt:lpstr>
      <vt:lpstr>BPI</vt:lpstr>
      <vt:lpstr>MPPI!Print_Titles</vt:lpstr>
    </vt:vector>
  </TitlesOfParts>
  <Company>CFLHD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 Services</dc:creator>
  <cp:lastModifiedBy>Marandi, Michael (FHWA)</cp:lastModifiedBy>
  <cp:lastPrinted>2014-09-22T18:25:30Z</cp:lastPrinted>
  <dcterms:created xsi:type="dcterms:W3CDTF">2006-01-30T17:20:09Z</dcterms:created>
  <dcterms:modified xsi:type="dcterms:W3CDTF">2025-11-17T17:34:23Z</dcterms:modified>
</cp:coreProperties>
</file>