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45" yWindow="1365" windowWidth="15270" windowHeight="2625" activeTab="1"/>
  </bookViews>
  <sheets>
    <sheet name="Demo by State &lt;10%" sheetId="15" r:id="rId1"/>
    <sheet name="Demo by State &gt;10%" sheetId="27" r:id="rId2"/>
    <sheet name="Unallocated Earmarks &lt; 10%" sheetId="23" r:id="rId3"/>
    <sheet name="Unallocated Earmarks &gt; 10%" sheetId="28" r:id="rId4"/>
  </sheets>
  <definedNames>
    <definedName name="_xlnm._FilterDatabase" localSheetId="0" hidden="1">'Demo by State &lt;10%'!$A$6:$H$6806</definedName>
    <definedName name="_xlnm._FilterDatabase" localSheetId="1" hidden="1">'Demo by State &gt;10%'!$A$6:$H$5058</definedName>
    <definedName name="_xlnm._FilterDatabase" localSheetId="2" hidden="1">'Unallocated Earmarks &lt; 10%'!$A$6:$K$61</definedName>
    <definedName name="_xlnm._FilterDatabase" localSheetId="3" hidden="1">'Unallocated Earmarks &gt; 10%'!$A$6:$K$86</definedName>
    <definedName name="_xlnm.Print_Area" localSheetId="0">'Demo by State &lt;10%'!$A$1:$H$1318</definedName>
    <definedName name="_xlnm.Print_Area" localSheetId="1">'Demo by State &gt;10%'!$A$1:$H$5060</definedName>
    <definedName name="_xlnm.Print_Area" localSheetId="2">'Unallocated Earmarks &lt; 10%'!$A$1:$K$63</definedName>
    <definedName name="_xlnm.Print_Area" localSheetId="3">'Unallocated Earmarks &gt; 10%'!$A$1:$K$88</definedName>
    <definedName name="_xlnm.Print_Titles" localSheetId="0">'Demo by State &lt;10%'!$1:$6</definedName>
    <definedName name="_xlnm.Print_Titles" localSheetId="1">'Demo by State &gt;10%'!$A:$H,'Demo by State &gt;10%'!$1:$6</definedName>
    <definedName name="_xlnm.Print_Titles" localSheetId="2">'Unallocated Earmarks &lt; 10%'!$1:$6</definedName>
    <definedName name="_xlnm.Print_Titles" localSheetId="3">'Unallocated Earmarks &gt; 10%'!$1:$6</definedName>
  </definedNames>
  <calcPr calcId="145621"/>
</workbook>
</file>

<file path=xl/calcChain.xml><?xml version="1.0" encoding="utf-8"?>
<calcChain xmlns="http://schemas.openxmlformats.org/spreadsheetml/2006/main">
  <c r="F5060" i="27" l="1"/>
  <c r="F5059" i="27"/>
  <c r="F5055" i="27"/>
  <c r="F5050" i="27"/>
  <c r="F5047" i="27"/>
  <c r="F5034" i="27"/>
  <c r="F5023" i="27"/>
  <c r="F4924" i="27"/>
  <c r="F4885" i="27"/>
  <c r="F4744" i="27"/>
  <c r="F4606" i="27"/>
  <c r="F4555" i="27"/>
  <c r="F4476" i="27"/>
  <c r="F4407" i="27"/>
  <c r="F4257" i="27"/>
  <c r="F4230" i="27"/>
  <c r="F4186" i="27"/>
  <c r="F4143" i="27"/>
  <c r="F3906" i="27"/>
  <c r="F3771" i="27"/>
  <c r="F3700" i="27"/>
  <c r="F3484" i="27"/>
  <c r="F3479" i="27"/>
  <c r="F3403" i="27"/>
  <c r="F3047" i="27"/>
  <c r="F2992" i="27"/>
  <c r="F2844" i="27"/>
  <c r="F2819" i="27"/>
  <c r="F2793" i="27"/>
  <c r="F2749" i="27"/>
  <c r="F2721" i="27"/>
  <c r="F2669" i="27"/>
  <c r="F2603" i="27"/>
  <c r="F2438" i="27"/>
  <c r="F2217" i="27"/>
  <c r="F2130" i="27"/>
  <c r="F2078" i="27"/>
  <c r="F2038" i="27"/>
  <c r="F1964" i="27"/>
  <c r="F1884" i="27"/>
  <c r="F1874" i="27"/>
  <c r="F1727" i="27"/>
  <c r="F1598" i="27"/>
  <c r="F1292" i="27"/>
  <c r="F1263" i="27"/>
  <c r="F1254" i="27"/>
  <c r="F1093" i="27"/>
  <c r="F907" i="27"/>
  <c r="F894" i="27"/>
  <c r="F878" i="27"/>
  <c r="F810" i="27"/>
  <c r="F792" i="27"/>
  <c r="F275" i="27"/>
  <c r="F183" i="27"/>
  <c r="F135" i="27"/>
  <c r="F74" i="27"/>
  <c r="F1318" i="15" l="1"/>
  <c r="F1317" i="15"/>
  <c r="F1315" i="15"/>
  <c r="F1313" i="15"/>
  <c r="F1308" i="15"/>
  <c r="F1306" i="15"/>
  <c r="F1301" i="15"/>
  <c r="F1298" i="15"/>
  <c r="F1284" i="15"/>
  <c r="F1243" i="15"/>
  <c r="F1238" i="15"/>
  <c r="F1229" i="15"/>
  <c r="F1200" i="15"/>
  <c r="F1142" i="15"/>
  <c r="F1127" i="15"/>
  <c r="F1114" i="15"/>
  <c r="F1109" i="15"/>
  <c r="F1010" i="15"/>
  <c r="F1000" i="15"/>
  <c r="F990" i="15"/>
  <c r="F966" i="15"/>
  <c r="F944" i="15"/>
  <c r="F761" i="15"/>
  <c r="F757" i="15"/>
  <c r="F688" i="15"/>
  <c r="F683" i="15"/>
  <c r="F677" i="15"/>
  <c r="F661" i="15"/>
  <c r="F659" i="15"/>
  <c r="F644" i="15"/>
  <c r="F630" i="15"/>
  <c r="F620" i="15"/>
  <c r="F600" i="15"/>
  <c r="F554" i="15"/>
  <c r="F531" i="15"/>
  <c r="F526" i="15"/>
  <c r="F511" i="15"/>
  <c r="F497" i="15"/>
  <c r="F495" i="15"/>
  <c r="F480" i="15"/>
  <c r="F443" i="15"/>
  <c r="F394" i="15"/>
  <c r="F389" i="15"/>
  <c r="F380" i="15"/>
  <c r="F273" i="15"/>
  <c r="F254" i="15"/>
  <c r="F251" i="15"/>
  <c r="F246" i="15"/>
  <c r="F205" i="15"/>
  <c r="F203" i="15"/>
  <c r="F102" i="15"/>
  <c r="F91" i="15"/>
  <c r="F72" i="15"/>
  <c r="F40" i="15"/>
  <c r="F1316" i="15" l="1"/>
  <c r="I63" i="23" l="1"/>
  <c r="I88" i="28" l="1"/>
  <c r="I87" i="28"/>
  <c r="I84" i="28"/>
  <c r="I82" i="28"/>
  <c r="I80" i="28"/>
  <c r="I78" i="28"/>
  <c r="I75" i="28"/>
  <c r="I73" i="28"/>
  <c r="I71" i="28"/>
  <c r="I68" i="28"/>
  <c r="I65" i="28"/>
  <c r="I60" i="28"/>
  <c r="I57" i="28"/>
  <c r="I55" i="28"/>
  <c r="I52" i="28"/>
  <c r="I50" i="28"/>
  <c r="I41" i="28"/>
  <c r="I39" i="28"/>
  <c r="I37" i="28"/>
  <c r="I33" i="28"/>
  <c r="I31" i="28"/>
  <c r="I28" i="28"/>
  <c r="I25" i="28"/>
  <c r="I20" i="28"/>
  <c r="I15" i="28"/>
  <c r="I11" i="28"/>
  <c r="I62" i="23"/>
  <c r="I59" i="23"/>
  <c r="I57" i="23"/>
  <c r="I52" i="23"/>
  <c r="I50" i="23"/>
  <c r="I48" i="23"/>
  <c r="I45" i="23"/>
  <c r="I40" i="23"/>
  <c r="I36" i="23"/>
  <c r="I34" i="23"/>
  <c r="I29" i="23"/>
  <c r="I27" i="23"/>
  <c r="I20" i="23"/>
  <c r="I18" i="23"/>
  <c r="I14" i="23"/>
  <c r="I8" i="23"/>
  <c r="K81" i="28" l="1"/>
  <c r="K61" i="23"/>
  <c r="K60" i="23"/>
  <c r="K56" i="23"/>
  <c r="K58" i="23" l="1"/>
  <c r="K83" i="28"/>
  <c r="K85" i="28"/>
  <c r="K9" i="28"/>
  <c r="K10" i="28"/>
  <c r="K25" i="23"/>
  <c r="K26" i="23"/>
  <c r="G8" i="15" l="1"/>
  <c r="G127" i="27"/>
  <c r="K13" i="23" l="1"/>
  <c r="K23" i="23" l="1"/>
  <c r="K36" i="28" l="1"/>
  <c r="K39" i="23" l="1"/>
  <c r="K12" i="23"/>
  <c r="K11" i="23"/>
  <c r="K33" i="23"/>
  <c r="K32" i="23"/>
  <c r="K48" i="28"/>
  <c r="K46" i="28"/>
  <c r="K44" i="28"/>
  <c r="K35" i="28"/>
  <c r="K19" i="28"/>
  <c r="K17" i="28"/>
  <c r="K49" i="28"/>
  <c r="K47" i="28"/>
  <c r="K45" i="28"/>
  <c r="K27" i="28"/>
  <c r="K18" i="28"/>
  <c r="K35" i="23"/>
  <c r="K10" i="23"/>
  <c r="K38" i="23"/>
  <c r="K31" i="23"/>
  <c r="K7" i="23"/>
  <c r="K51" i="28"/>
  <c r="K40" i="28"/>
  <c r="K30" i="28"/>
  <c r="K14" i="28"/>
  <c r="K43" i="28"/>
  <c r="K38" i="28"/>
  <c r="K34" i="28"/>
  <c r="K24" i="28"/>
  <c r="K16" i="28"/>
  <c r="K26" i="28"/>
  <c r="K86" i="28"/>
  <c r="K79" i="28"/>
  <c r="K74" i="28"/>
  <c r="K72" i="28"/>
  <c r="K70" i="28"/>
  <c r="K69" i="28"/>
  <c r="K67" i="28"/>
  <c r="K66" i="28"/>
  <c r="K64" i="28"/>
  <c r="K63" i="28"/>
  <c r="K62" i="28"/>
  <c r="K61" i="28"/>
  <c r="K59" i="28"/>
  <c r="K58" i="28"/>
  <c r="K56" i="28"/>
  <c r="K54" i="28"/>
  <c r="K53" i="28"/>
  <c r="K42" i="28"/>
  <c r="K32" i="28"/>
  <c r="K29" i="28"/>
  <c r="K23" i="28"/>
  <c r="H22" i="28"/>
  <c r="K22" i="28" s="1"/>
  <c r="K21" i="28"/>
  <c r="K13" i="28"/>
  <c r="K12" i="28"/>
  <c r="K8" i="28"/>
  <c r="K7" i="28"/>
  <c r="K55" i="23"/>
  <c r="K54" i="23"/>
  <c r="K53" i="23"/>
  <c r="K51" i="23"/>
  <c r="K49" i="23"/>
  <c r="K47" i="23"/>
  <c r="K46" i="23"/>
  <c r="K44" i="23"/>
  <c r="K43" i="23"/>
  <c r="K42" i="23"/>
  <c r="K41" i="23"/>
  <c r="K37" i="23"/>
  <c r="K30" i="23"/>
  <c r="K28" i="23"/>
  <c r="K24" i="23"/>
  <c r="K22" i="23"/>
  <c r="K21" i="23"/>
  <c r="K19" i="23"/>
  <c r="K17" i="23"/>
  <c r="K16" i="23"/>
  <c r="K15" i="23"/>
  <c r="K9" i="23"/>
  <c r="G5058" i="27"/>
  <c r="F5058" i="27"/>
  <c r="G5057" i="27"/>
  <c r="F5057" i="27"/>
  <c r="G5056" i="27"/>
  <c r="F5056" i="27"/>
  <c r="G5054" i="27"/>
  <c r="F5054" i="27"/>
  <c r="G5053" i="27"/>
  <c r="F5053" i="27"/>
  <c r="G5052" i="27"/>
  <c r="F5052" i="27"/>
  <c r="G5051" i="27"/>
  <c r="F5051" i="27"/>
  <c r="G5049" i="27"/>
  <c r="F5049" i="27"/>
  <c r="G5048" i="27"/>
  <c r="F5048" i="27"/>
  <c r="G5046" i="27"/>
  <c r="F5046" i="27"/>
  <c r="G5045" i="27"/>
  <c r="F5045" i="27"/>
  <c r="G5044" i="27"/>
  <c r="F5044" i="27"/>
  <c r="G5043" i="27"/>
  <c r="F5043" i="27"/>
  <c r="G5042" i="27"/>
  <c r="F5042" i="27"/>
  <c r="G5041" i="27"/>
  <c r="F5041" i="27"/>
  <c r="G5040" i="27"/>
  <c r="F5040" i="27"/>
  <c r="G5039" i="27"/>
  <c r="F5039" i="27"/>
  <c r="G5038" i="27"/>
  <c r="F5038" i="27"/>
  <c r="G5037" i="27"/>
  <c r="F5037" i="27"/>
  <c r="G5036" i="27"/>
  <c r="F5036" i="27"/>
  <c r="G5035" i="27"/>
  <c r="F5035" i="27"/>
  <c r="G5033" i="27"/>
  <c r="F5033" i="27"/>
  <c r="G5032" i="27"/>
  <c r="F5032" i="27"/>
  <c r="G5031" i="27"/>
  <c r="F5031" i="27"/>
  <c r="G5030" i="27"/>
  <c r="F5030" i="27"/>
  <c r="G5029" i="27"/>
  <c r="F5029" i="27"/>
  <c r="G5028" i="27"/>
  <c r="F5028" i="27"/>
  <c r="G5027" i="27"/>
  <c r="F5027" i="27"/>
  <c r="G5026" i="27"/>
  <c r="F5026" i="27"/>
  <c r="G5025" i="27"/>
  <c r="F5025" i="27"/>
  <c r="G5024" i="27"/>
  <c r="F5024" i="27"/>
  <c r="G5022" i="27"/>
  <c r="F5022" i="27"/>
  <c r="G5021" i="27"/>
  <c r="F5021" i="27"/>
  <c r="G5020" i="27"/>
  <c r="F5020" i="27"/>
  <c r="G5019" i="27"/>
  <c r="F5019" i="27"/>
  <c r="G5018" i="27"/>
  <c r="F5018" i="27"/>
  <c r="G5017" i="27"/>
  <c r="F5017" i="27"/>
  <c r="G5016" i="27"/>
  <c r="F5016" i="27"/>
  <c r="G5015" i="27"/>
  <c r="F5015" i="27"/>
  <c r="G5014" i="27"/>
  <c r="F5014" i="27"/>
  <c r="G5013" i="27"/>
  <c r="F5013" i="27"/>
  <c r="G5012" i="27"/>
  <c r="F5012" i="27"/>
  <c r="G5011" i="27"/>
  <c r="F5011" i="27"/>
  <c r="G5010" i="27"/>
  <c r="F5010" i="27"/>
  <c r="G5009" i="27"/>
  <c r="F5009" i="27"/>
  <c r="G5008" i="27"/>
  <c r="F5008" i="27"/>
  <c r="G5007" i="27"/>
  <c r="F5007" i="27"/>
  <c r="G5006" i="27"/>
  <c r="F5006" i="27"/>
  <c r="G5005" i="27"/>
  <c r="F5005" i="27"/>
  <c r="G5004" i="27"/>
  <c r="F5004" i="27"/>
  <c r="G5003" i="27"/>
  <c r="F5003" i="27"/>
  <c r="G5002" i="27"/>
  <c r="F5002" i="27"/>
  <c r="G5001" i="27"/>
  <c r="F5001" i="27"/>
  <c r="G5000" i="27"/>
  <c r="F5000" i="27"/>
  <c r="G4999" i="27"/>
  <c r="F4999" i="27"/>
  <c r="G4998" i="27"/>
  <c r="F4998" i="27"/>
  <c r="G4997" i="27"/>
  <c r="F4997" i="27"/>
  <c r="G4996" i="27"/>
  <c r="F4996" i="27"/>
  <c r="G4995" i="27"/>
  <c r="F4995" i="27"/>
  <c r="G4994" i="27"/>
  <c r="F4994" i="27"/>
  <c r="G4993" i="27"/>
  <c r="F4993" i="27"/>
  <c r="G4992" i="27"/>
  <c r="F4992" i="27"/>
  <c r="G4991" i="27"/>
  <c r="F4991" i="27"/>
  <c r="G4990" i="27"/>
  <c r="F4990" i="27"/>
  <c r="G4989" i="27"/>
  <c r="F4989" i="27"/>
  <c r="G4988" i="27"/>
  <c r="F4988" i="27"/>
  <c r="G4987" i="27"/>
  <c r="F4987" i="27"/>
  <c r="G4986" i="27"/>
  <c r="F4986" i="27"/>
  <c r="G4985" i="27"/>
  <c r="F4985" i="27"/>
  <c r="G4984" i="27"/>
  <c r="F4984" i="27"/>
  <c r="G4983" i="27"/>
  <c r="F4983" i="27"/>
  <c r="G4982" i="27"/>
  <c r="F4982" i="27"/>
  <c r="G4981" i="27"/>
  <c r="F4981" i="27"/>
  <c r="G4980" i="27"/>
  <c r="F4980" i="27"/>
  <c r="G4979" i="27"/>
  <c r="F4979" i="27"/>
  <c r="G4978" i="27"/>
  <c r="F4978" i="27"/>
  <c r="G4977" i="27"/>
  <c r="F4977" i="27"/>
  <c r="G4976" i="27"/>
  <c r="F4976" i="27"/>
  <c r="G4975" i="27"/>
  <c r="F4975" i="27"/>
  <c r="G4974" i="27"/>
  <c r="F4974" i="27"/>
  <c r="G4973" i="27"/>
  <c r="F4973" i="27"/>
  <c r="G4972" i="27"/>
  <c r="F4972" i="27"/>
  <c r="G4971" i="27"/>
  <c r="F4971" i="27"/>
  <c r="G4970" i="27"/>
  <c r="F4970" i="27"/>
  <c r="G4969" i="27"/>
  <c r="F4969" i="27"/>
  <c r="G4968" i="27"/>
  <c r="F4968" i="27"/>
  <c r="G4967" i="27"/>
  <c r="F4967" i="27"/>
  <c r="G4966" i="27"/>
  <c r="F4966" i="27"/>
  <c r="G4965" i="27"/>
  <c r="F4965" i="27"/>
  <c r="G4964" i="27"/>
  <c r="F4964" i="27"/>
  <c r="G4963" i="27"/>
  <c r="F4963" i="27"/>
  <c r="G4962" i="27"/>
  <c r="F4962" i="27"/>
  <c r="G4961" i="27"/>
  <c r="F4961" i="27"/>
  <c r="G4960" i="27"/>
  <c r="F4960" i="27"/>
  <c r="G4959" i="27"/>
  <c r="F4959" i="27"/>
  <c r="G4958" i="27"/>
  <c r="F4958" i="27"/>
  <c r="G4957" i="27"/>
  <c r="F4957" i="27"/>
  <c r="G4956" i="27"/>
  <c r="F4956" i="27"/>
  <c r="G4955" i="27"/>
  <c r="F4955" i="27"/>
  <c r="G4954" i="27"/>
  <c r="F4954" i="27"/>
  <c r="G4953" i="27"/>
  <c r="F4953" i="27"/>
  <c r="G4952" i="27"/>
  <c r="F4952" i="27"/>
  <c r="G4951" i="27"/>
  <c r="F4951" i="27"/>
  <c r="G4950" i="27"/>
  <c r="F4950" i="27"/>
  <c r="G4949" i="27"/>
  <c r="F4949" i="27"/>
  <c r="G4948" i="27"/>
  <c r="F4948" i="27"/>
  <c r="G4947" i="27"/>
  <c r="F4947" i="27"/>
  <c r="G4946" i="27"/>
  <c r="F4946" i="27"/>
  <c r="G4945" i="27"/>
  <c r="F4945" i="27"/>
  <c r="G4944" i="27"/>
  <c r="F4944" i="27"/>
  <c r="G4943" i="27"/>
  <c r="F4943" i="27"/>
  <c r="G4942" i="27"/>
  <c r="F4942" i="27"/>
  <c r="G4941" i="27"/>
  <c r="F4941" i="27"/>
  <c r="G4940" i="27"/>
  <c r="F4940" i="27"/>
  <c r="G4939" i="27"/>
  <c r="F4939" i="27"/>
  <c r="G4938" i="27"/>
  <c r="F4938" i="27"/>
  <c r="G4937" i="27"/>
  <c r="F4937" i="27"/>
  <c r="G4936" i="27"/>
  <c r="F4936" i="27"/>
  <c r="G4935" i="27"/>
  <c r="F4935" i="27"/>
  <c r="G4934" i="27"/>
  <c r="F4934" i="27"/>
  <c r="G4933" i="27"/>
  <c r="F4933" i="27"/>
  <c r="G4932" i="27"/>
  <c r="F4932" i="27"/>
  <c r="G4931" i="27"/>
  <c r="F4931" i="27"/>
  <c r="G4930" i="27"/>
  <c r="F4930" i="27"/>
  <c r="G4929" i="27"/>
  <c r="F4929" i="27"/>
  <c r="G4928" i="27"/>
  <c r="F4928" i="27"/>
  <c r="G4927" i="27"/>
  <c r="F4927" i="27"/>
  <c r="G4926" i="27"/>
  <c r="F4926" i="27"/>
  <c r="G4925" i="27"/>
  <c r="F4925" i="27"/>
  <c r="G4923" i="27"/>
  <c r="F4923" i="27"/>
  <c r="G4922" i="27"/>
  <c r="F4922" i="27"/>
  <c r="G4921" i="27"/>
  <c r="F4921" i="27"/>
  <c r="G4920" i="27"/>
  <c r="F4920" i="27"/>
  <c r="G4919" i="27"/>
  <c r="F4919" i="27"/>
  <c r="G4918" i="27"/>
  <c r="F4918" i="27"/>
  <c r="G4917" i="27"/>
  <c r="F4917" i="27"/>
  <c r="G4916" i="27"/>
  <c r="F4916" i="27"/>
  <c r="G4915" i="27"/>
  <c r="F4915" i="27"/>
  <c r="G4914" i="27"/>
  <c r="F4914" i="27"/>
  <c r="G4913" i="27"/>
  <c r="F4913" i="27"/>
  <c r="G4912" i="27"/>
  <c r="F4912" i="27"/>
  <c r="G4911" i="27"/>
  <c r="F4911" i="27"/>
  <c r="G4910" i="27"/>
  <c r="F4910" i="27"/>
  <c r="G4909" i="27"/>
  <c r="F4909" i="27"/>
  <c r="G4908" i="27"/>
  <c r="F4908" i="27"/>
  <c r="G4907" i="27"/>
  <c r="F4907" i="27"/>
  <c r="G4906" i="27"/>
  <c r="F4906" i="27"/>
  <c r="G4905" i="27"/>
  <c r="F4905" i="27"/>
  <c r="G4904" i="27"/>
  <c r="F4904" i="27"/>
  <c r="G4903" i="27"/>
  <c r="F4903" i="27"/>
  <c r="G4902" i="27"/>
  <c r="F4902" i="27"/>
  <c r="G4901" i="27"/>
  <c r="F4901" i="27"/>
  <c r="G4900" i="27"/>
  <c r="F4900" i="27"/>
  <c r="G4899" i="27"/>
  <c r="F4899" i="27"/>
  <c r="G4898" i="27"/>
  <c r="F4898" i="27"/>
  <c r="G4897" i="27"/>
  <c r="F4897" i="27"/>
  <c r="G4896" i="27"/>
  <c r="F4896" i="27"/>
  <c r="G4895" i="27"/>
  <c r="F4895" i="27"/>
  <c r="G4894" i="27"/>
  <c r="F4894" i="27"/>
  <c r="G4893" i="27"/>
  <c r="F4893" i="27"/>
  <c r="G4892" i="27"/>
  <c r="F4892" i="27"/>
  <c r="G4891" i="27"/>
  <c r="F4891" i="27"/>
  <c r="G4890" i="27"/>
  <c r="F4890" i="27"/>
  <c r="G4889" i="27"/>
  <c r="F4889" i="27"/>
  <c r="G4888" i="27"/>
  <c r="F4888" i="27"/>
  <c r="G4887" i="27"/>
  <c r="F4887" i="27"/>
  <c r="G4886" i="27"/>
  <c r="F4886" i="27"/>
  <c r="G4884" i="27"/>
  <c r="F4884" i="27"/>
  <c r="G4883" i="27"/>
  <c r="F4883" i="27"/>
  <c r="G4882" i="27"/>
  <c r="F4882" i="27"/>
  <c r="G4881" i="27"/>
  <c r="F4881" i="27"/>
  <c r="G4880" i="27"/>
  <c r="F4880" i="27"/>
  <c r="G4879" i="27"/>
  <c r="F4879" i="27"/>
  <c r="G4878" i="27"/>
  <c r="F4878" i="27"/>
  <c r="G4877" i="27"/>
  <c r="F4877" i="27"/>
  <c r="G4876" i="27"/>
  <c r="F4876" i="27"/>
  <c r="G4875" i="27"/>
  <c r="F4875" i="27"/>
  <c r="G4874" i="27"/>
  <c r="F4874" i="27"/>
  <c r="G4873" i="27"/>
  <c r="F4873" i="27"/>
  <c r="G4872" i="27"/>
  <c r="F4872" i="27"/>
  <c r="G4871" i="27"/>
  <c r="F4871" i="27"/>
  <c r="G4870" i="27"/>
  <c r="F4870" i="27"/>
  <c r="G4869" i="27"/>
  <c r="F4869" i="27"/>
  <c r="G4868" i="27"/>
  <c r="F4868" i="27"/>
  <c r="G4867" i="27"/>
  <c r="F4867" i="27"/>
  <c r="G4866" i="27"/>
  <c r="F4866" i="27"/>
  <c r="G4865" i="27"/>
  <c r="F4865" i="27"/>
  <c r="G4864" i="27"/>
  <c r="F4864" i="27"/>
  <c r="G4863" i="27"/>
  <c r="F4863" i="27"/>
  <c r="G4862" i="27"/>
  <c r="F4862" i="27"/>
  <c r="G4861" i="27"/>
  <c r="F4861" i="27"/>
  <c r="G4860" i="27"/>
  <c r="F4860" i="27"/>
  <c r="G4859" i="27"/>
  <c r="F4859" i="27"/>
  <c r="G4858" i="27"/>
  <c r="F4858" i="27"/>
  <c r="G4857" i="27"/>
  <c r="F4857" i="27"/>
  <c r="G4856" i="27"/>
  <c r="F4856" i="27"/>
  <c r="G4855" i="27"/>
  <c r="F4855" i="27"/>
  <c r="G4854" i="27"/>
  <c r="F4854" i="27"/>
  <c r="G4853" i="27"/>
  <c r="F4853" i="27"/>
  <c r="G4852" i="27"/>
  <c r="F4852" i="27"/>
  <c r="G4851" i="27"/>
  <c r="F4851" i="27"/>
  <c r="G4850" i="27"/>
  <c r="F4850" i="27"/>
  <c r="G4849" i="27"/>
  <c r="F4849" i="27"/>
  <c r="G4848" i="27"/>
  <c r="F4848" i="27"/>
  <c r="G4847" i="27"/>
  <c r="F4847" i="27"/>
  <c r="G4846" i="27"/>
  <c r="F4846" i="27"/>
  <c r="G4845" i="27"/>
  <c r="F4845" i="27"/>
  <c r="G4844" i="27"/>
  <c r="F4844" i="27"/>
  <c r="G4843" i="27"/>
  <c r="F4843" i="27"/>
  <c r="G4842" i="27"/>
  <c r="F4842" i="27"/>
  <c r="G4841" i="27"/>
  <c r="F4841" i="27"/>
  <c r="G4840" i="27"/>
  <c r="F4840" i="27"/>
  <c r="G4839" i="27"/>
  <c r="F4839" i="27"/>
  <c r="G4838" i="27"/>
  <c r="F4838" i="27"/>
  <c r="G4837" i="27"/>
  <c r="F4837" i="27"/>
  <c r="G4836" i="27"/>
  <c r="F4836" i="27"/>
  <c r="G4835" i="27"/>
  <c r="F4835" i="27"/>
  <c r="G4834" i="27"/>
  <c r="F4834" i="27"/>
  <c r="G4833" i="27"/>
  <c r="F4833" i="27"/>
  <c r="G4832" i="27"/>
  <c r="F4832" i="27"/>
  <c r="G4831" i="27"/>
  <c r="F4831" i="27"/>
  <c r="G4830" i="27"/>
  <c r="F4830" i="27"/>
  <c r="G4829" i="27"/>
  <c r="F4829" i="27"/>
  <c r="G4828" i="27"/>
  <c r="F4828" i="27"/>
  <c r="G4827" i="27"/>
  <c r="F4827" i="27"/>
  <c r="G4826" i="27"/>
  <c r="F4826" i="27"/>
  <c r="G4825" i="27"/>
  <c r="F4825" i="27"/>
  <c r="G4824" i="27"/>
  <c r="F4824" i="27"/>
  <c r="G4823" i="27"/>
  <c r="F4823" i="27"/>
  <c r="G4822" i="27"/>
  <c r="F4822" i="27"/>
  <c r="G4821" i="27"/>
  <c r="F4821" i="27"/>
  <c r="G4820" i="27"/>
  <c r="F4820" i="27"/>
  <c r="G4819" i="27"/>
  <c r="F4819" i="27"/>
  <c r="G4818" i="27"/>
  <c r="F4818" i="27"/>
  <c r="G4817" i="27"/>
  <c r="F4817" i="27"/>
  <c r="G4816" i="27"/>
  <c r="F4816" i="27"/>
  <c r="G4815" i="27"/>
  <c r="F4815" i="27"/>
  <c r="G4814" i="27"/>
  <c r="F4814" i="27"/>
  <c r="G4813" i="27"/>
  <c r="F4813" i="27"/>
  <c r="G4812" i="27"/>
  <c r="F4812" i="27"/>
  <c r="G4811" i="27"/>
  <c r="F4811" i="27"/>
  <c r="G4810" i="27"/>
  <c r="F4810" i="27"/>
  <c r="G4809" i="27"/>
  <c r="F4809" i="27"/>
  <c r="G4808" i="27"/>
  <c r="F4808" i="27"/>
  <c r="G4807" i="27"/>
  <c r="F4807" i="27"/>
  <c r="G4806" i="27"/>
  <c r="F4806" i="27"/>
  <c r="G4805" i="27"/>
  <c r="F4805" i="27"/>
  <c r="G4804" i="27"/>
  <c r="F4804" i="27"/>
  <c r="G4803" i="27"/>
  <c r="F4803" i="27"/>
  <c r="G4802" i="27"/>
  <c r="F4802" i="27"/>
  <c r="G4801" i="27"/>
  <c r="F4801" i="27"/>
  <c r="G4800" i="27"/>
  <c r="F4800" i="27"/>
  <c r="G4799" i="27"/>
  <c r="F4799" i="27"/>
  <c r="G4798" i="27"/>
  <c r="F4798" i="27"/>
  <c r="G4797" i="27"/>
  <c r="F4797" i="27"/>
  <c r="G4796" i="27"/>
  <c r="F4796" i="27"/>
  <c r="G4795" i="27"/>
  <c r="F4795" i="27"/>
  <c r="G4794" i="27"/>
  <c r="F4794" i="27"/>
  <c r="G4793" i="27"/>
  <c r="F4793" i="27"/>
  <c r="G4792" i="27"/>
  <c r="F4792" i="27"/>
  <c r="G4791" i="27"/>
  <c r="F4791" i="27"/>
  <c r="G4790" i="27"/>
  <c r="F4790" i="27"/>
  <c r="G4789" i="27"/>
  <c r="F4789" i="27"/>
  <c r="G4788" i="27"/>
  <c r="F4788" i="27"/>
  <c r="G4787" i="27"/>
  <c r="F4787" i="27"/>
  <c r="G4786" i="27"/>
  <c r="F4786" i="27"/>
  <c r="G4785" i="27"/>
  <c r="F4785" i="27"/>
  <c r="G4784" i="27"/>
  <c r="F4784" i="27"/>
  <c r="G4783" i="27"/>
  <c r="F4783" i="27"/>
  <c r="G4782" i="27"/>
  <c r="F4782" i="27"/>
  <c r="G4781" i="27"/>
  <c r="F4781" i="27"/>
  <c r="G4780" i="27"/>
  <c r="F4780" i="27"/>
  <c r="G4779" i="27"/>
  <c r="F4779" i="27"/>
  <c r="G4778" i="27"/>
  <c r="F4778" i="27"/>
  <c r="G4777" i="27"/>
  <c r="F4777" i="27"/>
  <c r="G4776" i="27"/>
  <c r="F4776" i="27"/>
  <c r="G4775" i="27"/>
  <c r="F4775" i="27"/>
  <c r="G4774" i="27"/>
  <c r="F4774" i="27"/>
  <c r="G4773" i="27"/>
  <c r="F4773" i="27"/>
  <c r="G4772" i="27"/>
  <c r="F4772" i="27"/>
  <c r="G4771" i="27"/>
  <c r="F4771" i="27"/>
  <c r="G4770" i="27"/>
  <c r="F4770" i="27"/>
  <c r="G4769" i="27"/>
  <c r="F4769" i="27"/>
  <c r="G4768" i="27"/>
  <c r="F4768" i="27"/>
  <c r="G4767" i="27"/>
  <c r="F4767" i="27"/>
  <c r="G4766" i="27"/>
  <c r="F4766" i="27"/>
  <c r="G4765" i="27"/>
  <c r="F4765" i="27"/>
  <c r="G4764" i="27"/>
  <c r="F4764" i="27"/>
  <c r="G4763" i="27"/>
  <c r="F4763" i="27"/>
  <c r="G4762" i="27"/>
  <c r="F4762" i="27"/>
  <c r="G4761" i="27"/>
  <c r="F4761" i="27"/>
  <c r="G4760" i="27"/>
  <c r="F4760" i="27"/>
  <c r="G4759" i="27"/>
  <c r="F4759" i="27"/>
  <c r="G4758" i="27"/>
  <c r="F4758" i="27"/>
  <c r="G4757" i="27"/>
  <c r="F4757" i="27"/>
  <c r="G4756" i="27"/>
  <c r="F4756" i="27"/>
  <c r="G4755" i="27"/>
  <c r="F4755" i="27"/>
  <c r="G4754" i="27"/>
  <c r="F4754" i="27"/>
  <c r="G4753" i="27"/>
  <c r="F4753" i="27"/>
  <c r="G4752" i="27"/>
  <c r="F4752" i="27"/>
  <c r="G4751" i="27"/>
  <c r="F4751" i="27"/>
  <c r="G4750" i="27"/>
  <c r="F4750" i="27"/>
  <c r="G4749" i="27"/>
  <c r="F4749" i="27"/>
  <c r="G4748" i="27"/>
  <c r="F4748" i="27"/>
  <c r="G4747" i="27"/>
  <c r="F4747" i="27"/>
  <c r="G4746" i="27"/>
  <c r="F4746" i="27"/>
  <c r="G4745" i="27"/>
  <c r="F4745" i="27"/>
  <c r="G4743" i="27"/>
  <c r="F4743" i="27"/>
  <c r="G4742" i="27"/>
  <c r="F4742" i="27"/>
  <c r="G4741" i="27"/>
  <c r="F4741" i="27"/>
  <c r="G4740" i="27"/>
  <c r="F4740" i="27"/>
  <c r="G4739" i="27"/>
  <c r="F4739" i="27"/>
  <c r="G4738" i="27"/>
  <c r="F4738" i="27"/>
  <c r="G4737" i="27"/>
  <c r="F4737" i="27"/>
  <c r="G4736" i="27"/>
  <c r="F4736" i="27"/>
  <c r="G4735" i="27"/>
  <c r="F4735" i="27"/>
  <c r="G4734" i="27"/>
  <c r="F4734" i="27"/>
  <c r="G4733" i="27"/>
  <c r="F4733" i="27"/>
  <c r="G4732" i="27"/>
  <c r="F4732" i="27"/>
  <c r="G4731" i="27"/>
  <c r="F4731" i="27"/>
  <c r="G4730" i="27"/>
  <c r="F4730" i="27"/>
  <c r="G4729" i="27"/>
  <c r="F4729" i="27"/>
  <c r="G4728" i="27"/>
  <c r="F4728" i="27"/>
  <c r="G4727" i="27"/>
  <c r="F4727" i="27"/>
  <c r="G4726" i="27"/>
  <c r="F4726" i="27"/>
  <c r="G4725" i="27"/>
  <c r="F4725" i="27"/>
  <c r="G4724" i="27"/>
  <c r="F4724" i="27"/>
  <c r="G4723" i="27"/>
  <c r="F4723" i="27"/>
  <c r="G4722" i="27"/>
  <c r="F4722" i="27"/>
  <c r="G4721" i="27"/>
  <c r="F4721" i="27"/>
  <c r="G4720" i="27"/>
  <c r="F4720" i="27"/>
  <c r="G4719" i="27"/>
  <c r="F4719" i="27"/>
  <c r="G4718" i="27"/>
  <c r="F4718" i="27"/>
  <c r="G4717" i="27"/>
  <c r="F4717" i="27"/>
  <c r="G4716" i="27"/>
  <c r="F4716" i="27"/>
  <c r="G4715" i="27"/>
  <c r="F4715" i="27"/>
  <c r="G4714" i="27"/>
  <c r="F4714" i="27"/>
  <c r="G4713" i="27"/>
  <c r="F4713" i="27"/>
  <c r="G4712" i="27"/>
  <c r="F4712" i="27"/>
  <c r="G4711" i="27"/>
  <c r="F4711" i="27"/>
  <c r="G4710" i="27"/>
  <c r="F4710" i="27"/>
  <c r="G4709" i="27"/>
  <c r="F4709" i="27"/>
  <c r="G4708" i="27"/>
  <c r="F4708" i="27"/>
  <c r="G4707" i="27"/>
  <c r="F4707" i="27"/>
  <c r="G4706" i="27"/>
  <c r="F4706" i="27"/>
  <c r="G4705" i="27"/>
  <c r="F4705" i="27"/>
  <c r="G4704" i="27"/>
  <c r="F4704" i="27"/>
  <c r="G4703" i="27"/>
  <c r="F4703" i="27"/>
  <c r="G4702" i="27"/>
  <c r="F4702" i="27"/>
  <c r="G4701" i="27"/>
  <c r="F4701" i="27"/>
  <c r="G4700" i="27"/>
  <c r="F4700" i="27"/>
  <c r="G4699" i="27"/>
  <c r="F4699" i="27"/>
  <c r="G4698" i="27"/>
  <c r="F4698" i="27"/>
  <c r="G4697" i="27"/>
  <c r="F4697" i="27"/>
  <c r="G4696" i="27"/>
  <c r="F4696" i="27"/>
  <c r="G4695" i="27"/>
  <c r="F4695" i="27"/>
  <c r="G4694" i="27"/>
  <c r="F4694" i="27"/>
  <c r="G4693" i="27"/>
  <c r="F4693" i="27"/>
  <c r="G4692" i="27"/>
  <c r="F4692" i="27"/>
  <c r="G4691" i="27"/>
  <c r="F4691" i="27"/>
  <c r="G4690" i="27"/>
  <c r="F4690" i="27"/>
  <c r="G4689" i="27"/>
  <c r="F4689" i="27"/>
  <c r="G4688" i="27"/>
  <c r="F4688" i="27"/>
  <c r="G4687" i="27"/>
  <c r="F4687" i="27"/>
  <c r="G4686" i="27"/>
  <c r="F4686" i="27"/>
  <c r="G4685" i="27"/>
  <c r="F4685" i="27"/>
  <c r="G4684" i="27"/>
  <c r="F4684" i="27"/>
  <c r="G4683" i="27"/>
  <c r="F4683" i="27"/>
  <c r="G4682" i="27"/>
  <c r="F4682" i="27"/>
  <c r="G4681" i="27"/>
  <c r="F4681" i="27"/>
  <c r="G4680" i="27"/>
  <c r="F4680" i="27"/>
  <c r="G4679" i="27"/>
  <c r="F4679" i="27"/>
  <c r="G4678" i="27"/>
  <c r="F4678" i="27"/>
  <c r="G4677" i="27"/>
  <c r="F4677" i="27"/>
  <c r="G4676" i="27"/>
  <c r="F4676" i="27"/>
  <c r="G4675" i="27"/>
  <c r="F4675" i="27"/>
  <c r="G4674" i="27"/>
  <c r="F4674" i="27"/>
  <c r="G4673" i="27"/>
  <c r="F4673" i="27"/>
  <c r="G4672" i="27"/>
  <c r="F4672" i="27"/>
  <c r="G4671" i="27"/>
  <c r="F4671" i="27"/>
  <c r="G4670" i="27"/>
  <c r="F4670" i="27"/>
  <c r="G4669" i="27"/>
  <c r="F4669" i="27"/>
  <c r="G4668" i="27"/>
  <c r="F4668" i="27"/>
  <c r="G4667" i="27"/>
  <c r="F4667" i="27"/>
  <c r="G4666" i="27"/>
  <c r="F4666" i="27"/>
  <c r="G4665" i="27"/>
  <c r="F4665" i="27"/>
  <c r="G4664" i="27"/>
  <c r="F4664" i="27"/>
  <c r="G4663" i="27"/>
  <c r="F4663" i="27"/>
  <c r="G4662" i="27"/>
  <c r="F4662" i="27"/>
  <c r="G4661" i="27"/>
  <c r="F4661" i="27"/>
  <c r="G4660" i="27"/>
  <c r="F4660" i="27"/>
  <c r="G4659" i="27"/>
  <c r="F4659" i="27"/>
  <c r="G4658" i="27"/>
  <c r="F4658" i="27"/>
  <c r="G4657" i="27"/>
  <c r="F4657" i="27"/>
  <c r="G4656" i="27"/>
  <c r="F4656" i="27"/>
  <c r="G4655" i="27"/>
  <c r="F4655" i="27"/>
  <c r="G4654" i="27"/>
  <c r="F4654" i="27"/>
  <c r="G4653" i="27"/>
  <c r="F4653" i="27"/>
  <c r="G4652" i="27"/>
  <c r="F4652" i="27"/>
  <c r="G4651" i="27"/>
  <c r="F4651" i="27"/>
  <c r="G4650" i="27"/>
  <c r="F4650" i="27"/>
  <c r="G4649" i="27"/>
  <c r="F4649" i="27"/>
  <c r="G4648" i="27"/>
  <c r="F4648" i="27"/>
  <c r="G4647" i="27"/>
  <c r="F4647" i="27"/>
  <c r="G4646" i="27"/>
  <c r="F4646" i="27"/>
  <c r="G4645" i="27"/>
  <c r="F4645" i="27"/>
  <c r="G4644" i="27"/>
  <c r="F4644" i="27"/>
  <c r="G4643" i="27"/>
  <c r="F4643" i="27"/>
  <c r="G4642" i="27"/>
  <c r="F4642" i="27"/>
  <c r="G4641" i="27"/>
  <c r="F4641" i="27"/>
  <c r="G4640" i="27"/>
  <c r="F4640" i="27"/>
  <c r="G4639" i="27"/>
  <c r="F4639" i="27"/>
  <c r="G4638" i="27"/>
  <c r="F4638" i="27"/>
  <c r="G4637" i="27"/>
  <c r="F4637" i="27"/>
  <c r="G4636" i="27"/>
  <c r="F4636" i="27"/>
  <c r="G4635" i="27"/>
  <c r="F4635" i="27"/>
  <c r="G4634" i="27"/>
  <c r="F4634" i="27"/>
  <c r="G4633" i="27"/>
  <c r="F4633" i="27"/>
  <c r="G4632" i="27"/>
  <c r="F4632" i="27"/>
  <c r="G4631" i="27"/>
  <c r="F4631" i="27"/>
  <c r="G4630" i="27"/>
  <c r="F4630" i="27"/>
  <c r="G4629" i="27"/>
  <c r="F4629" i="27"/>
  <c r="G4628" i="27"/>
  <c r="F4628" i="27"/>
  <c r="G4627" i="27"/>
  <c r="F4627" i="27"/>
  <c r="G4626" i="27"/>
  <c r="F4626" i="27"/>
  <c r="G4625" i="27"/>
  <c r="F4625" i="27"/>
  <c r="G4624" i="27"/>
  <c r="F4624" i="27"/>
  <c r="G4623" i="27"/>
  <c r="F4623" i="27"/>
  <c r="G4622" i="27"/>
  <c r="F4622" i="27"/>
  <c r="G4621" i="27"/>
  <c r="F4621" i="27"/>
  <c r="G4620" i="27"/>
  <c r="F4620" i="27"/>
  <c r="G4619" i="27"/>
  <c r="F4619" i="27"/>
  <c r="G4618" i="27"/>
  <c r="F4618" i="27"/>
  <c r="G4617" i="27"/>
  <c r="F4617" i="27"/>
  <c r="G4616" i="27"/>
  <c r="F4616" i="27"/>
  <c r="G4615" i="27"/>
  <c r="F4615" i="27"/>
  <c r="G4614" i="27"/>
  <c r="F4614" i="27"/>
  <c r="G4613" i="27"/>
  <c r="F4613" i="27"/>
  <c r="G4612" i="27"/>
  <c r="F4612" i="27"/>
  <c r="G4611" i="27"/>
  <c r="F4611" i="27"/>
  <c r="G4610" i="27"/>
  <c r="F4610" i="27"/>
  <c r="G4609" i="27"/>
  <c r="F4609" i="27"/>
  <c r="G4608" i="27"/>
  <c r="F4608" i="27"/>
  <c r="G4607" i="27"/>
  <c r="E4605" i="27"/>
  <c r="G4605" i="27" s="1"/>
  <c r="G4604" i="27"/>
  <c r="F4604" i="27"/>
  <c r="G4603" i="27"/>
  <c r="F4603" i="27"/>
  <c r="G4602" i="27"/>
  <c r="F4602" i="27"/>
  <c r="E4601" i="27"/>
  <c r="F4601" i="27" s="1"/>
  <c r="G4600" i="27"/>
  <c r="F4600" i="27"/>
  <c r="G4599" i="27"/>
  <c r="F4599" i="27"/>
  <c r="G4598" i="27"/>
  <c r="F4598" i="27"/>
  <c r="E4597" i="27"/>
  <c r="G4597" i="27" s="1"/>
  <c r="G4596" i="27"/>
  <c r="F4596" i="27"/>
  <c r="E4595" i="27"/>
  <c r="F4595" i="27" s="1"/>
  <c r="G4594" i="27"/>
  <c r="F4594" i="27"/>
  <c r="G4593" i="27"/>
  <c r="F4593" i="27"/>
  <c r="G4592" i="27"/>
  <c r="F4592" i="27"/>
  <c r="G4591" i="27"/>
  <c r="F4591" i="27"/>
  <c r="G4590" i="27"/>
  <c r="F4590" i="27"/>
  <c r="G4589" i="27"/>
  <c r="F4589" i="27"/>
  <c r="G4588" i="27"/>
  <c r="F4588" i="27"/>
  <c r="G4587" i="27"/>
  <c r="F4587" i="27"/>
  <c r="G4586" i="27"/>
  <c r="F4586" i="27"/>
  <c r="G4585" i="27"/>
  <c r="F4585" i="27"/>
  <c r="G4584" i="27"/>
  <c r="F4584" i="27"/>
  <c r="G4583" i="27"/>
  <c r="F4583" i="27"/>
  <c r="G4582" i="27"/>
  <c r="F4582" i="27"/>
  <c r="G4581" i="27"/>
  <c r="F4581" i="27"/>
  <c r="G4580" i="27"/>
  <c r="F4580" i="27"/>
  <c r="G4579" i="27"/>
  <c r="F4579" i="27"/>
  <c r="G4578" i="27"/>
  <c r="F4578" i="27"/>
  <c r="G4577" i="27"/>
  <c r="F4577" i="27"/>
  <c r="G4576" i="27"/>
  <c r="F4576" i="27"/>
  <c r="G4575" i="27"/>
  <c r="F4575" i="27"/>
  <c r="G4574" i="27"/>
  <c r="F4574" i="27"/>
  <c r="G4573" i="27"/>
  <c r="F4573" i="27"/>
  <c r="G4572" i="27"/>
  <c r="F4572" i="27"/>
  <c r="G4571" i="27"/>
  <c r="F4571" i="27"/>
  <c r="G4570" i="27"/>
  <c r="F4570" i="27"/>
  <c r="G4569" i="27"/>
  <c r="F4569" i="27"/>
  <c r="G4568" i="27"/>
  <c r="F4568" i="27"/>
  <c r="G4567" i="27"/>
  <c r="F4567" i="27"/>
  <c r="G4566" i="27"/>
  <c r="F4566" i="27"/>
  <c r="G4565" i="27"/>
  <c r="F4565" i="27"/>
  <c r="G4564" i="27"/>
  <c r="F4564" i="27"/>
  <c r="G4563" i="27"/>
  <c r="F4563" i="27"/>
  <c r="G4562" i="27"/>
  <c r="F4562" i="27"/>
  <c r="G4561" i="27"/>
  <c r="F4561" i="27"/>
  <c r="G4560" i="27"/>
  <c r="F4560" i="27"/>
  <c r="G4559" i="27"/>
  <c r="F4559" i="27"/>
  <c r="G4558" i="27"/>
  <c r="F4558" i="27"/>
  <c r="E4557" i="27"/>
  <c r="G4557" i="27" s="1"/>
  <c r="G4556" i="27"/>
  <c r="F4556" i="27"/>
  <c r="G4554" i="27"/>
  <c r="F4554" i="27"/>
  <c r="G4553" i="27"/>
  <c r="F4553" i="27"/>
  <c r="G4552" i="27"/>
  <c r="F4552" i="27"/>
  <c r="G4551" i="27"/>
  <c r="F4551" i="27"/>
  <c r="G4550" i="27"/>
  <c r="F4550" i="27"/>
  <c r="G4549" i="27"/>
  <c r="F4549" i="27"/>
  <c r="G4548" i="27"/>
  <c r="F4548" i="27"/>
  <c r="G4547" i="27"/>
  <c r="F4547" i="27"/>
  <c r="G4546" i="27"/>
  <c r="F4546" i="27"/>
  <c r="G4545" i="27"/>
  <c r="F4545" i="27"/>
  <c r="G4544" i="27"/>
  <c r="F4544" i="27"/>
  <c r="G4543" i="27"/>
  <c r="F4543" i="27"/>
  <c r="G4542" i="27"/>
  <c r="F4542" i="27"/>
  <c r="G4541" i="27"/>
  <c r="F4541" i="27"/>
  <c r="G4540" i="27"/>
  <c r="F4540" i="27"/>
  <c r="G4539" i="27"/>
  <c r="F4539" i="27"/>
  <c r="G4538" i="27"/>
  <c r="F4538" i="27"/>
  <c r="G4537" i="27"/>
  <c r="F4537" i="27"/>
  <c r="G4536" i="27"/>
  <c r="F4536" i="27"/>
  <c r="G4535" i="27"/>
  <c r="F4535" i="27"/>
  <c r="G4534" i="27"/>
  <c r="F4534" i="27"/>
  <c r="G4533" i="27"/>
  <c r="F4533" i="27"/>
  <c r="G4532" i="27"/>
  <c r="F4532" i="27"/>
  <c r="G4531" i="27"/>
  <c r="F4531" i="27"/>
  <c r="G4530" i="27"/>
  <c r="F4530" i="27"/>
  <c r="G4529" i="27"/>
  <c r="F4529" i="27"/>
  <c r="G4528" i="27"/>
  <c r="F4528" i="27"/>
  <c r="G4527" i="27"/>
  <c r="F4527" i="27"/>
  <c r="G4526" i="27"/>
  <c r="F4526" i="27"/>
  <c r="G4525" i="27"/>
  <c r="F4525" i="27"/>
  <c r="G4524" i="27"/>
  <c r="F4524" i="27"/>
  <c r="G4523" i="27"/>
  <c r="F4523" i="27"/>
  <c r="G4522" i="27"/>
  <c r="F4522" i="27"/>
  <c r="G4521" i="27"/>
  <c r="F4521" i="27"/>
  <c r="G4520" i="27"/>
  <c r="F4520" i="27"/>
  <c r="G4519" i="27"/>
  <c r="F4519" i="27"/>
  <c r="G4518" i="27"/>
  <c r="F4518" i="27"/>
  <c r="G4517" i="27"/>
  <c r="F4517" i="27"/>
  <c r="G4516" i="27"/>
  <c r="F4516" i="27"/>
  <c r="G4515" i="27"/>
  <c r="F4515" i="27"/>
  <c r="G4514" i="27"/>
  <c r="F4514" i="27"/>
  <c r="G4513" i="27"/>
  <c r="F4513" i="27"/>
  <c r="G4512" i="27"/>
  <c r="F4512" i="27"/>
  <c r="G4511" i="27"/>
  <c r="F4511" i="27"/>
  <c r="G4510" i="27"/>
  <c r="F4510" i="27"/>
  <c r="G4509" i="27"/>
  <c r="F4509" i="27"/>
  <c r="G4508" i="27"/>
  <c r="F4508" i="27"/>
  <c r="G4507" i="27"/>
  <c r="F4507" i="27"/>
  <c r="G4506" i="27"/>
  <c r="F4506" i="27"/>
  <c r="G4505" i="27"/>
  <c r="F4505" i="27"/>
  <c r="G4504" i="27"/>
  <c r="F4504" i="27"/>
  <c r="G4503" i="27"/>
  <c r="F4503" i="27"/>
  <c r="G4502" i="27"/>
  <c r="F4502" i="27"/>
  <c r="G4501" i="27"/>
  <c r="F4501" i="27"/>
  <c r="G4500" i="27"/>
  <c r="F4500" i="27"/>
  <c r="G4499" i="27"/>
  <c r="F4499" i="27"/>
  <c r="G4498" i="27"/>
  <c r="F4498" i="27"/>
  <c r="G4497" i="27"/>
  <c r="F4497" i="27"/>
  <c r="G4496" i="27"/>
  <c r="F4496" i="27"/>
  <c r="G4495" i="27"/>
  <c r="F4495" i="27"/>
  <c r="G4494" i="27"/>
  <c r="F4494" i="27"/>
  <c r="G4493" i="27"/>
  <c r="F4493" i="27"/>
  <c r="G4492" i="27"/>
  <c r="F4492" i="27"/>
  <c r="G4491" i="27"/>
  <c r="F4491" i="27"/>
  <c r="G4490" i="27"/>
  <c r="F4490" i="27"/>
  <c r="G4489" i="27"/>
  <c r="F4489" i="27"/>
  <c r="G4488" i="27"/>
  <c r="F4488" i="27"/>
  <c r="G4487" i="27"/>
  <c r="F4487" i="27"/>
  <c r="G4486" i="27"/>
  <c r="F4486" i="27"/>
  <c r="G4485" i="27"/>
  <c r="F4485" i="27"/>
  <c r="G4484" i="27"/>
  <c r="F4484" i="27"/>
  <c r="G4483" i="27"/>
  <c r="F4483" i="27"/>
  <c r="G4482" i="27"/>
  <c r="F4482" i="27"/>
  <c r="G4481" i="27"/>
  <c r="F4481" i="27"/>
  <c r="G4480" i="27"/>
  <c r="F4480" i="27"/>
  <c r="G4479" i="27"/>
  <c r="F4479" i="27"/>
  <c r="G4478" i="27"/>
  <c r="F4478" i="27"/>
  <c r="G4477" i="27"/>
  <c r="F4477" i="27"/>
  <c r="E4475" i="27"/>
  <c r="F4475" i="27" s="1"/>
  <c r="G4474" i="27"/>
  <c r="F4474" i="27"/>
  <c r="G4473" i="27"/>
  <c r="F4473" i="27"/>
  <c r="G4472" i="27"/>
  <c r="F4472" i="27"/>
  <c r="G4471" i="27"/>
  <c r="F4471" i="27"/>
  <c r="G4470" i="27"/>
  <c r="F4470" i="27"/>
  <c r="G4469" i="27"/>
  <c r="F4469" i="27"/>
  <c r="G4468" i="27"/>
  <c r="F4468" i="27"/>
  <c r="G4467" i="27"/>
  <c r="F4467" i="27"/>
  <c r="G4466" i="27"/>
  <c r="F4466" i="27"/>
  <c r="G4465" i="27"/>
  <c r="F4465" i="27"/>
  <c r="G4464" i="27"/>
  <c r="F4464" i="27"/>
  <c r="G4463" i="27"/>
  <c r="F4463" i="27"/>
  <c r="G4462" i="27"/>
  <c r="F4462" i="27"/>
  <c r="G4461" i="27"/>
  <c r="F4461" i="27"/>
  <c r="G4460" i="27"/>
  <c r="F4460" i="27"/>
  <c r="G4459" i="27"/>
  <c r="F4459" i="27"/>
  <c r="G4458" i="27"/>
  <c r="F4458" i="27"/>
  <c r="G4457" i="27"/>
  <c r="F4457" i="27"/>
  <c r="G4456" i="27"/>
  <c r="F4456" i="27"/>
  <c r="G4455" i="27"/>
  <c r="F4455" i="27"/>
  <c r="G4454" i="27"/>
  <c r="F4454" i="27"/>
  <c r="G4453" i="27"/>
  <c r="F4453" i="27"/>
  <c r="G4452" i="27"/>
  <c r="F4452" i="27"/>
  <c r="G4451" i="27"/>
  <c r="F4451" i="27"/>
  <c r="G4450" i="27"/>
  <c r="F4450" i="27"/>
  <c r="G4449" i="27"/>
  <c r="F4449" i="27"/>
  <c r="E4448" i="27"/>
  <c r="G4448" i="27" s="1"/>
  <c r="G4447" i="27"/>
  <c r="F4447" i="27"/>
  <c r="G4446" i="27"/>
  <c r="F4446" i="27"/>
  <c r="G4445" i="27"/>
  <c r="F4445" i="27"/>
  <c r="G4444" i="27"/>
  <c r="F4444" i="27"/>
  <c r="G4443" i="27"/>
  <c r="F4443" i="27"/>
  <c r="G4442" i="27"/>
  <c r="F4442" i="27"/>
  <c r="G4441" i="27"/>
  <c r="F4441" i="27"/>
  <c r="G4440" i="27"/>
  <c r="F4440" i="27"/>
  <c r="G4439" i="27"/>
  <c r="F4439" i="27"/>
  <c r="G4438" i="27"/>
  <c r="F4438" i="27"/>
  <c r="G4437" i="27"/>
  <c r="F4437" i="27"/>
  <c r="G4436" i="27"/>
  <c r="F4436" i="27"/>
  <c r="G4435" i="27"/>
  <c r="F4435" i="27"/>
  <c r="G4434" i="27"/>
  <c r="F4434" i="27"/>
  <c r="G4433" i="27"/>
  <c r="F4433" i="27"/>
  <c r="G4432" i="27"/>
  <c r="F4432" i="27"/>
  <c r="G4431" i="27"/>
  <c r="F4431" i="27"/>
  <c r="G4430" i="27"/>
  <c r="F4430" i="27"/>
  <c r="G4429" i="27"/>
  <c r="F4429" i="27"/>
  <c r="G4428" i="27"/>
  <c r="F4428" i="27"/>
  <c r="G4427" i="27"/>
  <c r="F4427" i="27"/>
  <c r="G4426" i="27"/>
  <c r="F4426" i="27"/>
  <c r="G4425" i="27"/>
  <c r="F4425" i="27"/>
  <c r="G4424" i="27"/>
  <c r="F4424" i="27"/>
  <c r="G4423" i="27"/>
  <c r="F4423" i="27"/>
  <c r="G4422" i="27"/>
  <c r="F4422" i="27"/>
  <c r="G4421" i="27"/>
  <c r="F4421" i="27"/>
  <c r="G4420" i="27"/>
  <c r="F4420" i="27"/>
  <c r="G4419" i="27"/>
  <c r="F4419" i="27"/>
  <c r="G4418" i="27"/>
  <c r="F4418" i="27"/>
  <c r="G4417" i="27"/>
  <c r="F4417" i="27"/>
  <c r="G4416" i="27"/>
  <c r="F4416" i="27"/>
  <c r="G4415" i="27"/>
  <c r="F4415" i="27"/>
  <c r="G4414" i="27"/>
  <c r="F4414" i="27"/>
  <c r="G4413" i="27"/>
  <c r="F4413" i="27"/>
  <c r="G4412" i="27"/>
  <c r="F4412" i="27"/>
  <c r="G4411" i="27"/>
  <c r="F4411" i="27"/>
  <c r="G4410" i="27"/>
  <c r="F4410" i="27"/>
  <c r="G4409" i="27"/>
  <c r="F4409" i="27"/>
  <c r="G4408" i="27"/>
  <c r="F4408" i="27"/>
  <c r="G4406" i="27"/>
  <c r="F4406" i="27"/>
  <c r="G4405" i="27"/>
  <c r="F4405" i="27"/>
  <c r="G4404" i="27"/>
  <c r="F4404" i="27"/>
  <c r="G4403" i="27"/>
  <c r="F4403" i="27"/>
  <c r="G4402" i="27"/>
  <c r="F4402" i="27"/>
  <c r="G4401" i="27"/>
  <c r="F4401" i="27"/>
  <c r="G4400" i="27"/>
  <c r="F4400" i="27"/>
  <c r="G4399" i="27"/>
  <c r="F4399" i="27"/>
  <c r="G4398" i="27"/>
  <c r="F4398" i="27"/>
  <c r="G4397" i="27"/>
  <c r="F4397" i="27"/>
  <c r="G4396" i="27"/>
  <c r="F4396" i="27"/>
  <c r="G4395" i="27"/>
  <c r="F4395" i="27"/>
  <c r="G4394" i="27"/>
  <c r="F4394" i="27"/>
  <c r="G4393" i="27"/>
  <c r="F4393" i="27"/>
  <c r="G4392" i="27"/>
  <c r="F4392" i="27"/>
  <c r="G4391" i="27"/>
  <c r="F4391" i="27"/>
  <c r="G4390" i="27"/>
  <c r="F4390" i="27"/>
  <c r="G4389" i="27"/>
  <c r="F4389" i="27"/>
  <c r="G4388" i="27"/>
  <c r="F4388" i="27"/>
  <c r="G4387" i="27"/>
  <c r="F4387" i="27"/>
  <c r="G4386" i="27"/>
  <c r="F4386" i="27"/>
  <c r="G4385" i="27"/>
  <c r="F4385" i="27"/>
  <c r="G4384" i="27"/>
  <c r="F4384" i="27"/>
  <c r="G4383" i="27"/>
  <c r="F4383" i="27"/>
  <c r="G4382" i="27"/>
  <c r="F4382" i="27"/>
  <c r="G4381" i="27"/>
  <c r="F4381" i="27"/>
  <c r="G4380" i="27"/>
  <c r="F4380" i="27"/>
  <c r="G4379" i="27"/>
  <c r="F4379" i="27"/>
  <c r="G4378" i="27"/>
  <c r="F4378" i="27"/>
  <c r="G4377" i="27"/>
  <c r="F4377" i="27"/>
  <c r="G4376" i="27"/>
  <c r="F4376" i="27"/>
  <c r="G4375" i="27"/>
  <c r="F4375" i="27"/>
  <c r="G4374" i="27"/>
  <c r="F4374" i="27"/>
  <c r="G4373" i="27"/>
  <c r="F4373" i="27"/>
  <c r="G4372" i="27"/>
  <c r="F4372" i="27"/>
  <c r="G4371" i="27"/>
  <c r="F4371" i="27"/>
  <c r="G4370" i="27"/>
  <c r="F4370" i="27"/>
  <c r="G4369" i="27"/>
  <c r="F4369" i="27"/>
  <c r="G4368" i="27"/>
  <c r="F4368" i="27"/>
  <c r="G4367" i="27"/>
  <c r="F4367" i="27"/>
  <c r="G4366" i="27"/>
  <c r="F4366" i="27"/>
  <c r="G4365" i="27"/>
  <c r="F4365" i="27"/>
  <c r="G4364" i="27"/>
  <c r="F4364" i="27"/>
  <c r="G4363" i="27"/>
  <c r="F4363" i="27"/>
  <c r="G4362" i="27"/>
  <c r="F4362" i="27"/>
  <c r="G4361" i="27"/>
  <c r="F4361" i="27"/>
  <c r="G4360" i="27"/>
  <c r="F4360" i="27"/>
  <c r="G4359" i="27"/>
  <c r="F4359" i="27"/>
  <c r="G4358" i="27"/>
  <c r="F4358" i="27"/>
  <c r="G4357" i="27"/>
  <c r="F4357" i="27"/>
  <c r="G4356" i="27"/>
  <c r="F4356" i="27"/>
  <c r="G4355" i="27"/>
  <c r="F4355" i="27"/>
  <c r="G4354" i="27"/>
  <c r="F4354" i="27"/>
  <c r="G4353" i="27"/>
  <c r="F4353" i="27"/>
  <c r="G4352" i="27"/>
  <c r="F4352" i="27"/>
  <c r="G4351" i="27"/>
  <c r="F4351" i="27"/>
  <c r="G4350" i="27"/>
  <c r="F4350" i="27"/>
  <c r="G4349" i="27"/>
  <c r="F4349" i="27"/>
  <c r="G4348" i="27"/>
  <c r="F4348" i="27"/>
  <c r="G4347" i="27"/>
  <c r="F4347" i="27"/>
  <c r="G4346" i="27"/>
  <c r="F4346" i="27"/>
  <c r="G4345" i="27"/>
  <c r="F4345" i="27"/>
  <c r="G4344" i="27"/>
  <c r="F4344" i="27"/>
  <c r="G4343" i="27"/>
  <c r="F4343" i="27"/>
  <c r="G4342" i="27"/>
  <c r="F4342" i="27"/>
  <c r="G4341" i="27"/>
  <c r="F4341" i="27"/>
  <c r="G4340" i="27"/>
  <c r="F4340" i="27"/>
  <c r="G4339" i="27"/>
  <c r="F4339" i="27"/>
  <c r="G4338" i="27"/>
  <c r="F4338" i="27"/>
  <c r="G4337" i="27"/>
  <c r="F4337" i="27"/>
  <c r="G4336" i="27"/>
  <c r="F4336" i="27"/>
  <c r="G4335" i="27"/>
  <c r="F4335" i="27"/>
  <c r="G4334" i="27"/>
  <c r="F4334" i="27"/>
  <c r="G4333" i="27"/>
  <c r="F4333" i="27"/>
  <c r="G4332" i="27"/>
  <c r="F4332" i="27"/>
  <c r="G4331" i="27"/>
  <c r="F4331" i="27"/>
  <c r="G4330" i="27"/>
  <c r="F4330" i="27"/>
  <c r="G4329" i="27"/>
  <c r="F4329" i="27"/>
  <c r="G4328" i="27"/>
  <c r="F4328" i="27"/>
  <c r="G4327" i="27"/>
  <c r="F4327" i="27"/>
  <c r="G4326" i="27"/>
  <c r="F4326" i="27"/>
  <c r="G4325" i="27"/>
  <c r="F4325" i="27"/>
  <c r="G4324" i="27"/>
  <c r="F4324" i="27"/>
  <c r="G4323" i="27"/>
  <c r="F4323" i="27"/>
  <c r="G4322" i="27"/>
  <c r="F4322" i="27"/>
  <c r="G4321" i="27"/>
  <c r="F4321" i="27"/>
  <c r="G4320" i="27"/>
  <c r="F4320" i="27"/>
  <c r="G4319" i="27"/>
  <c r="F4319" i="27"/>
  <c r="G4318" i="27"/>
  <c r="F4318" i="27"/>
  <c r="G4317" i="27"/>
  <c r="F4317" i="27"/>
  <c r="G4316" i="27"/>
  <c r="F4316" i="27"/>
  <c r="G4315" i="27"/>
  <c r="F4315" i="27"/>
  <c r="G4314" i="27"/>
  <c r="F4314" i="27"/>
  <c r="G4313" i="27"/>
  <c r="F4313" i="27"/>
  <c r="G4312" i="27"/>
  <c r="F4312" i="27"/>
  <c r="G4311" i="27"/>
  <c r="F4311" i="27"/>
  <c r="G4310" i="27"/>
  <c r="F4310" i="27"/>
  <c r="G4309" i="27"/>
  <c r="F4309" i="27"/>
  <c r="G4308" i="27"/>
  <c r="F4308" i="27"/>
  <c r="G4307" i="27"/>
  <c r="F4307" i="27"/>
  <c r="G4306" i="27"/>
  <c r="F4306" i="27"/>
  <c r="G4305" i="27"/>
  <c r="F4305" i="27"/>
  <c r="G4304" i="27"/>
  <c r="F4304" i="27"/>
  <c r="G4303" i="27"/>
  <c r="F4303" i="27"/>
  <c r="G4302" i="27"/>
  <c r="F4302" i="27"/>
  <c r="G4301" i="27"/>
  <c r="F4301" i="27"/>
  <c r="G4300" i="27"/>
  <c r="F4300" i="27"/>
  <c r="G4299" i="27"/>
  <c r="F4299" i="27"/>
  <c r="G4298" i="27"/>
  <c r="F4298" i="27"/>
  <c r="G4297" i="27"/>
  <c r="F4297" i="27"/>
  <c r="G4296" i="27"/>
  <c r="F4296" i="27"/>
  <c r="G4295" i="27"/>
  <c r="F4295" i="27"/>
  <c r="G4294" i="27"/>
  <c r="F4294" i="27"/>
  <c r="G4293" i="27"/>
  <c r="F4293" i="27"/>
  <c r="G4292" i="27"/>
  <c r="F4292" i="27"/>
  <c r="G4291" i="27"/>
  <c r="F4291" i="27"/>
  <c r="G4290" i="27"/>
  <c r="F4290" i="27"/>
  <c r="G4289" i="27"/>
  <c r="F4289" i="27"/>
  <c r="G4288" i="27"/>
  <c r="F4288" i="27"/>
  <c r="G4287" i="27"/>
  <c r="F4287" i="27"/>
  <c r="G4286" i="27"/>
  <c r="F4286" i="27"/>
  <c r="G4285" i="27"/>
  <c r="F4285" i="27"/>
  <c r="G4284" i="27"/>
  <c r="F4284" i="27"/>
  <c r="G4283" i="27"/>
  <c r="F4283" i="27"/>
  <c r="G4282" i="27"/>
  <c r="F4282" i="27"/>
  <c r="G4281" i="27"/>
  <c r="F4281" i="27"/>
  <c r="G4280" i="27"/>
  <c r="F4280" i="27"/>
  <c r="G4279" i="27"/>
  <c r="F4279" i="27"/>
  <c r="G4278" i="27"/>
  <c r="F4278" i="27"/>
  <c r="G4277" i="27"/>
  <c r="F4277" i="27"/>
  <c r="E4276" i="27"/>
  <c r="G4276" i="27" s="1"/>
  <c r="G4275" i="27"/>
  <c r="F4275" i="27"/>
  <c r="G4274" i="27"/>
  <c r="F4274" i="27"/>
  <c r="G4273" i="27"/>
  <c r="F4273" i="27"/>
  <c r="G4272" i="27"/>
  <c r="F4272" i="27"/>
  <c r="G4271" i="27"/>
  <c r="F4271" i="27"/>
  <c r="G4270" i="27"/>
  <c r="F4270" i="27"/>
  <c r="G4269" i="27"/>
  <c r="F4269" i="27"/>
  <c r="G4268" i="27"/>
  <c r="F4268" i="27"/>
  <c r="G4267" i="27"/>
  <c r="F4267" i="27"/>
  <c r="G4266" i="27"/>
  <c r="F4266" i="27"/>
  <c r="G4265" i="27"/>
  <c r="F4265" i="27"/>
  <c r="G4264" i="27"/>
  <c r="F4264" i="27"/>
  <c r="G4263" i="27"/>
  <c r="F4263" i="27"/>
  <c r="G4262" i="27"/>
  <c r="F4262" i="27"/>
  <c r="G4261" i="27"/>
  <c r="F4261" i="27"/>
  <c r="G4260" i="27"/>
  <c r="F4260" i="27"/>
  <c r="G4259" i="27"/>
  <c r="F4259" i="27"/>
  <c r="G4258" i="27"/>
  <c r="F4258" i="27"/>
  <c r="G4256" i="27"/>
  <c r="F4256" i="27"/>
  <c r="G4255" i="27"/>
  <c r="F4255" i="27"/>
  <c r="G4254" i="27"/>
  <c r="F4254" i="27"/>
  <c r="G4253" i="27"/>
  <c r="F4253" i="27"/>
  <c r="G4252" i="27"/>
  <c r="F4252" i="27"/>
  <c r="G4251" i="27"/>
  <c r="F4251" i="27"/>
  <c r="G4250" i="27"/>
  <c r="F4250" i="27"/>
  <c r="G4249" i="27"/>
  <c r="F4249" i="27"/>
  <c r="G4248" i="27"/>
  <c r="F4248" i="27"/>
  <c r="G4247" i="27"/>
  <c r="F4247" i="27"/>
  <c r="G4246" i="27"/>
  <c r="F4246" i="27"/>
  <c r="G4245" i="27"/>
  <c r="F4245" i="27"/>
  <c r="G4244" i="27"/>
  <c r="F4244" i="27"/>
  <c r="G4243" i="27"/>
  <c r="F4243" i="27"/>
  <c r="G4242" i="27"/>
  <c r="F4242" i="27"/>
  <c r="G4241" i="27"/>
  <c r="F4241" i="27"/>
  <c r="G4240" i="27"/>
  <c r="F4240" i="27"/>
  <c r="G4239" i="27"/>
  <c r="F4239" i="27"/>
  <c r="G4238" i="27"/>
  <c r="F4238" i="27"/>
  <c r="G4237" i="27"/>
  <c r="F4237" i="27"/>
  <c r="G4236" i="27"/>
  <c r="F4236" i="27"/>
  <c r="G4235" i="27"/>
  <c r="F4235" i="27"/>
  <c r="G4234" i="27"/>
  <c r="F4234" i="27"/>
  <c r="G4233" i="27"/>
  <c r="F4233" i="27"/>
  <c r="G4232" i="27"/>
  <c r="F4232" i="27"/>
  <c r="G4231" i="27"/>
  <c r="F4231" i="27"/>
  <c r="E4229" i="27"/>
  <c r="F4229" i="27" s="1"/>
  <c r="G4228" i="27"/>
  <c r="F4228" i="27"/>
  <c r="G4227" i="27"/>
  <c r="F4227" i="27"/>
  <c r="G4226" i="27"/>
  <c r="F4226" i="27"/>
  <c r="G4225" i="27"/>
  <c r="F4225" i="27"/>
  <c r="G4224" i="27"/>
  <c r="F4224" i="27"/>
  <c r="G4223" i="27"/>
  <c r="F4223" i="27"/>
  <c r="G4222" i="27"/>
  <c r="F4222" i="27"/>
  <c r="G4221" i="27"/>
  <c r="F4221" i="27"/>
  <c r="G4220" i="27"/>
  <c r="F4220" i="27"/>
  <c r="G4219" i="27"/>
  <c r="F4219" i="27"/>
  <c r="G4218" i="27"/>
  <c r="F4218" i="27"/>
  <c r="G4217" i="27"/>
  <c r="F4217" i="27"/>
  <c r="G4216" i="27"/>
  <c r="F4216" i="27"/>
  <c r="G4215" i="27"/>
  <c r="F4215" i="27"/>
  <c r="G4214" i="27"/>
  <c r="F4214" i="27"/>
  <c r="G4213" i="27"/>
  <c r="F4213" i="27"/>
  <c r="G4212" i="27"/>
  <c r="F4212" i="27"/>
  <c r="G4211" i="27"/>
  <c r="F4211" i="27"/>
  <c r="G4210" i="27"/>
  <c r="F4210" i="27"/>
  <c r="G4209" i="27"/>
  <c r="F4209" i="27"/>
  <c r="G4208" i="27"/>
  <c r="F4208" i="27"/>
  <c r="G4207" i="27"/>
  <c r="F4207" i="27"/>
  <c r="G4206" i="27"/>
  <c r="F4206" i="27"/>
  <c r="G4205" i="27"/>
  <c r="F4205" i="27"/>
  <c r="G4204" i="27"/>
  <c r="F4204" i="27"/>
  <c r="G4203" i="27"/>
  <c r="F4203" i="27"/>
  <c r="G4202" i="27"/>
  <c r="F4202" i="27"/>
  <c r="G4201" i="27"/>
  <c r="F4201" i="27"/>
  <c r="G4200" i="27"/>
  <c r="F4200" i="27"/>
  <c r="G4199" i="27"/>
  <c r="F4199" i="27"/>
  <c r="G4198" i="27"/>
  <c r="F4198" i="27"/>
  <c r="G4197" i="27"/>
  <c r="F4197" i="27"/>
  <c r="G4196" i="27"/>
  <c r="F4196" i="27"/>
  <c r="G4195" i="27"/>
  <c r="F4195" i="27"/>
  <c r="G4194" i="27"/>
  <c r="F4194" i="27"/>
  <c r="G4193" i="27"/>
  <c r="F4193" i="27"/>
  <c r="G4192" i="27"/>
  <c r="F4192" i="27"/>
  <c r="G4191" i="27"/>
  <c r="F4191" i="27"/>
  <c r="G4190" i="27"/>
  <c r="F4190" i="27"/>
  <c r="G4189" i="27"/>
  <c r="F4189" i="27"/>
  <c r="G4188" i="27"/>
  <c r="F4188" i="27"/>
  <c r="G4187" i="27"/>
  <c r="F4187" i="27"/>
  <c r="E4185" i="27"/>
  <c r="F4185" i="27" s="1"/>
  <c r="G4184" i="27"/>
  <c r="F4184" i="27"/>
  <c r="G4183" i="27"/>
  <c r="F4183" i="27"/>
  <c r="G4182" i="27"/>
  <c r="F4182" i="27"/>
  <c r="G4181" i="27"/>
  <c r="F4181" i="27"/>
  <c r="G4180" i="27"/>
  <c r="F4180" i="27"/>
  <c r="G4179" i="27"/>
  <c r="F4179" i="27"/>
  <c r="G4178" i="27"/>
  <c r="F4178" i="27"/>
  <c r="G4177" i="27"/>
  <c r="F4177" i="27"/>
  <c r="G4176" i="27"/>
  <c r="F4176" i="27"/>
  <c r="G4175" i="27"/>
  <c r="F4175" i="27"/>
  <c r="G4174" i="27"/>
  <c r="F4174" i="27"/>
  <c r="G4173" i="27"/>
  <c r="F4173" i="27"/>
  <c r="G4172" i="27"/>
  <c r="F4172" i="27"/>
  <c r="G4171" i="27"/>
  <c r="F4171" i="27"/>
  <c r="G4170" i="27"/>
  <c r="F4170" i="27"/>
  <c r="G4169" i="27"/>
  <c r="F4169" i="27"/>
  <c r="G4168" i="27"/>
  <c r="F4168" i="27"/>
  <c r="G4167" i="27"/>
  <c r="F4167" i="27"/>
  <c r="G4166" i="27"/>
  <c r="F4166" i="27"/>
  <c r="G4165" i="27"/>
  <c r="F4165" i="27"/>
  <c r="G4164" i="27"/>
  <c r="F4164" i="27"/>
  <c r="G4163" i="27"/>
  <c r="F4163" i="27"/>
  <c r="G4162" i="27"/>
  <c r="F4162" i="27"/>
  <c r="G4161" i="27"/>
  <c r="F4161" i="27"/>
  <c r="G4160" i="27"/>
  <c r="F4160" i="27"/>
  <c r="G4159" i="27"/>
  <c r="F4159" i="27"/>
  <c r="G4158" i="27"/>
  <c r="F4158" i="27"/>
  <c r="G4157" i="27"/>
  <c r="F4157" i="27"/>
  <c r="G4156" i="27"/>
  <c r="F4156" i="27"/>
  <c r="G4155" i="27"/>
  <c r="F4155" i="27"/>
  <c r="G4154" i="27"/>
  <c r="F4154" i="27"/>
  <c r="G4153" i="27"/>
  <c r="F4153" i="27"/>
  <c r="G4152" i="27"/>
  <c r="F4152" i="27"/>
  <c r="G4151" i="27"/>
  <c r="F4151" i="27"/>
  <c r="G4150" i="27"/>
  <c r="F4150" i="27"/>
  <c r="G4149" i="27"/>
  <c r="F4149" i="27"/>
  <c r="G4148" i="27"/>
  <c r="F4148" i="27"/>
  <c r="G4147" i="27"/>
  <c r="F4147" i="27"/>
  <c r="G4146" i="27"/>
  <c r="F4146" i="27"/>
  <c r="G4145" i="27"/>
  <c r="F4145" i="27"/>
  <c r="G4144" i="27"/>
  <c r="F4144" i="27"/>
  <c r="G4142" i="27"/>
  <c r="F4142" i="27"/>
  <c r="G4141" i="27"/>
  <c r="F4141" i="27"/>
  <c r="G4140" i="27"/>
  <c r="F4140" i="27"/>
  <c r="G4139" i="27"/>
  <c r="F4139" i="27"/>
  <c r="G4138" i="27"/>
  <c r="F4138" i="27"/>
  <c r="G4137" i="27"/>
  <c r="F4137" i="27"/>
  <c r="G4136" i="27"/>
  <c r="F4136" i="27"/>
  <c r="G4135" i="27"/>
  <c r="F4135" i="27"/>
  <c r="G4134" i="27"/>
  <c r="F4134" i="27"/>
  <c r="G4133" i="27"/>
  <c r="F4133" i="27"/>
  <c r="G4132" i="27"/>
  <c r="F4132" i="27"/>
  <c r="G4131" i="27"/>
  <c r="F4131" i="27"/>
  <c r="G4130" i="27"/>
  <c r="F4130" i="27"/>
  <c r="G4129" i="27"/>
  <c r="F4129" i="27"/>
  <c r="G4128" i="27"/>
  <c r="F4128" i="27"/>
  <c r="G4127" i="27"/>
  <c r="F4127" i="27"/>
  <c r="G4126" i="27"/>
  <c r="G4125" i="27"/>
  <c r="F4125" i="27"/>
  <c r="G4124" i="27"/>
  <c r="F4124" i="27"/>
  <c r="G4123" i="27"/>
  <c r="F4123" i="27"/>
  <c r="G4122" i="27"/>
  <c r="F4122" i="27"/>
  <c r="G4121" i="27"/>
  <c r="F4121" i="27"/>
  <c r="G4120" i="27"/>
  <c r="F4120" i="27"/>
  <c r="G4119" i="27"/>
  <c r="F4119" i="27"/>
  <c r="G4118" i="27"/>
  <c r="F4118" i="27"/>
  <c r="G4117" i="27"/>
  <c r="F4117" i="27"/>
  <c r="G4116" i="27"/>
  <c r="F4116" i="27"/>
  <c r="G4115" i="27"/>
  <c r="F4115" i="27"/>
  <c r="G4114" i="27"/>
  <c r="F4114" i="27"/>
  <c r="G4113" i="27"/>
  <c r="F4113" i="27"/>
  <c r="G4112" i="27"/>
  <c r="F4112" i="27"/>
  <c r="G4111" i="27"/>
  <c r="F4111" i="27"/>
  <c r="G4110" i="27"/>
  <c r="F4110" i="27"/>
  <c r="G4109" i="27"/>
  <c r="F4109" i="27"/>
  <c r="G4108" i="27"/>
  <c r="F4108" i="27"/>
  <c r="G4107" i="27"/>
  <c r="F4107" i="27"/>
  <c r="G4106" i="27"/>
  <c r="F4106" i="27"/>
  <c r="G4105" i="27"/>
  <c r="F4105" i="27"/>
  <c r="G4104" i="27"/>
  <c r="F4104" i="27"/>
  <c r="G4103" i="27"/>
  <c r="F4103" i="27"/>
  <c r="G4102" i="27"/>
  <c r="F4102" i="27"/>
  <c r="G4101" i="27"/>
  <c r="F4101" i="27"/>
  <c r="G4100" i="27"/>
  <c r="F4100" i="27"/>
  <c r="G4099" i="27"/>
  <c r="F4099" i="27"/>
  <c r="G4098" i="27"/>
  <c r="F4098" i="27"/>
  <c r="G4097" i="27"/>
  <c r="F4097" i="27"/>
  <c r="G4096" i="27"/>
  <c r="F4096" i="27"/>
  <c r="G4095" i="27"/>
  <c r="F4095" i="27"/>
  <c r="G4094" i="27"/>
  <c r="F4094" i="27"/>
  <c r="G4093" i="27"/>
  <c r="F4093" i="27"/>
  <c r="G4092" i="27"/>
  <c r="F4092" i="27"/>
  <c r="G4091" i="27"/>
  <c r="F4091" i="27"/>
  <c r="G4090" i="27"/>
  <c r="F4090" i="27"/>
  <c r="G4089" i="27"/>
  <c r="F4089" i="27"/>
  <c r="G4088" i="27"/>
  <c r="F4088" i="27"/>
  <c r="G4087" i="27"/>
  <c r="F4087" i="27"/>
  <c r="G4086" i="27"/>
  <c r="F4086" i="27"/>
  <c r="G4085" i="27"/>
  <c r="F4085" i="27"/>
  <c r="G4084" i="27"/>
  <c r="F4084" i="27"/>
  <c r="G4083" i="27"/>
  <c r="F4083" i="27"/>
  <c r="G4082" i="27"/>
  <c r="F4082" i="27"/>
  <c r="G4081" i="27"/>
  <c r="F4081" i="27"/>
  <c r="G4080" i="27"/>
  <c r="F4080" i="27"/>
  <c r="G4079" i="27"/>
  <c r="F4079" i="27"/>
  <c r="G4078" i="27"/>
  <c r="F4078" i="27"/>
  <c r="G4077" i="27"/>
  <c r="F4077" i="27"/>
  <c r="G4076" i="27"/>
  <c r="F4076" i="27"/>
  <c r="G4075" i="27"/>
  <c r="F4075" i="27"/>
  <c r="G4074" i="27"/>
  <c r="F4074" i="27"/>
  <c r="G4073" i="27"/>
  <c r="F4073" i="27"/>
  <c r="G4072" i="27"/>
  <c r="F4072" i="27"/>
  <c r="G4071" i="27"/>
  <c r="F4071" i="27"/>
  <c r="G4070" i="27"/>
  <c r="F4070" i="27"/>
  <c r="G4069" i="27"/>
  <c r="F4069" i="27"/>
  <c r="G4068" i="27"/>
  <c r="F4068" i="27"/>
  <c r="G4067" i="27"/>
  <c r="F4067" i="27"/>
  <c r="G4066" i="27"/>
  <c r="F4066" i="27"/>
  <c r="G4065" i="27"/>
  <c r="F4065" i="27"/>
  <c r="G4064" i="27"/>
  <c r="F4064" i="27"/>
  <c r="G4063" i="27"/>
  <c r="F4063" i="27"/>
  <c r="G4062" i="27"/>
  <c r="F4062" i="27"/>
  <c r="G4061" i="27"/>
  <c r="F4061" i="27"/>
  <c r="G4060" i="27"/>
  <c r="F4060" i="27"/>
  <c r="G4059" i="27"/>
  <c r="F4059" i="27"/>
  <c r="G4058" i="27"/>
  <c r="F4058" i="27"/>
  <c r="G4057" i="27"/>
  <c r="F4057" i="27"/>
  <c r="G4056" i="27"/>
  <c r="F4056" i="27"/>
  <c r="G4055" i="27"/>
  <c r="F4055" i="27"/>
  <c r="G4054" i="27"/>
  <c r="F4054" i="27"/>
  <c r="G4053" i="27"/>
  <c r="F4053" i="27"/>
  <c r="G4052" i="27"/>
  <c r="F4052" i="27"/>
  <c r="G4051" i="27"/>
  <c r="F4051" i="27"/>
  <c r="G4050" i="27"/>
  <c r="F4050" i="27"/>
  <c r="G4049" i="27"/>
  <c r="F4049" i="27"/>
  <c r="G4048" i="27"/>
  <c r="G4047" i="27"/>
  <c r="F4047" i="27"/>
  <c r="G4046" i="27"/>
  <c r="F4046" i="27"/>
  <c r="G4045" i="27"/>
  <c r="F4045" i="27"/>
  <c r="G4044" i="27"/>
  <c r="F4044" i="27"/>
  <c r="G4043" i="27"/>
  <c r="F4043" i="27"/>
  <c r="G4042" i="27"/>
  <c r="F4042" i="27"/>
  <c r="G4041" i="27"/>
  <c r="F4041" i="27"/>
  <c r="G4040" i="27"/>
  <c r="F4040" i="27"/>
  <c r="G4039" i="27"/>
  <c r="F4039" i="27"/>
  <c r="G4038" i="27"/>
  <c r="F4038" i="27"/>
  <c r="G4037" i="27"/>
  <c r="F4037" i="27"/>
  <c r="G4036" i="27"/>
  <c r="F4036" i="27"/>
  <c r="G4035" i="27"/>
  <c r="F4035" i="27"/>
  <c r="G4034" i="27"/>
  <c r="F4034" i="27"/>
  <c r="G4033" i="27"/>
  <c r="F4033" i="27"/>
  <c r="G4032" i="27"/>
  <c r="F4032" i="27"/>
  <c r="G4031" i="27"/>
  <c r="F4031" i="27"/>
  <c r="G4030" i="27"/>
  <c r="F4030" i="27"/>
  <c r="G4029" i="27"/>
  <c r="F4029" i="27"/>
  <c r="G4028" i="27"/>
  <c r="F4028" i="27"/>
  <c r="G4027" i="27"/>
  <c r="F4027" i="27"/>
  <c r="G4026" i="27"/>
  <c r="F4026" i="27"/>
  <c r="G4025" i="27"/>
  <c r="F4025" i="27"/>
  <c r="G4024" i="27"/>
  <c r="F4024" i="27"/>
  <c r="G4023" i="27"/>
  <c r="F4023" i="27"/>
  <c r="G4022" i="27"/>
  <c r="F4022" i="27"/>
  <c r="G4021" i="27"/>
  <c r="F4021" i="27"/>
  <c r="G4020" i="27"/>
  <c r="F4020" i="27"/>
  <c r="G4019" i="27"/>
  <c r="F4019" i="27"/>
  <c r="G4018" i="27"/>
  <c r="F4018" i="27"/>
  <c r="G4017" i="27"/>
  <c r="F4017" i="27"/>
  <c r="G4016" i="27"/>
  <c r="F4016" i="27"/>
  <c r="G4015" i="27"/>
  <c r="F4015" i="27"/>
  <c r="G4014" i="27"/>
  <c r="F4014" i="27"/>
  <c r="G4013" i="27"/>
  <c r="F4013" i="27"/>
  <c r="G4012" i="27"/>
  <c r="F4012" i="27"/>
  <c r="G4011" i="27"/>
  <c r="F4011" i="27"/>
  <c r="G4010" i="27"/>
  <c r="F4010" i="27"/>
  <c r="G4009" i="27"/>
  <c r="F4009" i="27"/>
  <c r="G4008" i="27"/>
  <c r="F4008" i="27"/>
  <c r="G4007" i="27"/>
  <c r="F4007" i="27"/>
  <c r="G4006" i="27"/>
  <c r="F4006" i="27"/>
  <c r="G4005" i="27"/>
  <c r="F4005" i="27"/>
  <c r="G4004" i="27"/>
  <c r="F4004" i="27"/>
  <c r="G4003" i="27"/>
  <c r="F4003" i="27"/>
  <c r="G4002" i="27"/>
  <c r="F4002" i="27"/>
  <c r="G4001" i="27"/>
  <c r="F4001" i="27"/>
  <c r="G4000" i="27"/>
  <c r="F4000" i="27"/>
  <c r="G3999" i="27"/>
  <c r="F3999" i="27"/>
  <c r="G3998" i="27"/>
  <c r="F3998" i="27"/>
  <c r="G3997" i="27"/>
  <c r="F3997" i="27"/>
  <c r="G3996" i="27"/>
  <c r="F3996" i="27"/>
  <c r="G3995" i="27"/>
  <c r="F3995" i="27"/>
  <c r="G3994" i="27"/>
  <c r="F3994" i="27"/>
  <c r="G3993" i="27"/>
  <c r="F3993" i="27"/>
  <c r="G3992" i="27"/>
  <c r="F3992" i="27"/>
  <c r="G3991" i="27"/>
  <c r="F3991" i="27"/>
  <c r="G3990" i="27"/>
  <c r="F3990" i="27"/>
  <c r="G3989" i="27"/>
  <c r="F3989" i="27"/>
  <c r="G3988" i="27"/>
  <c r="F3988" i="27"/>
  <c r="G3987" i="27"/>
  <c r="F3987" i="27"/>
  <c r="G3986" i="27"/>
  <c r="F3986" i="27"/>
  <c r="G3985" i="27"/>
  <c r="F3985" i="27"/>
  <c r="G3984" i="27"/>
  <c r="F3984" i="27"/>
  <c r="G3983" i="27"/>
  <c r="F3983" i="27"/>
  <c r="G3982" i="27"/>
  <c r="F3982" i="27"/>
  <c r="G3981" i="27"/>
  <c r="F3981" i="27"/>
  <c r="G3980" i="27"/>
  <c r="F3980" i="27"/>
  <c r="G3979" i="27"/>
  <c r="F3979" i="27"/>
  <c r="G3978" i="27"/>
  <c r="F3978" i="27"/>
  <c r="G3977" i="27"/>
  <c r="F3977" i="27"/>
  <c r="G3976" i="27"/>
  <c r="F3976" i="27"/>
  <c r="G3975" i="27"/>
  <c r="F3975" i="27"/>
  <c r="G3974" i="27"/>
  <c r="F3974" i="27"/>
  <c r="G3973" i="27"/>
  <c r="F3973" i="27"/>
  <c r="G3972" i="27"/>
  <c r="F3972" i="27"/>
  <c r="G3971" i="27"/>
  <c r="F3971" i="27"/>
  <c r="G3970" i="27"/>
  <c r="F3970" i="27"/>
  <c r="G3969" i="27"/>
  <c r="F3969" i="27"/>
  <c r="G3968" i="27"/>
  <c r="F3968" i="27"/>
  <c r="G3967" i="27"/>
  <c r="F3967" i="27"/>
  <c r="G3966" i="27"/>
  <c r="F3966" i="27"/>
  <c r="G3965" i="27"/>
  <c r="F3965" i="27"/>
  <c r="G3964" i="27"/>
  <c r="F3964" i="27"/>
  <c r="G3963" i="27"/>
  <c r="F3963" i="27"/>
  <c r="G3962" i="27"/>
  <c r="F3962" i="27"/>
  <c r="G3961" i="27"/>
  <c r="F3961" i="27"/>
  <c r="G3960" i="27"/>
  <c r="F3960" i="27"/>
  <c r="G3959" i="27"/>
  <c r="F3959" i="27"/>
  <c r="G3958" i="27"/>
  <c r="F3958" i="27"/>
  <c r="G3957" i="27"/>
  <c r="F3957" i="27"/>
  <c r="G3956" i="27"/>
  <c r="F3956" i="27"/>
  <c r="G3955" i="27"/>
  <c r="F3955" i="27"/>
  <c r="G3954" i="27"/>
  <c r="F3954" i="27"/>
  <c r="G3953" i="27"/>
  <c r="F3953" i="27"/>
  <c r="G3952" i="27"/>
  <c r="F3952" i="27"/>
  <c r="G3951" i="27"/>
  <c r="F3951" i="27"/>
  <c r="G3950" i="27"/>
  <c r="F3950" i="27"/>
  <c r="G3949" i="27"/>
  <c r="F3949" i="27"/>
  <c r="G3948" i="27"/>
  <c r="F3948" i="27"/>
  <c r="G3947" i="27"/>
  <c r="F3947" i="27"/>
  <c r="G3946" i="27"/>
  <c r="F3946" i="27"/>
  <c r="G3945" i="27"/>
  <c r="F3945" i="27"/>
  <c r="G3944" i="27"/>
  <c r="F3944" i="27"/>
  <c r="G3943" i="27"/>
  <c r="F3943" i="27"/>
  <c r="G3942" i="27"/>
  <c r="F3942" i="27"/>
  <c r="G3941" i="27"/>
  <c r="F3941" i="27"/>
  <c r="G3940" i="27"/>
  <c r="F3940" i="27"/>
  <c r="G3939" i="27"/>
  <c r="F3939" i="27"/>
  <c r="G3938" i="27"/>
  <c r="F3938" i="27"/>
  <c r="G3937" i="27"/>
  <c r="F3937" i="27"/>
  <c r="G3936" i="27"/>
  <c r="F3936" i="27"/>
  <c r="G3935" i="27"/>
  <c r="F3935" i="27"/>
  <c r="G3934" i="27"/>
  <c r="F3934" i="27"/>
  <c r="G3933" i="27"/>
  <c r="F3933" i="27"/>
  <c r="G3932" i="27"/>
  <c r="F3932" i="27"/>
  <c r="G3931" i="27"/>
  <c r="F3931" i="27"/>
  <c r="G3930" i="27"/>
  <c r="F3930" i="27"/>
  <c r="G3929" i="27"/>
  <c r="F3929" i="27"/>
  <c r="G3928" i="27"/>
  <c r="F3928" i="27"/>
  <c r="G3927" i="27"/>
  <c r="F3927" i="27"/>
  <c r="G3926" i="27"/>
  <c r="F3926" i="27"/>
  <c r="G3925" i="27"/>
  <c r="F3925" i="27"/>
  <c r="G3924" i="27"/>
  <c r="F3924" i="27"/>
  <c r="G3923" i="27"/>
  <c r="F3923" i="27"/>
  <c r="G3922" i="27"/>
  <c r="F3922" i="27"/>
  <c r="G3921" i="27"/>
  <c r="F3921" i="27"/>
  <c r="G3920" i="27"/>
  <c r="F3920" i="27"/>
  <c r="G3919" i="27"/>
  <c r="F3919" i="27"/>
  <c r="G3918" i="27"/>
  <c r="F3918" i="27"/>
  <c r="G3917" i="27"/>
  <c r="F3917" i="27"/>
  <c r="G3916" i="27"/>
  <c r="F3916" i="27"/>
  <c r="G3915" i="27"/>
  <c r="F3915" i="27"/>
  <c r="G3914" i="27"/>
  <c r="F3914" i="27"/>
  <c r="G3913" i="27"/>
  <c r="G3912" i="27"/>
  <c r="F3912" i="27"/>
  <c r="G3911" i="27"/>
  <c r="F3911" i="27"/>
  <c r="G3910" i="27"/>
  <c r="F3910" i="27"/>
  <c r="G3909" i="27"/>
  <c r="F3909" i="27"/>
  <c r="G3908" i="27"/>
  <c r="F3908" i="27"/>
  <c r="G3907" i="27"/>
  <c r="F3907" i="27"/>
  <c r="G3905" i="27"/>
  <c r="F3905" i="27"/>
  <c r="G3904" i="27"/>
  <c r="F3904" i="27"/>
  <c r="G3903" i="27"/>
  <c r="F3903" i="27"/>
  <c r="G3902" i="27"/>
  <c r="F3902" i="27"/>
  <c r="G3901" i="27"/>
  <c r="F3901" i="27"/>
  <c r="G3900" i="27"/>
  <c r="F3900" i="27"/>
  <c r="G3899" i="27"/>
  <c r="F3899" i="27"/>
  <c r="G3898" i="27"/>
  <c r="F3898" i="27"/>
  <c r="G3897" i="27"/>
  <c r="F3897" i="27"/>
  <c r="G3896" i="27"/>
  <c r="F3896" i="27"/>
  <c r="G3895" i="27"/>
  <c r="F3895" i="27"/>
  <c r="G3894" i="27"/>
  <c r="F3894" i="27"/>
  <c r="G3893" i="27"/>
  <c r="F3893" i="27"/>
  <c r="G3892" i="27"/>
  <c r="F3892" i="27"/>
  <c r="G3891" i="27"/>
  <c r="F3891" i="27"/>
  <c r="G3890" i="27"/>
  <c r="F3890" i="27"/>
  <c r="G3889" i="27"/>
  <c r="F3889" i="27"/>
  <c r="G3888" i="27"/>
  <c r="F3888" i="27"/>
  <c r="G3887" i="27"/>
  <c r="F3887" i="27"/>
  <c r="G3886" i="27"/>
  <c r="F3886" i="27"/>
  <c r="G3885" i="27"/>
  <c r="F3885" i="27"/>
  <c r="G3884" i="27"/>
  <c r="F3884" i="27"/>
  <c r="G3883" i="27"/>
  <c r="F3883" i="27"/>
  <c r="G3882" i="27"/>
  <c r="F3882" i="27"/>
  <c r="G3881" i="27"/>
  <c r="F3881" i="27"/>
  <c r="G3880" i="27"/>
  <c r="F3880" i="27"/>
  <c r="G3879" i="27"/>
  <c r="F3879" i="27"/>
  <c r="G3878" i="27"/>
  <c r="F3878" i="27"/>
  <c r="G3877" i="27"/>
  <c r="F3877" i="27"/>
  <c r="G3876" i="27"/>
  <c r="F3876" i="27"/>
  <c r="G3875" i="27"/>
  <c r="F3875" i="27"/>
  <c r="G3874" i="27"/>
  <c r="F3874" i="27"/>
  <c r="G3873" i="27"/>
  <c r="F3873" i="27"/>
  <c r="G3872" i="27"/>
  <c r="F3872" i="27"/>
  <c r="G3871" i="27"/>
  <c r="F3871" i="27"/>
  <c r="G3870" i="27"/>
  <c r="F3870" i="27"/>
  <c r="G3869" i="27"/>
  <c r="F3869" i="27"/>
  <c r="G3868" i="27"/>
  <c r="F3868" i="27"/>
  <c r="G3867" i="27"/>
  <c r="F3867" i="27"/>
  <c r="G3866" i="27"/>
  <c r="F3866" i="27"/>
  <c r="G3865" i="27"/>
  <c r="F3865" i="27"/>
  <c r="G3864" i="27"/>
  <c r="F3864" i="27"/>
  <c r="G3863" i="27"/>
  <c r="F3863" i="27"/>
  <c r="G3862" i="27"/>
  <c r="F3862" i="27"/>
  <c r="G3861" i="27"/>
  <c r="F3861" i="27"/>
  <c r="G3860" i="27"/>
  <c r="F3860" i="27"/>
  <c r="G3859" i="27"/>
  <c r="F3859" i="27"/>
  <c r="G3858" i="27"/>
  <c r="F3858" i="27"/>
  <c r="G3857" i="27"/>
  <c r="F3857" i="27"/>
  <c r="G3856" i="27"/>
  <c r="F3856" i="27"/>
  <c r="G3855" i="27"/>
  <c r="F3855" i="27"/>
  <c r="G3854" i="27"/>
  <c r="F3854" i="27"/>
  <c r="G3853" i="27"/>
  <c r="F3853" i="27"/>
  <c r="G3852" i="27"/>
  <c r="F3852" i="27"/>
  <c r="G3851" i="27"/>
  <c r="F3851" i="27"/>
  <c r="G3850" i="27"/>
  <c r="F3850" i="27"/>
  <c r="G3849" i="27"/>
  <c r="F3849" i="27"/>
  <c r="G3848" i="27"/>
  <c r="F3848" i="27"/>
  <c r="G3847" i="27"/>
  <c r="F3847" i="27"/>
  <c r="G3846" i="27"/>
  <c r="F3846" i="27"/>
  <c r="G3845" i="27"/>
  <c r="F3845" i="27"/>
  <c r="G3844" i="27"/>
  <c r="F3844" i="27"/>
  <c r="G3843" i="27"/>
  <c r="F3843" i="27"/>
  <c r="G3842" i="27"/>
  <c r="F3842" i="27"/>
  <c r="G3841" i="27"/>
  <c r="F3841" i="27"/>
  <c r="G3840" i="27"/>
  <c r="F3840" i="27"/>
  <c r="G3839" i="27"/>
  <c r="F3839" i="27"/>
  <c r="G3838" i="27"/>
  <c r="F3838" i="27"/>
  <c r="G3837" i="27"/>
  <c r="F3837" i="27"/>
  <c r="G3836" i="27"/>
  <c r="F3836" i="27"/>
  <c r="G3835" i="27"/>
  <c r="F3835" i="27"/>
  <c r="G3834" i="27"/>
  <c r="F3834" i="27"/>
  <c r="G3833" i="27"/>
  <c r="F3833" i="27"/>
  <c r="G3832" i="27"/>
  <c r="F3832" i="27"/>
  <c r="G3831" i="27"/>
  <c r="F3831" i="27"/>
  <c r="G3830" i="27"/>
  <c r="F3830" i="27"/>
  <c r="G3829" i="27"/>
  <c r="F3829" i="27"/>
  <c r="G3828" i="27"/>
  <c r="F3828" i="27"/>
  <c r="G3827" i="27"/>
  <c r="F3827" i="27"/>
  <c r="G3826" i="27"/>
  <c r="F3826" i="27"/>
  <c r="G3825" i="27"/>
  <c r="F3825" i="27"/>
  <c r="G3824" i="27"/>
  <c r="F3824" i="27"/>
  <c r="G3823" i="27"/>
  <c r="F3823" i="27"/>
  <c r="G3822" i="27"/>
  <c r="F3822" i="27"/>
  <c r="G3821" i="27"/>
  <c r="F3821" i="27"/>
  <c r="G3820" i="27"/>
  <c r="F3820" i="27"/>
  <c r="G3819" i="27"/>
  <c r="F3819" i="27"/>
  <c r="G3818" i="27"/>
  <c r="F3818" i="27"/>
  <c r="G3817" i="27"/>
  <c r="F3817" i="27"/>
  <c r="G3816" i="27"/>
  <c r="F3816" i="27"/>
  <c r="G3815" i="27"/>
  <c r="F3815" i="27"/>
  <c r="G3814" i="27"/>
  <c r="F3814" i="27"/>
  <c r="G3813" i="27"/>
  <c r="F3813" i="27"/>
  <c r="G3812" i="27"/>
  <c r="F3812" i="27"/>
  <c r="G3811" i="27"/>
  <c r="F3811" i="27"/>
  <c r="G3810" i="27"/>
  <c r="F3810" i="27"/>
  <c r="G3809" i="27"/>
  <c r="F3809" i="27"/>
  <c r="G3808" i="27"/>
  <c r="F3808" i="27"/>
  <c r="G3807" i="27"/>
  <c r="F3807" i="27"/>
  <c r="G3806" i="27"/>
  <c r="F3806" i="27"/>
  <c r="G3805" i="27"/>
  <c r="F3805" i="27"/>
  <c r="G3804" i="27"/>
  <c r="F3804" i="27"/>
  <c r="G3803" i="27"/>
  <c r="F3803" i="27"/>
  <c r="G3802" i="27"/>
  <c r="F3802" i="27"/>
  <c r="G3801" i="27"/>
  <c r="F3801" i="27"/>
  <c r="G3800" i="27"/>
  <c r="F3800" i="27"/>
  <c r="G3799" i="27"/>
  <c r="F3799" i="27"/>
  <c r="G3798" i="27"/>
  <c r="F3798" i="27"/>
  <c r="G3797" i="27"/>
  <c r="F3797" i="27"/>
  <c r="G3796" i="27"/>
  <c r="F3796" i="27"/>
  <c r="G3795" i="27"/>
  <c r="F3795" i="27"/>
  <c r="G3794" i="27"/>
  <c r="F3794" i="27"/>
  <c r="G3793" i="27"/>
  <c r="F3793" i="27"/>
  <c r="G3792" i="27"/>
  <c r="F3792" i="27"/>
  <c r="G3791" i="27"/>
  <c r="F3791" i="27"/>
  <c r="G3790" i="27"/>
  <c r="F3790" i="27"/>
  <c r="G3789" i="27"/>
  <c r="F3789" i="27"/>
  <c r="G3788" i="27"/>
  <c r="F3788" i="27"/>
  <c r="G3787" i="27"/>
  <c r="F3787" i="27"/>
  <c r="G3786" i="27"/>
  <c r="F3786" i="27"/>
  <c r="G3785" i="27"/>
  <c r="F3785" i="27"/>
  <c r="G3784" i="27"/>
  <c r="F3784" i="27"/>
  <c r="G3783" i="27"/>
  <c r="F3783" i="27"/>
  <c r="G3782" i="27"/>
  <c r="F3782" i="27"/>
  <c r="G3781" i="27"/>
  <c r="F3781" i="27"/>
  <c r="G3780" i="27"/>
  <c r="F3780" i="27"/>
  <c r="G3779" i="27"/>
  <c r="F3779" i="27"/>
  <c r="G3778" i="27"/>
  <c r="F3778" i="27"/>
  <c r="G3777" i="27"/>
  <c r="F3777" i="27"/>
  <c r="G3776" i="27"/>
  <c r="F3776" i="27"/>
  <c r="G3775" i="27"/>
  <c r="F3775" i="27"/>
  <c r="G3774" i="27"/>
  <c r="F3774" i="27"/>
  <c r="G3773" i="27"/>
  <c r="F3773" i="27"/>
  <c r="G3772" i="27"/>
  <c r="F3772" i="27"/>
  <c r="G3770" i="27"/>
  <c r="F3770" i="27"/>
  <c r="G3769" i="27"/>
  <c r="F3769" i="27"/>
  <c r="G3768" i="27"/>
  <c r="F3768" i="27"/>
  <c r="G3767" i="27"/>
  <c r="F3767" i="27"/>
  <c r="G3766" i="27"/>
  <c r="F3766" i="27"/>
  <c r="G3765" i="27"/>
  <c r="F3765" i="27"/>
  <c r="E3764" i="27"/>
  <c r="G3764" i="27" s="1"/>
  <c r="G3763" i="27"/>
  <c r="F3763" i="27"/>
  <c r="G3762" i="27"/>
  <c r="F3762" i="27"/>
  <c r="G3761" i="27"/>
  <c r="F3761" i="27"/>
  <c r="G3760" i="27"/>
  <c r="F3760" i="27"/>
  <c r="G3759" i="27"/>
  <c r="F3759" i="27"/>
  <c r="G3758" i="27"/>
  <c r="F3758" i="27"/>
  <c r="G3757" i="27"/>
  <c r="F3757" i="27"/>
  <c r="G3756" i="27"/>
  <c r="F3756" i="27"/>
  <c r="G3755" i="27"/>
  <c r="F3755" i="27"/>
  <c r="G3754" i="27"/>
  <c r="F3754" i="27"/>
  <c r="G3753" i="27"/>
  <c r="F3753" i="27"/>
  <c r="G3752" i="27"/>
  <c r="F3752" i="27"/>
  <c r="G3751" i="27"/>
  <c r="F3751" i="27"/>
  <c r="G3750" i="27"/>
  <c r="F3750" i="27"/>
  <c r="G3749" i="27"/>
  <c r="F3749" i="27"/>
  <c r="G3748" i="27"/>
  <c r="F3748" i="27"/>
  <c r="G3747" i="27"/>
  <c r="F3747" i="27"/>
  <c r="G3746" i="27"/>
  <c r="F3746" i="27"/>
  <c r="G3745" i="27"/>
  <c r="F3745" i="27"/>
  <c r="G3744" i="27"/>
  <c r="F3744" i="27"/>
  <c r="G3743" i="27"/>
  <c r="G3742" i="27"/>
  <c r="F3742" i="27"/>
  <c r="G3741" i="27"/>
  <c r="F3741" i="27"/>
  <c r="G3740" i="27"/>
  <c r="F3740" i="27"/>
  <c r="G3739" i="27"/>
  <c r="F3739" i="27"/>
  <c r="G3738" i="27"/>
  <c r="F3738" i="27"/>
  <c r="G3737" i="27"/>
  <c r="F3737" i="27"/>
  <c r="G3736" i="27"/>
  <c r="F3736" i="27"/>
  <c r="G3735" i="27"/>
  <c r="F3735" i="27"/>
  <c r="G3734" i="27"/>
  <c r="F3734" i="27"/>
  <c r="G3733" i="27"/>
  <c r="F3733" i="27"/>
  <c r="G3732" i="27"/>
  <c r="F3732" i="27"/>
  <c r="G3731" i="27"/>
  <c r="F3731" i="27"/>
  <c r="G3730" i="27"/>
  <c r="F3730" i="27"/>
  <c r="G3729" i="27"/>
  <c r="F3729" i="27"/>
  <c r="G3728" i="27"/>
  <c r="F3728" i="27"/>
  <c r="G3727" i="27"/>
  <c r="F3727" i="27"/>
  <c r="G3726" i="27"/>
  <c r="F3726" i="27"/>
  <c r="G3725" i="27"/>
  <c r="F3725" i="27"/>
  <c r="G3724" i="27"/>
  <c r="F3724" i="27"/>
  <c r="G3723" i="27"/>
  <c r="F3723" i="27"/>
  <c r="G3722" i="27"/>
  <c r="F3722" i="27"/>
  <c r="G3721" i="27"/>
  <c r="F3721" i="27"/>
  <c r="G3720" i="27"/>
  <c r="F3720" i="27"/>
  <c r="G3719" i="27"/>
  <c r="F3719" i="27"/>
  <c r="G3718" i="27"/>
  <c r="F3718" i="27"/>
  <c r="G3717" i="27"/>
  <c r="F3717" i="27"/>
  <c r="G3716" i="27"/>
  <c r="F3716" i="27"/>
  <c r="G3715" i="27"/>
  <c r="F3715" i="27"/>
  <c r="G3714" i="27"/>
  <c r="F3714" i="27"/>
  <c r="G3713" i="27"/>
  <c r="F3713" i="27"/>
  <c r="G3712" i="27"/>
  <c r="F3712" i="27"/>
  <c r="G3711" i="27"/>
  <c r="F3711" i="27"/>
  <c r="G3710" i="27"/>
  <c r="F3710" i="27"/>
  <c r="G3709" i="27"/>
  <c r="F3709" i="27"/>
  <c r="G3708" i="27"/>
  <c r="F3708" i="27"/>
  <c r="G3707" i="27"/>
  <c r="F3707" i="27"/>
  <c r="G3706" i="27"/>
  <c r="F3706" i="27"/>
  <c r="G3705" i="27"/>
  <c r="F3705" i="27"/>
  <c r="G3704" i="27"/>
  <c r="F3704" i="27"/>
  <c r="G3703" i="27"/>
  <c r="F3703" i="27"/>
  <c r="G3702" i="27"/>
  <c r="F3702" i="27"/>
  <c r="G3701" i="27"/>
  <c r="F3701" i="27"/>
  <c r="G3699" i="27"/>
  <c r="F3699" i="27"/>
  <c r="G3698" i="27"/>
  <c r="F3698" i="27"/>
  <c r="G3697" i="27"/>
  <c r="F3697" i="27"/>
  <c r="G3696" i="27"/>
  <c r="F3696" i="27"/>
  <c r="G3695" i="27"/>
  <c r="F3695" i="27"/>
  <c r="G3694" i="27"/>
  <c r="F3694" i="27"/>
  <c r="G3693" i="27"/>
  <c r="F3693" i="27"/>
  <c r="G3692" i="27"/>
  <c r="F3692" i="27"/>
  <c r="G3691" i="27"/>
  <c r="F3691" i="27"/>
  <c r="G3690" i="27"/>
  <c r="F3690" i="27"/>
  <c r="G3689" i="27"/>
  <c r="F3689" i="27"/>
  <c r="G3688" i="27"/>
  <c r="F3688" i="27"/>
  <c r="G3687" i="27"/>
  <c r="F3687" i="27"/>
  <c r="G3686" i="27"/>
  <c r="F3686" i="27"/>
  <c r="G3685" i="27"/>
  <c r="F3685" i="27"/>
  <c r="G3684" i="27"/>
  <c r="F3684" i="27"/>
  <c r="G3683" i="27"/>
  <c r="F3683" i="27"/>
  <c r="G3682" i="27"/>
  <c r="F3682" i="27"/>
  <c r="G3681" i="27"/>
  <c r="F3681" i="27"/>
  <c r="G3680" i="27"/>
  <c r="F3680" i="27"/>
  <c r="G3679" i="27"/>
  <c r="F3679" i="27"/>
  <c r="G3678" i="27"/>
  <c r="F3678" i="27"/>
  <c r="G3677" i="27"/>
  <c r="F3677" i="27"/>
  <c r="G3676" i="27"/>
  <c r="F3676" i="27"/>
  <c r="G3675" i="27"/>
  <c r="F3675" i="27"/>
  <c r="E3674" i="27"/>
  <c r="G3674" i="27" s="1"/>
  <c r="G3673" i="27"/>
  <c r="F3673" i="27"/>
  <c r="G3672" i="27"/>
  <c r="F3672" i="27"/>
  <c r="G3671" i="27"/>
  <c r="F3671" i="27"/>
  <c r="G3670" i="27"/>
  <c r="F3670" i="27"/>
  <c r="G3669" i="27"/>
  <c r="F3669" i="27"/>
  <c r="G3668" i="27"/>
  <c r="F3668" i="27"/>
  <c r="G3667" i="27"/>
  <c r="F3667" i="27"/>
  <c r="G3666" i="27"/>
  <c r="F3666" i="27"/>
  <c r="G3665" i="27"/>
  <c r="F3665" i="27"/>
  <c r="G3664" i="27"/>
  <c r="F3664" i="27"/>
  <c r="G3663" i="27"/>
  <c r="F3663" i="27"/>
  <c r="G3662" i="27"/>
  <c r="F3662" i="27"/>
  <c r="G3661" i="27"/>
  <c r="F3661" i="27"/>
  <c r="G3660" i="27"/>
  <c r="F3660" i="27"/>
  <c r="G3659" i="27"/>
  <c r="F3659" i="27"/>
  <c r="G3658" i="27"/>
  <c r="F3658" i="27"/>
  <c r="G3657" i="27"/>
  <c r="F3657" i="27"/>
  <c r="G3656" i="27"/>
  <c r="F3656" i="27"/>
  <c r="G3655" i="27"/>
  <c r="F3655" i="27"/>
  <c r="G3654" i="27"/>
  <c r="F3654" i="27"/>
  <c r="G3653" i="27"/>
  <c r="F3653" i="27"/>
  <c r="G3652" i="27"/>
  <c r="F3652" i="27"/>
  <c r="G3651" i="27"/>
  <c r="F3651" i="27"/>
  <c r="G3650" i="27"/>
  <c r="F3650" i="27"/>
  <c r="G3649" i="27"/>
  <c r="F3649" i="27"/>
  <c r="G3648" i="27"/>
  <c r="F3648" i="27"/>
  <c r="G3647" i="27"/>
  <c r="F3647" i="27"/>
  <c r="G3646" i="27"/>
  <c r="F3646" i="27"/>
  <c r="G3645" i="27"/>
  <c r="F3645" i="27"/>
  <c r="G3644" i="27"/>
  <c r="F3644" i="27"/>
  <c r="G3643" i="27"/>
  <c r="F3643" i="27"/>
  <c r="G3642" i="27"/>
  <c r="F3642" i="27"/>
  <c r="G3641" i="27"/>
  <c r="F3641" i="27"/>
  <c r="G3640" i="27"/>
  <c r="F3640" i="27"/>
  <c r="G3639" i="27"/>
  <c r="F3639" i="27"/>
  <c r="G3638" i="27"/>
  <c r="F3638" i="27"/>
  <c r="G3637" i="27"/>
  <c r="F3637" i="27"/>
  <c r="G3636" i="27"/>
  <c r="F3636" i="27"/>
  <c r="G3635" i="27"/>
  <c r="F3635" i="27"/>
  <c r="G3634" i="27"/>
  <c r="F3634" i="27"/>
  <c r="G3633" i="27"/>
  <c r="F3633" i="27"/>
  <c r="G3632" i="27"/>
  <c r="F3632" i="27"/>
  <c r="G3631" i="27"/>
  <c r="F3631" i="27"/>
  <c r="G3630" i="27"/>
  <c r="F3630" i="27"/>
  <c r="G3629" i="27"/>
  <c r="F3629" i="27"/>
  <c r="G3628" i="27"/>
  <c r="F3628" i="27"/>
  <c r="G3627" i="27"/>
  <c r="F3627" i="27"/>
  <c r="G3626" i="27"/>
  <c r="F3626" i="27"/>
  <c r="G3625" i="27"/>
  <c r="F3625" i="27"/>
  <c r="G3624" i="27"/>
  <c r="F3624" i="27"/>
  <c r="G3623" i="27"/>
  <c r="F3623" i="27"/>
  <c r="G3622" i="27"/>
  <c r="F3622" i="27"/>
  <c r="G3621" i="27"/>
  <c r="F3621" i="27"/>
  <c r="G3620" i="27"/>
  <c r="F3620" i="27"/>
  <c r="G3619" i="27"/>
  <c r="F3619" i="27"/>
  <c r="G3618" i="27"/>
  <c r="F3618" i="27"/>
  <c r="G3617" i="27"/>
  <c r="F3617" i="27"/>
  <c r="G3616" i="27"/>
  <c r="F3616" i="27"/>
  <c r="G3615" i="27"/>
  <c r="F3615" i="27"/>
  <c r="G3614" i="27"/>
  <c r="F3614" i="27"/>
  <c r="G3613" i="27"/>
  <c r="F3613" i="27"/>
  <c r="G3612" i="27"/>
  <c r="F3612" i="27"/>
  <c r="G3611" i="27"/>
  <c r="F3611" i="27"/>
  <c r="G3610" i="27"/>
  <c r="F3610" i="27"/>
  <c r="G3609" i="27"/>
  <c r="F3609" i="27"/>
  <c r="G3608" i="27"/>
  <c r="F3608" i="27"/>
  <c r="G3607" i="27"/>
  <c r="F3607" i="27"/>
  <c r="G3606" i="27"/>
  <c r="F3606" i="27"/>
  <c r="G3605" i="27"/>
  <c r="F3605" i="27"/>
  <c r="G3604" i="27"/>
  <c r="F3604" i="27"/>
  <c r="G3603" i="27"/>
  <c r="F3603" i="27"/>
  <c r="G3602" i="27"/>
  <c r="F3602" i="27"/>
  <c r="G3601" i="27"/>
  <c r="F3601" i="27"/>
  <c r="G3600" i="27"/>
  <c r="F3600" i="27"/>
  <c r="G3599" i="27"/>
  <c r="F3599" i="27"/>
  <c r="G3598" i="27"/>
  <c r="F3598" i="27"/>
  <c r="G3597" i="27"/>
  <c r="F3597" i="27"/>
  <c r="G3596" i="27"/>
  <c r="F3596" i="27"/>
  <c r="G3595" i="27"/>
  <c r="F3595" i="27"/>
  <c r="G3594" i="27"/>
  <c r="F3594" i="27"/>
  <c r="G3593" i="27"/>
  <c r="F3593" i="27"/>
  <c r="G3592" i="27"/>
  <c r="F3592" i="27"/>
  <c r="G3591" i="27"/>
  <c r="F3591" i="27"/>
  <c r="G3590" i="27"/>
  <c r="F3590" i="27"/>
  <c r="G3589" i="27"/>
  <c r="F3589" i="27"/>
  <c r="G3588" i="27"/>
  <c r="F3588" i="27"/>
  <c r="G3587" i="27"/>
  <c r="F3587" i="27"/>
  <c r="G3586" i="27"/>
  <c r="F3586" i="27"/>
  <c r="G3585" i="27"/>
  <c r="F3585" i="27"/>
  <c r="G3584" i="27"/>
  <c r="F3584" i="27"/>
  <c r="G3583" i="27"/>
  <c r="F3583" i="27"/>
  <c r="G3582" i="27"/>
  <c r="F3582" i="27"/>
  <c r="G3581" i="27"/>
  <c r="F3581" i="27"/>
  <c r="G3580" i="27"/>
  <c r="F3580" i="27"/>
  <c r="G3579" i="27"/>
  <c r="F3579" i="27"/>
  <c r="G3578" i="27"/>
  <c r="F3578" i="27"/>
  <c r="G3577" i="27"/>
  <c r="F3577" i="27"/>
  <c r="G3576" i="27"/>
  <c r="F3576" i="27"/>
  <c r="G3575" i="27"/>
  <c r="F3575" i="27"/>
  <c r="G3574" i="27"/>
  <c r="F3574" i="27"/>
  <c r="G3573" i="27"/>
  <c r="F3573" i="27"/>
  <c r="G3572" i="27"/>
  <c r="F3572" i="27"/>
  <c r="G3571" i="27"/>
  <c r="F3571" i="27"/>
  <c r="G3570" i="27"/>
  <c r="F3570" i="27"/>
  <c r="G3569" i="27"/>
  <c r="F3569" i="27"/>
  <c r="G3568" i="27"/>
  <c r="F3568" i="27"/>
  <c r="G3567" i="27"/>
  <c r="F3567" i="27"/>
  <c r="G3566" i="27"/>
  <c r="F3566" i="27"/>
  <c r="G3565" i="27"/>
  <c r="F3565" i="27"/>
  <c r="E3564" i="27"/>
  <c r="F3564" i="27" s="1"/>
  <c r="G3563" i="27"/>
  <c r="F3563" i="27"/>
  <c r="G3562" i="27"/>
  <c r="F3562" i="27"/>
  <c r="G3561" i="27"/>
  <c r="F3561" i="27"/>
  <c r="G3560" i="27"/>
  <c r="F3560" i="27"/>
  <c r="G3559" i="27"/>
  <c r="F3559" i="27"/>
  <c r="G3558" i="27"/>
  <c r="F3558" i="27"/>
  <c r="G3557" i="27"/>
  <c r="F3557" i="27"/>
  <c r="G3556" i="27"/>
  <c r="F3556" i="27"/>
  <c r="G3555" i="27"/>
  <c r="F3555" i="27"/>
  <c r="G3554" i="27"/>
  <c r="F3554" i="27"/>
  <c r="G3553" i="27"/>
  <c r="F3553" i="27"/>
  <c r="G3552" i="27"/>
  <c r="F3552" i="27"/>
  <c r="G3551" i="27"/>
  <c r="F3551" i="27"/>
  <c r="G3550" i="27"/>
  <c r="F3550" i="27"/>
  <c r="G3549" i="27"/>
  <c r="F3549" i="27"/>
  <c r="G3548" i="27"/>
  <c r="F3548" i="27"/>
  <c r="G3547" i="27"/>
  <c r="F3547" i="27"/>
  <c r="G3546" i="27"/>
  <c r="F3546" i="27"/>
  <c r="G3545" i="27"/>
  <c r="F3545" i="27"/>
  <c r="G3544" i="27"/>
  <c r="F3544" i="27"/>
  <c r="G3543" i="27"/>
  <c r="F3543" i="27"/>
  <c r="G3542" i="27"/>
  <c r="F3542" i="27"/>
  <c r="G3541" i="27"/>
  <c r="F3541" i="27"/>
  <c r="G3540" i="27"/>
  <c r="F3540" i="27"/>
  <c r="G3539" i="27"/>
  <c r="F3539" i="27"/>
  <c r="G3538" i="27"/>
  <c r="F3538" i="27"/>
  <c r="G3537" i="27"/>
  <c r="F3537" i="27"/>
  <c r="G3536" i="27"/>
  <c r="F3536" i="27"/>
  <c r="G3535" i="27"/>
  <c r="F3535" i="27"/>
  <c r="G3534" i="27"/>
  <c r="F3534" i="27"/>
  <c r="G3533" i="27"/>
  <c r="F3533" i="27"/>
  <c r="G3532" i="27"/>
  <c r="F3532" i="27"/>
  <c r="G3531" i="27"/>
  <c r="F3531" i="27"/>
  <c r="G3530" i="27"/>
  <c r="F3530" i="27"/>
  <c r="G3529" i="27"/>
  <c r="F3529" i="27"/>
  <c r="G3528" i="27"/>
  <c r="F3528" i="27"/>
  <c r="G3527" i="27"/>
  <c r="F3527" i="27"/>
  <c r="G3526" i="27"/>
  <c r="F3526" i="27"/>
  <c r="G3525" i="27"/>
  <c r="G3524" i="27"/>
  <c r="F3524" i="27"/>
  <c r="G3523" i="27"/>
  <c r="F3523" i="27"/>
  <c r="G3522" i="27"/>
  <c r="F3522" i="27"/>
  <c r="G3521" i="27"/>
  <c r="F3521" i="27"/>
  <c r="G3520" i="27"/>
  <c r="F3520" i="27"/>
  <c r="G3519" i="27"/>
  <c r="F3519" i="27"/>
  <c r="G3518" i="27"/>
  <c r="F3518" i="27"/>
  <c r="G3517" i="27"/>
  <c r="F3517" i="27"/>
  <c r="G3516" i="27"/>
  <c r="F3516" i="27"/>
  <c r="G3515" i="27"/>
  <c r="F3515" i="27"/>
  <c r="G3514" i="27"/>
  <c r="F3514" i="27"/>
  <c r="G3513" i="27"/>
  <c r="F3513" i="27"/>
  <c r="G3512" i="27"/>
  <c r="F3512" i="27"/>
  <c r="G3511" i="27"/>
  <c r="F3511" i="27"/>
  <c r="G3510" i="27"/>
  <c r="F3510" i="27"/>
  <c r="G3509" i="27"/>
  <c r="F3509" i="27"/>
  <c r="G3508" i="27"/>
  <c r="F3508" i="27"/>
  <c r="G3507" i="27"/>
  <c r="F3507" i="27"/>
  <c r="G3506" i="27"/>
  <c r="F3506" i="27"/>
  <c r="G3505" i="27"/>
  <c r="F3505" i="27"/>
  <c r="G3504" i="27"/>
  <c r="F3504" i="27"/>
  <c r="G3503" i="27"/>
  <c r="F3503" i="27"/>
  <c r="G3502" i="27"/>
  <c r="F3502" i="27"/>
  <c r="G3501" i="27"/>
  <c r="F3501" i="27"/>
  <c r="G3500" i="27"/>
  <c r="F3500" i="27"/>
  <c r="G3499" i="27"/>
  <c r="F3499" i="27"/>
  <c r="G3498" i="27"/>
  <c r="F3498" i="27"/>
  <c r="G3497" i="27"/>
  <c r="F3497" i="27"/>
  <c r="G3496" i="27"/>
  <c r="F3496" i="27"/>
  <c r="G3495" i="27"/>
  <c r="F3495" i="27"/>
  <c r="G3494" i="27"/>
  <c r="F3494" i="27"/>
  <c r="G3493" i="27"/>
  <c r="F3493" i="27"/>
  <c r="G3492" i="27"/>
  <c r="F3492" i="27"/>
  <c r="G3491" i="27"/>
  <c r="F3491" i="27"/>
  <c r="G3490" i="27"/>
  <c r="F3490" i="27"/>
  <c r="G3489" i="27"/>
  <c r="F3489" i="27"/>
  <c r="G3488" i="27"/>
  <c r="F3488" i="27"/>
  <c r="G3487" i="27"/>
  <c r="F3487" i="27"/>
  <c r="G3486" i="27"/>
  <c r="F3486" i="27"/>
  <c r="G3485" i="27"/>
  <c r="F3485" i="27"/>
  <c r="G3483" i="27"/>
  <c r="F3483" i="27"/>
  <c r="G3482" i="27"/>
  <c r="F3482" i="27"/>
  <c r="G3481" i="27"/>
  <c r="F3481" i="27"/>
  <c r="G3480" i="27"/>
  <c r="F3480" i="27"/>
  <c r="G3478" i="27"/>
  <c r="F3478" i="27"/>
  <c r="G3477" i="27"/>
  <c r="F3477" i="27"/>
  <c r="G3476" i="27"/>
  <c r="F3476" i="27"/>
  <c r="G3475" i="27"/>
  <c r="F3475" i="27"/>
  <c r="G3474" i="27"/>
  <c r="F3474" i="27"/>
  <c r="G3473" i="27"/>
  <c r="F3473" i="27"/>
  <c r="G3472" i="27"/>
  <c r="F3472" i="27"/>
  <c r="G3471" i="27"/>
  <c r="F3471" i="27"/>
  <c r="G3470" i="27"/>
  <c r="F3470" i="27"/>
  <c r="G3469" i="27"/>
  <c r="F3469" i="27"/>
  <c r="G3468" i="27"/>
  <c r="F3468" i="27"/>
  <c r="G3467" i="27"/>
  <c r="F3467" i="27"/>
  <c r="G3466" i="27"/>
  <c r="F3466" i="27"/>
  <c r="G3465" i="27"/>
  <c r="F3465" i="27"/>
  <c r="G3464" i="27"/>
  <c r="F3464" i="27"/>
  <c r="G3463" i="27"/>
  <c r="F3463" i="27"/>
  <c r="G3462" i="27"/>
  <c r="F3462" i="27"/>
  <c r="G3461" i="27"/>
  <c r="F3461" i="27"/>
  <c r="G3460" i="27"/>
  <c r="F3460" i="27"/>
  <c r="G3459" i="27"/>
  <c r="F3459" i="27"/>
  <c r="G3458" i="27"/>
  <c r="F3458" i="27"/>
  <c r="G3457" i="27"/>
  <c r="F3457" i="27"/>
  <c r="G3456" i="27"/>
  <c r="F3456" i="27"/>
  <c r="G3455" i="27"/>
  <c r="F3455" i="27"/>
  <c r="G3454" i="27"/>
  <c r="F3454" i="27"/>
  <c r="G3453" i="27"/>
  <c r="F3453" i="27"/>
  <c r="G3452" i="27"/>
  <c r="F3452" i="27"/>
  <c r="G3451" i="27"/>
  <c r="F3451" i="27"/>
  <c r="G3450" i="27"/>
  <c r="F3450" i="27"/>
  <c r="G3449" i="27"/>
  <c r="F3449" i="27"/>
  <c r="G3448" i="27"/>
  <c r="F3448" i="27"/>
  <c r="G3447" i="27"/>
  <c r="F3447" i="27"/>
  <c r="G3446" i="27"/>
  <c r="F3446" i="27"/>
  <c r="G3445" i="27"/>
  <c r="F3445" i="27"/>
  <c r="G3444" i="27"/>
  <c r="F3444" i="27"/>
  <c r="G3443" i="27"/>
  <c r="F3443" i="27"/>
  <c r="G3442" i="27"/>
  <c r="F3442" i="27"/>
  <c r="E3441" i="27"/>
  <c r="G3441" i="27" s="1"/>
  <c r="G3440" i="27"/>
  <c r="F3440" i="27"/>
  <c r="G3439" i="27"/>
  <c r="F3439" i="27"/>
  <c r="G3438" i="27"/>
  <c r="F3438" i="27"/>
  <c r="G3437" i="27"/>
  <c r="F3437" i="27"/>
  <c r="G3436" i="27"/>
  <c r="F3436" i="27"/>
  <c r="G3435" i="27"/>
  <c r="F3435" i="27"/>
  <c r="G3434" i="27"/>
  <c r="F3434" i="27"/>
  <c r="G3433" i="27"/>
  <c r="F3433" i="27"/>
  <c r="G3432" i="27"/>
  <c r="F3432" i="27"/>
  <c r="G3431" i="27"/>
  <c r="F3431" i="27"/>
  <c r="G3430" i="27"/>
  <c r="F3430" i="27"/>
  <c r="G3429" i="27"/>
  <c r="F3429" i="27"/>
  <c r="G3428" i="27"/>
  <c r="F3428" i="27"/>
  <c r="G3427" i="27"/>
  <c r="F3427" i="27"/>
  <c r="G3426" i="27"/>
  <c r="F3426" i="27"/>
  <c r="G3425" i="27"/>
  <c r="F3425" i="27"/>
  <c r="G3424" i="27"/>
  <c r="F3424" i="27"/>
  <c r="G3423" i="27"/>
  <c r="F3423" i="27"/>
  <c r="G3422" i="27"/>
  <c r="F3422" i="27"/>
  <c r="G3421" i="27"/>
  <c r="F3421" i="27"/>
  <c r="G3420" i="27"/>
  <c r="F3420" i="27"/>
  <c r="G3419" i="27"/>
  <c r="F3419" i="27"/>
  <c r="G3418" i="27"/>
  <c r="F3418" i="27"/>
  <c r="G3417" i="27"/>
  <c r="F3417" i="27"/>
  <c r="G3416" i="27"/>
  <c r="F3416" i="27"/>
  <c r="G3415" i="27"/>
  <c r="F3415" i="27"/>
  <c r="G3414" i="27"/>
  <c r="F3414" i="27"/>
  <c r="G3413" i="27"/>
  <c r="F3413" i="27"/>
  <c r="G3412" i="27"/>
  <c r="F3412" i="27"/>
  <c r="G3411" i="27"/>
  <c r="F3411" i="27"/>
  <c r="G3410" i="27"/>
  <c r="F3410" i="27"/>
  <c r="G3409" i="27"/>
  <c r="F3409" i="27"/>
  <c r="G3408" i="27"/>
  <c r="F3408" i="27"/>
  <c r="G3407" i="27"/>
  <c r="F3407" i="27"/>
  <c r="G3406" i="27"/>
  <c r="F3406" i="27"/>
  <c r="G3405" i="27"/>
  <c r="F3405" i="27"/>
  <c r="G3404" i="27"/>
  <c r="F3404" i="27"/>
  <c r="G3402" i="27"/>
  <c r="F3402" i="27"/>
  <c r="G3401" i="27"/>
  <c r="F3401" i="27"/>
  <c r="G3400" i="27"/>
  <c r="F3400" i="27"/>
  <c r="G3399" i="27"/>
  <c r="F3399" i="27"/>
  <c r="G3398" i="27"/>
  <c r="F3398" i="27"/>
  <c r="G3397" i="27"/>
  <c r="F3397" i="27"/>
  <c r="G3396" i="27"/>
  <c r="F3396" i="27"/>
  <c r="G3395" i="27"/>
  <c r="F3395" i="27"/>
  <c r="G3394" i="27"/>
  <c r="F3394" i="27"/>
  <c r="G3393" i="27"/>
  <c r="F3393" i="27"/>
  <c r="G3392" i="27"/>
  <c r="F3392" i="27"/>
  <c r="G3391" i="27"/>
  <c r="F3391" i="27"/>
  <c r="G3390" i="27"/>
  <c r="F3390" i="27"/>
  <c r="G3389" i="27"/>
  <c r="F3389" i="27"/>
  <c r="G3388" i="27"/>
  <c r="F3388" i="27"/>
  <c r="G3387" i="27"/>
  <c r="F3387" i="27"/>
  <c r="G3386" i="27"/>
  <c r="F3386" i="27"/>
  <c r="G3385" i="27"/>
  <c r="F3385" i="27"/>
  <c r="G3384" i="27"/>
  <c r="F3384" i="27"/>
  <c r="G3383" i="27"/>
  <c r="F3383" i="27"/>
  <c r="G3382" i="27"/>
  <c r="F3382" i="27"/>
  <c r="G3381" i="27"/>
  <c r="F3381" i="27"/>
  <c r="G3380" i="27"/>
  <c r="F3380" i="27"/>
  <c r="G3379" i="27"/>
  <c r="F3379" i="27"/>
  <c r="G3378" i="27"/>
  <c r="F3378" i="27"/>
  <c r="G3377" i="27"/>
  <c r="F3377" i="27"/>
  <c r="G3376" i="27"/>
  <c r="F3376" i="27"/>
  <c r="G3375" i="27"/>
  <c r="F3375" i="27"/>
  <c r="G3374" i="27"/>
  <c r="F3374" i="27"/>
  <c r="G3373" i="27"/>
  <c r="F3373" i="27"/>
  <c r="G3372" i="27"/>
  <c r="F3372" i="27"/>
  <c r="G3371" i="27"/>
  <c r="F3371" i="27"/>
  <c r="G3370" i="27"/>
  <c r="F3370" i="27"/>
  <c r="G3369" i="27"/>
  <c r="F3369" i="27"/>
  <c r="G3368" i="27"/>
  <c r="F3368" i="27"/>
  <c r="G3367" i="27"/>
  <c r="F3367" i="27"/>
  <c r="G3366" i="27"/>
  <c r="F3366" i="27"/>
  <c r="G3365" i="27"/>
  <c r="F3365" i="27"/>
  <c r="G3364" i="27"/>
  <c r="F3364" i="27"/>
  <c r="G3363" i="27"/>
  <c r="F3363" i="27"/>
  <c r="G3362" i="27"/>
  <c r="F3362" i="27"/>
  <c r="G3361" i="27"/>
  <c r="F3361" i="27"/>
  <c r="G3360" i="27"/>
  <c r="F3360" i="27"/>
  <c r="G3359" i="27"/>
  <c r="F3359" i="27"/>
  <c r="G3358" i="27"/>
  <c r="F3358" i="27"/>
  <c r="G3357" i="27"/>
  <c r="F3357" i="27"/>
  <c r="G3356" i="27"/>
  <c r="F3356" i="27"/>
  <c r="G3355" i="27"/>
  <c r="F3355" i="27"/>
  <c r="G3354" i="27"/>
  <c r="F3354" i="27"/>
  <c r="G3353" i="27"/>
  <c r="F3353" i="27"/>
  <c r="G3352" i="27"/>
  <c r="F3352" i="27"/>
  <c r="G3351" i="27"/>
  <c r="F3351" i="27"/>
  <c r="G3350" i="27"/>
  <c r="F3350" i="27"/>
  <c r="G3349" i="27"/>
  <c r="F3349" i="27"/>
  <c r="G3348" i="27"/>
  <c r="F3348" i="27"/>
  <c r="G3347" i="27"/>
  <c r="F3347" i="27"/>
  <c r="G3346" i="27"/>
  <c r="F3346" i="27"/>
  <c r="G3345" i="27"/>
  <c r="F3345" i="27"/>
  <c r="G3344" i="27"/>
  <c r="F3344" i="27"/>
  <c r="G3343" i="27"/>
  <c r="F3343" i="27"/>
  <c r="G3342" i="27"/>
  <c r="F3342" i="27"/>
  <c r="G3341" i="27"/>
  <c r="F3341" i="27"/>
  <c r="G3340" i="27"/>
  <c r="F3340" i="27"/>
  <c r="G3339" i="27"/>
  <c r="F3339" i="27"/>
  <c r="G3338" i="27"/>
  <c r="F3338" i="27"/>
  <c r="G3337" i="27"/>
  <c r="F3337" i="27"/>
  <c r="G3336" i="27"/>
  <c r="F3336" i="27"/>
  <c r="G3335" i="27"/>
  <c r="F3335" i="27"/>
  <c r="G3334" i="27"/>
  <c r="F3334" i="27"/>
  <c r="G3333" i="27"/>
  <c r="F3333" i="27"/>
  <c r="G3332" i="27"/>
  <c r="F3332" i="27"/>
  <c r="G3331" i="27"/>
  <c r="F3331" i="27"/>
  <c r="G3330" i="27"/>
  <c r="F3330" i="27"/>
  <c r="G3329" i="27"/>
  <c r="F3329" i="27"/>
  <c r="G3328" i="27"/>
  <c r="F3328" i="27"/>
  <c r="G3327" i="27"/>
  <c r="F3327" i="27"/>
  <c r="G3326" i="27"/>
  <c r="F3326" i="27"/>
  <c r="G3325" i="27"/>
  <c r="F3325" i="27"/>
  <c r="G3324" i="27"/>
  <c r="F3324" i="27"/>
  <c r="G3323" i="27"/>
  <c r="F3323" i="27"/>
  <c r="G3322" i="27"/>
  <c r="F3322" i="27"/>
  <c r="G3321" i="27"/>
  <c r="F3321" i="27"/>
  <c r="G3320" i="27"/>
  <c r="F3320" i="27"/>
  <c r="G3319" i="27"/>
  <c r="F3319" i="27"/>
  <c r="G3318" i="27"/>
  <c r="F3318" i="27"/>
  <c r="G3317" i="27"/>
  <c r="F3317" i="27"/>
  <c r="G3316" i="27"/>
  <c r="F3316" i="27"/>
  <c r="G3315" i="27"/>
  <c r="F3315" i="27"/>
  <c r="G3314" i="27"/>
  <c r="F3314" i="27"/>
  <c r="G3313" i="27"/>
  <c r="F3313" i="27"/>
  <c r="G3312" i="27"/>
  <c r="F3312" i="27"/>
  <c r="G3311" i="27"/>
  <c r="F3311" i="27"/>
  <c r="G3310" i="27"/>
  <c r="F3310" i="27"/>
  <c r="G3309" i="27"/>
  <c r="F3309" i="27"/>
  <c r="G3308" i="27"/>
  <c r="F3308" i="27"/>
  <c r="G3307" i="27"/>
  <c r="F3307" i="27"/>
  <c r="G3306" i="27"/>
  <c r="F3306" i="27"/>
  <c r="G3305" i="27"/>
  <c r="F3305" i="27"/>
  <c r="G3304" i="27"/>
  <c r="F3304" i="27"/>
  <c r="G3303" i="27"/>
  <c r="F3303" i="27"/>
  <c r="G3302" i="27"/>
  <c r="F3302" i="27"/>
  <c r="G3301" i="27"/>
  <c r="F3301" i="27"/>
  <c r="G3300" i="27"/>
  <c r="F3300" i="27"/>
  <c r="G3299" i="27"/>
  <c r="F3299" i="27"/>
  <c r="G3298" i="27"/>
  <c r="F3298" i="27"/>
  <c r="G3297" i="27"/>
  <c r="F3297" i="27"/>
  <c r="G3296" i="27"/>
  <c r="F3296" i="27"/>
  <c r="G3295" i="27"/>
  <c r="F3295" i="27"/>
  <c r="G3294" i="27"/>
  <c r="F3294" i="27"/>
  <c r="G3293" i="27"/>
  <c r="F3293" i="27"/>
  <c r="G3292" i="27"/>
  <c r="F3292" i="27"/>
  <c r="G3291" i="27"/>
  <c r="F3291" i="27"/>
  <c r="G3290" i="27"/>
  <c r="F3290" i="27"/>
  <c r="G3289" i="27"/>
  <c r="F3289" i="27"/>
  <c r="G3288" i="27"/>
  <c r="F3288" i="27"/>
  <c r="G3287" i="27"/>
  <c r="F3287" i="27"/>
  <c r="G3286" i="27"/>
  <c r="F3286" i="27"/>
  <c r="G3285" i="27"/>
  <c r="F3285" i="27"/>
  <c r="G3284" i="27"/>
  <c r="F3284" i="27"/>
  <c r="G3283" i="27"/>
  <c r="F3283" i="27"/>
  <c r="G3282" i="27"/>
  <c r="F3282" i="27"/>
  <c r="G3281" i="27"/>
  <c r="F3281" i="27"/>
  <c r="G3280" i="27"/>
  <c r="F3280" i="27"/>
  <c r="G3279" i="27"/>
  <c r="F3279" i="27"/>
  <c r="G3278" i="27"/>
  <c r="F3278" i="27"/>
  <c r="G3277" i="27"/>
  <c r="F3277" i="27"/>
  <c r="G3276" i="27"/>
  <c r="F3276" i="27"/>
  <c r="G3275" i="27"/>
  <c r="F3275" i="27"/>
  <c r="G3274" i="27"/>
  <c r="F3274" i="27"/>
  <c r="G3273" i="27"/>
  <c r="F3273" i="27"/>
  <c r="G3272" i="27"/>
  <c r="F3272" i="27"/>
  <c r="G3271" i="27"/>
  <c r="F3271" i="27"/>
  <c r="G3270" i="27"/>
  <c r="F3270" i="27"/>
  <c r="G3269" i="27"/>
  <c r="F3269" i="27"/>
  <c r="G3268" i="27"/>
  <c r="F3268" i="27"/>
  <c r="G3267" i="27"/>
  <c r="F3267" i="27"/>
  <c r="G3266" i="27"/>
  <c r="F3266" i="27"/>
  <c r="G3265" i="27"/>
  <c r="F3265" i="27"/>
  <c r="G3264" i="27"/>
  <c r="F3264" i="27"/>
  <c r="G3263" i="27"/>
  <c r="F3263" i="27"/>
  <c r="G3262" i="27"/>
  <c r="F3262" i="27"/>
  <c r="G3261" i="27"/>
  <c r="F3261" i="27"/>
  <c r="G3260" i="27"/>
  <c r="F3260" i="27"/>
  <c r="G3259" i="27"/>
  <c r="F3259" i="27"/>
  <c r="G3258" i="27"/>
  <c r="F3258" i="27"/>
  <c r="G3257" i="27"/>
  <c r="F3257" i="27"/>
  <c r="G3256" i="27"/>
  <c r="F3256" i="27"/>
  <c r="G3255" i="27"/>
  <c r="F3255" i="27"/>
  <c r="G3254" i="27"/>
  <c r="F3254" i="27"/>
  <c r="G3253" i="27"/>
  <c r="F3253" i="27"/>
  <c r="G3252" i="27"/>
  <c r="F3252" i="27"/>
  <c r="G3251" i="27"/>
  <c r="F3251" i="27"/>
  <c r="G3250" i="27"/>
  <c r="F3250" i="27"/>
  <c r="G3249" i="27"/>
  <c r="F3249" i="27"/>
  <c r="G3248" i="27"/>
  <c r="F3248" i="27"/>
  <c r="G3247" i="27"/>
  <c r="F3247" i="27"/>
  <c r="G3246" i="27"/>
  <c r="F3246" i="27"/>
  <c r="G3245" i="27"/>
  <c r="F3245" i="27"/>
  <c r="G3244" i="27"/>
  <c r="F3244" i="27"/>
  <c r="G3243" i="27"/>
  <c r="F3243" i="27"/>
  <c r="G3242" i="27"/>
  <c r="F3242" i="27"/>
  <c r="G3241" i="27"/>
  <c r="F3241" i="27"/>
  <c r="G3240" i="27"/>
  <c r="F3240" i="27"/>
  <c r="G3239" i="27"/>
  <c r="F3239" i="27"/>
  <c r="G3238" i="27"/>
  <c r="F3238" i="27"/>
  <c r="G3237" i="27"/>
  <c r="F3237" i="27"/>
  <c r="G3236" i="27"/>
  <c r="F3236" i="27"/>
  <c r="G3235" i="27"/>
  <c r="F3235" i="27"/>
  <c r="G3234" i="27"/>
  <c r="F3234" i="27"/>
  <c r="G3233" i="27"/>
  <c r="F3233" i="27"/>
  <c r="G3232" i="27"/>
  <c r="F3232" i="27"/>
  <c r="G3231" i="27"/>
  <c r="F3231" i="27"/>
  <c r="G3230" i="27"/>
  <c r="F3230" i="27"/>
  <c r="G3229" i="27"/>
  <c r="F3229" i="27"/>
  <c r="G3228" i="27"/>
  <c r="F3228" i="27"/>
  <c r="G3227" i="27"/>
  <c r="F3227" i="27"/>
  <c r="G3226" i="27"/>
  <c r="F3226" i="27"/>
  <c r="G3225" i="27"/>
  <c r="F3225" i="27"/>
  <c r="G3224" i="27"/>
  <c r="F3224" i="27"/>
  <c r="G3223" i="27"/>
  <c r="F3223" i="27"/>
  <c r="G3222" i="27"/>
  <c r="F3222" i="27"/>
  <c r="G3221" i="27"/>
  <c r="F3221" i="27"/>
  <c r="G3220" i="27"/>
  <c r="F3220" i="27"/>
  <c r="G3219" i="27"/>
  <c r="F3219" i="27"/>
  <c r="G3218" i="27"/>
  <c r="F3218" i="27"/>
  <c r="G3217" i="27"/>
  <c r="F3217" i="27"/>
  <c r="G3216" i="27"/>
  <c r="F3216" i="27"/>
  <c r="G3215" i="27"/>
  <c r="F3215" i="27"/>
  <c r="G3214" i="27"/>
  <c r="F3214" i="27"/>
  <c r="G3213" i="27"/>
  <c r="F3213" i="27"/>
  <c r="G3212" i="27"/>
  <c r="F3212" i="27"/>
  <c r="G3211" i="27"/>
  <c r="F3211" i="27"/>
  <c r="G3210" i="27"/>
  <c r="F3210" i="27"/>
  <c r="G3209" i="27"/>
  <c r="F3209" i="27"/>
  <c r="G3208" i="27"/>
  <c r="F3208" i="27"/>
  <c r="G3207" i="27"/>
  <c r="F3207" i="27"/>
  <c r="G3206" i="27"/>
  <c r="F3206" i="27"/>
  <c r="G3205" i="27"/>
  <c r="F3205" i="27"/>
  <c r="G3204" i="27"/>
  <c r="F3204" i="27"/>
  <c r="G3203" i="27"/>
  <c r="F3203" i="27"/>
  <c r="G3202" i="27"/>
  <c r="F3202" i="27"/>
  <c r="G3201" i="27"/>
  <c r="F3201" i="27"/>
  <c r="G3200" i="27"/>
  <c r="F3200" i="27"/>
  <c r="G3199" i="27"/>
  <c r="F3199" i="27"/>
  <c r="G3198" i="27"/>
  <c r="F3198" i="27"/>
  <c r="G3197" i="27"/>
  <c r="F3197" i="27"/>
  <c r="G3196" i="27"/>
  <c r="F3196" i="27"/>
  <c r="G3195" i="27"/>
  <c r="F3195" i="27"/>
  <c r="G3194" i="27"/>
  <c r="F3194" i="27"/>
  <c r="G3193" i="27"/>
  <c r="F3193" i="27"/>
  <c r="G3192" i="27"/>
  <c r="F3192" i="27"/>
  <c r="G3191" i="27"/>
  <c r="F3191" i="27"/>
  <c r="G3190" i="27"/>
  <c r="F3190" i="27"/>
  <c r="G3189" i="27"/>
  <c r="F3189" i="27"/>
  <c r="G3188" i="27"/>
  <c r="F3188" i="27"/>
  <c r="G3187" i="27"/>
  <c r="F3187" i="27"/>
  <c r="E3186" i="27"/>
  <c r="G3186" i="27" s="1"/>
  <c r="G3185" i="27"/>
  <c r="F3185" i="27"/>
  <c r="G3184" i="27"/>
  <c r="F3184" i="27"/>
  <c r="G3183" i="27"/>
  <c r="F3183" i="27"/>
  <c r="G3182" i="27"/>
  <c r="F3182" i="27"/>
  <c r="G3181" i="27"/>
  <c r="F3181" i="27"/>
  <c r="G3180" i="27"/>
  <c r="F3180" i="27"/>
  <c r="G3179" i="27"/>
  <c r="F3179" i="27"/>
  <c r="G3178" i="27"/>
  <c r="F3178" i="27"/>
  <c r="G3177" i="27"/>
  <c r="F3177" i="27"/>
  <c r="G3176" i="27"/>
  <c r="F3176" i="27"/>
  <c r="G3175" i="27"/>
  <c r="F3175" i="27"/>
  <c r="G3174" i="27"/>
  <c r="F3174" i="27"/>
  <c r="G3173" i="27"/>
  <c r="F3173" i="27"/>
  <c r="G3172" i="27"/>
  <c r="F3172" i="27"/>
  <c r="G3171" i="27"/>
  <c r="F3171" i="27"/>
  <c r="G3170" i="27"/>
  <c r="F3170" i="27"/>
  <c r="G3169" i="27"/>
  <c r="F3169" i="27"/>
  <c r="G3168" i="27"/>
  <c r="F3168" i="27"/>
  <c r="G3167" i="27"/>
  <c r="F3167" i="27"/>
  <c r="G3166" i="27"/>
  <c r="F3166" i="27"/>
  <c r="G3165" i="27"/>
  <c r="F3165" i="27"/>
  <c r="G3164" i="27"/>
  <c r="F3164" i="27"/>
  <c r="G3163" i="27"/>
  <c r="F3163" i="27"/>
  <c r="G3162" i="27"/>
  <c r="F3162" i="27"/>
  <c r="G3161" i="27"/>
  <c r="F3161" i="27"/>
  <c r="G3160" i="27"/>
  <c r="F3160" i="27"/>
  <c r="G3159" i="27"/>
  <c r="F3159" i="27"/>
  <c r="G3158" i="27"/>
  <c r="F3158" i="27"/>
  <c r="G3157" i="27"/>
  <c r="F3157" i="27"/>
  <c r="G3156" i="27"/>
  <c r="F3156" i="27"/>
  <c r="G3155" i="27"/>
  <c r="F3155" i="27"/>
  <c r="G3154" i="27"/>
  <c r="F3154" i="27"/>
  <c r="G3153" i="27"/>
  <c r="F3153" i="27"/>
  <c r="G3152" i="27"/>
  <c r="F3152" i="27"/>
  <c r="G3151" i="27"/>
  <c r="F3151" i="27"/>
  <c r="G3150" i="27"/>
  <c r="F3150" i="27"/>
  <c r="G3149" i="27"/>
  <c r="F3149" i="27"/>
  <c r="G3148" i="27"/>
  <c r="F3148" i="27"/>
  <c r="G3147" i="27"/>
  <c r="F3147" i="27"/>
  <c r="G3146" i="27"/>
  <c r="F3146" i="27"/>
  <c r="G3145" i="27"/>
  <c r="F3145" i="27"/>
  <c r="G3144" i="27"/>
  <c r="F3144" i="27"/>
  <c r="G3143" i="27"/>
  <c r="F3143" i="27"/>
  <c r="G3142" i="27"/>
  <c r="F3142" i="27"/>
  <c r="G3141" i="27"/>
  <c r="F3141" i="27"/>
  <c r="G3140" i="27"/>
  <c r="F3140" i="27"/>
  <c r="G3139" i="27"/>
  <c r="F3139" i="27"/>
  <c r="G3138" i="27"/>
  <c r="F3138" i="27"/>
  <c r="G3137" i="27"/>
  <c r="F3137" i="27"/>
  <c r="G3136" i="27"/>
  <c r="F3136" i="27"/>
  <c r="G3135" i="27"/>
  <c r="F3135" i="27"/>
  <c r="G3134" i="27"/>
  <c r="F3134" i="27"/>
  <c r="G3133" i="27"/>
  <c r="F3133" i="27"/>
  <c r="G3132" i="27"/>
  <c r="F3132" i="27"/>
  <c r="G3131" i="27"/>
  <c r="F3131" i="27"/>
  <c r="G3130" i="27"/>
  <c r="F3130" i="27"/>
  <c r="G3129" i="27"/>
  <c r="F3129" i="27"/>
  <c r="G3128" i="27"/>
  <c r="F3128" i="27"/>
  <c r="G3127" i="27"/>
  <c r="F3127" i="27"/>
  <c r="G3126" i="27"/>
  <c r="F3126" i="27"/>
  <c r="G3125" i="27"/>
  <c r="F3125" i="27"/>
  <c r="G3124" i="27"/>
  <c r="F3124" i="27"/>
  <c r="G3123" i="27"/>
  <c r="F3123" i="27"/>
  <c r="G3122" i="27"/>
  <c r="F3122" i="27"/>
  <c r="G3121" i="27"/>
  <c r="F3121" i="27"/>
  <c r="G3120" i="27"/>
  <c r="F3120" i="27"/>
  <c r="G3119" i="27"/>
  <c r="F3119" i="27"/>
  <c r="G3118" i="27"/>
  <c r="F3118" i="27"/>
  <c r="G3117" i="27"/>
  <c r="F3117" i="27"/>
  <c r="G3116" i="27"/>
  <c r="F3116" i="27"/>
  <c r="G3115" i="27"/>
  <c r="F3115" i="27"/>
  <c r="G3114" i="27"/>
  <c r="F3114" i="27"/>
  <c r="G3113" i="27"/>
  <c r="F3113" i="27"/>
  <c r="G3112" i="27"/>
  <c r="F3112" i="27"/>
  <c r="G3111" i="27"/>
  <c r="F3111" i="27"/>
  <c r="G3110" i="27"/>
  <c r="F3110" i="27"/>
  <c r="G3109" i="27"/>
  <c r="F3109" i="27"/>
  <c r="G3108" i="27"/>
  <c r="F3108" i="27"/>
  <c r="G3107" i="27"/>
  <c r="F3107" i="27"/>
  <c r="G3106" i="27"/>
  <c r="F3106" i="27"/>
  <c r="G3105" i="27"/>
  <c r="F3105" i="27"/>
  <c r="G3104" i="27"/>
  <c r="F3104" i="27"/>
  <c r="G3103" i="27"/>
  <c r="F3103" i="27"/>
  <c r="G3102" i="27"/>
  <c r="F3102" i="27"/>
  <c r="G3101" i="27"/>
  <c r="F3101" i="27"/>
  <c r="G3100" i="27"/>
  <c r="F3100" i="27"/>
  <c r="G3099" i="27"/>
  <c r="F3099" i="27"/>
  <c r="G3098" i="27"/>
  <c r="F3098" i="27"/>
  <c r="G3097" i="27"/>
  <c r="F3097" i="27"/>
  <c r="G3096" i="27"/>
  <c r="F3096" i="27"/>
  <c r="G3095" i="27"/>
  <c r="F3095" i="27"/>
  <c r="G3094" i="27"/>
  <c r="F3094" i="27"/>
  <c r="G3093" i="27"/>
  <c r="F3093" i="27"/>
  <c r="G3092" i="27"/>
  <c r="F3092" i="27"/>
  <c r="G3091" i="27"/>
  <c r="F3091" i="27"/>
  <c r="G3090" i="27"/>
  <c r="F3090" i="27"/>
  <c r="G3089" i="27"/>
  <c r="F3089" i="27"/>
  <c r="G3088" i="27"/>
  <c r="F3088" i="27"/>
  <c r="G3087" i="27"/>
  <c r="F3087" i="27"/>
  <c r="G3086" i="27"/>
  <c r="F3086" i="27"/>
  <c r="G3085" i="27"/>
  <c r="F3085" i="27"/>
  <c r="G3084" i="27"/>
  <c r="F3084" i="27"/>
  <c r="G3083" i="27"/>
  <c r="F3083" i="27"/>
  <c r="G3082" i="27"/>
  <c r="F3082" i="27"/>
  <c r="G3081" i="27"/>
  <c r="F3081" i="27"/>
  <c r="G3080" i="27"/>
  <c r="F3080" i="27"/>
  <c r="G3079" i="27"/>
  <c r="F3079" i="27"/>
  <c r="G3078" i="27"/>
  <c r="F3078" i="27"/>
  <c r="G3077" i="27"/>
  <c r="F3077" i="27"/>
  <c r="G3076" i="27"/>
  <c r="F3076" i="27"/>
  <c r="G3075" i="27"/>
  <c r="F3075" i="27"/>
  <c r="G3074" i="27"/>
  <c r="F3074" i="27"/>
  <c r="G3073" i="27"/>
  <c r="F3073" i="27"/>
  <c r="G3072" i="27"/>
  <c r="F3072" i="27"/>
  <c r="G3071" i="27"/>
  <c r="F3071" i="27"/>
  <c r="G3070" i="27"/>
  <c r="F3070" i="27"/>
  <c r="G3069" i="27"/>
  <c r="F3069" i="27"/>
  <c r="G3068" i="27"/>
  <c r="F3068" i="27"/>
  <c r="G3067" i="27"/>
  <c r="F3067" i="27"/>
  <c r="G3066" i="27"/>
  <c r="F3066" i="27"/>
  <c r="G3065" i="27"/>
  <c r="F3065" i="27"/>
  <c r="G3064" i="27"/>
  <c r="F3064" i="27"/>
  <c r="G3063" i="27"/>
  <c r="F3063" i="27"/>
  <c r="G3062" i="27"/>
  <c r="F3062" i="27"/>
  <c r="G3061" i="27"/>
  <c r="F3061" i="27"/>
  <c r="G3060" i="27"/>
  <c r="F3060" i="27"/>
  <c r="G3059" i="27"/>
  <c r="F3059" i="27"/>
  <c r="G3058" i="27"/>
  <c r="F3058" i="27"/>
  <c r="G3057" i="27"/>
  <c r="F3057" i="27"/>
  <c r="G3056" i="27"/>
  <c r="F3056" i="27"/>
  <c r="G3055" i="27"/>
  <c r="F3055" i="27"/>
  <c r="G3054" i="27"/>
  <c r="F3054" i="27"/>
  <c r="G3053" i="27"/>
  <c r="F3053" i="27"/>
  <c r="G3052" i="27"/>
  <c r="F3052" i="27"/>
  <c r="G3051" i="27"/>
  <c r="F3051" i="27"/>
  <c r="G3050" i="27"/>
  <c r="F3050" i="27"/>
  <c r="G3049" i="27"/>
  <c r="F3049" i="27"/>
  <c r="G3048" i="27"/>
  <c r="F3048" i="27"/>
  <c r="G3046" i="27"/>
  <c r="F3046" i="27"/>
  <c r="G3045" i="27"/>
  <c r="F3045" i="27"/>
  <c r="G3044" i="27"/>
  <c r="F3044" i="27"/>
  <c r="G3043" i="27"/>
  <c r="F3043" i="27"/>
  <c r="G3042" i="27"/>
  <c r="F3042" i="27"/>
  <c r="G3041" i="27"/>
  <c r="F3041" i="27"/>
  <c r="G3040" i="27"/>
  <c r="F3040" i="27"/>
  <c r="G3039" i="27"/>
  <c r="F3039" i="27"/>
  <c r="G3038" i="27"/>
  <c r="F3038" i="27"/>
  <c r="G3037" i="27"/>
  <c r="F3037" i="27"/>
  <c r="G3036" i="27"/>
  <c r="F3036" i="27"/>
  <c r="G3035" i="27"/>
  <c r="F3035" i="27"/>
  <c r="G3034" i="27"/>
  <c r="F3034" i="27"/>
  <c r="G3033" i="27"/>
  <c r="F3033" i="27"/>
  <c r="G3032" i="27"/>
  <c r="F3032" i="27"/>
  <c r="G3031" i="27"/>
  <c r="F3031" i="27"/>
  <c r="G3030" i="27"/>
  <c r="F3030" i="27"/>
  <c r="G3029" i="27"/>
  <c r="F3029" i="27"/>
  <c r="G3028" i="27"/>
  <c r="F3028" i="27"/>
  <c r="G3027" i="27"/>
  <c r="F3027" i="27"/>
  <c r="G3026" i="27"/>
  <c r="F3026" i="27"/>
  <c r="G3025" i="27"/>
  <c r="F3025" i="27"/>
  <c r="G3024" i="27"/>
  <c r="F3024" i="27"/>
  <c r="G3023" i="27"/>
  <c r="F3023" i="27"/>
  <c r="G3022" i="27"/>
  <c r="F3022" i="27"/>
  <c r="G3021" i="27"/>
  <c r="F3021" i="27"/>
  <c r="G3020" i="27"/>
  <c r="F3020" i="27"/>
  <c r="G3019" i="27"/>
  <c r="F3019" i="27"/>
  <c r="G3018" i="27"/>
  <c r="F3018" i="27"/>
  <c r="G3017" i="27"/>
  <c r="F3017" i="27"/>
  <c r="G3016" i="27"/>
  <c r="F3016" i="27"/>
  <c r="G3015" i="27"/>
  <c r="F3015" i="27"/>
  <c r="G3014" i="27"/>
  <c r="F3014" i="27"/>
  <c r="G3013" i="27"/>
  <c r="F3013" i="27"/>
  <c r="G3012" i="27"/>
  <c r="F3012" i="27"/>
  <c r="G3011" i="27"/>
  <c r="F3011" i="27"/>
  <c r="G3010" i="27"/>
  <c r="F3010" i="27"/>
  <c r="G3009" i="27"/>
  <c r="F3009" i="27"/>
  <c r="G3008" i="27"/>
  <c r="F3008" i="27"/>
  <c r="G3007" i="27"/>
  <c r="F3007" i="27"/>
  <c r="G3006" i="27"/>
  <c r="F3006" i="27"/>
  <c r="G3005" i="27"/>
  <c r="F3005" i="27"/>
  <c r="G3004" i="27"/>
  <c r="F3004" i="27"/>
  <c r="G3003" i="27"/>
  <c r="F3003" i="27"/>
  <c r="G3002" i="27"/>
  <c r="F3002" i="27"/>
  <c r="G3001" i="27"/>
  <c r="F3001" i="27"/>
  <c r="G3000" i="27"/>
  <c r="F3000" i="27"/>
  <c r="G2999" i="27"/>
  <c r="F2999" i="27"/>
  <c r="G2998" i="27"/>
  <c r="F2998" i="27"/>
  <c r="G2997" i="27"/>
  <c r="G2996" i="27"/>
  <c r="F2996" i="27"/>
  <c r="G2995" i="27"/>
  <c r="F2995" i="27"/>
  <c r="G2994" i="27"/>
  <c r="F2994" i="27"/>
  <c r="G2993" i="27"/>
  <c r="F2993" i="27"/>
  <c r="G2991" i="27"/>
  <c r="F2991" i="27"/>
  <c r="E2990" i="27"/>
  <c r="G2990" i="27" s="1"/>
  <c r="G2989" i="27"/>
  <c r="F2989" i="27"/>
  <c r="G2988" i="27"/>
  <c r="F2988" i="27"/>
  <c r="G2987" i="27"/>
  <c r="F2987" i="27"/>
  <c r="G2986" i="27"/>
  <c r="F2986" i="27"/>
  <c r="G2985" i="27"/>
  <c r="F2985" i="27"/>
  <c r="G2984" i="27"/>
  <c r="F2984" i="27"/>
  <c r="G2983" i="27"/>
  <c r="F2983" i="27"/>
  <c r="G2982" i="27"/>
  <c r="F2982" i="27"/>
  <c r="G2981" i="27"/>
  <c r="F2981" i="27"/>
  <c r="G2980" i="27"/>
  <c r="F2980" i="27"/>
  <c r="G2979" i="27"/>
  <c r="F2979" i="27"/>
  <c r="G2978" i="27"/>
  <c r="F2978" i="27"/>
  <c r="G2977" i="27"/>
  <c r="F2977" i="27"/>
  <c r="G2976" i="27"/>
  <c r="F2976" i="27"/>
  <c r="G2975" i="27"/>
  <c r="F2975" i="27"/>
  <c r="G2974" i="27"/>
  <c r="F2974" i="27"/>
  <c r="G2973" i="27"/>
  <c r="F2973" i="27"/>
  <c r="G2972" i="27"/>
  <c r="F2972" i="27"/>
  <c r="G2971" i="27"/>
  <c r="F2971" i="27"/>
  <c r="G2970" i="27"/>
  <c r="F2970" i="27"/>
  <c r="G2969" i="27"/>
  <c r="F2969" i="27"/>
  <c r="G2968" i="27"/>
  <c r="F2968" i="27"/>
  <c r="G2967" i="27"/>
  <c r="F2967" i="27"/>
  <c r="G2966" i="27"/>
  <c r="F2966" i="27"/>
  <c r="G2965" i="27"/>
  <c r="F2965" i="27"/>
  <c r="G2964" i="27"/>
  <c r="F2964" i="27"/>
  <c r="G2963" i="27"/>
  <c r="F2963" i="27"/>
  <c r="G2962" i="27"/>
  <c r="F2962" i="27"/>
  <c r="G2961" i="27"/>
  <c r="F2961" i="27"/>
  <c r="G2960" i="27"/>
  <c r="F2960" i="27"/>
  <c r="G2959" i="27"/>
  <c r="F2959" i="27"/>
  <c r="G2958" i="27"/>
  <c r="F2958" i="27"/>
  <c r="G2957" i="27"/>
  <c r="F2957" i="27"/>
  <c r="G2956" i="27"/>
  <c r="F2956" i="27"/>
  <c r="G2955" i="27"/>
  <c r="F2955" i="27"/>
  <c r="G2954" i="27"/>
  <c r="F2954" i="27"/>
  <c r="G2953" i="27"/>
  <c r="F2953" i="27"/>
  <c r="G2952" i="27"/>
  <c r="F2952" i="27"/>
  <c r="G2951" i="27"/>
  <c r="F2951" i="27"/>
  <c r="G2950" i="27"/>
  <c r="F2950" i="27"/>
  <c r="G2949" i="27"/>
  <c r="F2949" i="27"/>
  <c r="G2948" i="27"/>
  <c r="F2948" i="27"/>
  <c r="G2947" i="27"/>
  <c r="F2947" i="27"/>
  <c r="G2946" i="27"/>
  <c r="F2946" i="27"/>
  <c r="G2945" i="27"/>
  <c r="F2945" i="27"/>
  <c r="G2944" i="27"/>
  <c r="F2944" i="27"/>
  <c r="G2943" i="27"/>
  <c r="F2943" i="27"/>
  <c r="G2942" i="27"/>
  <c r="F2942" i="27"/>
  <c r="G2941" i="27"/>
  <c r="F2941" i="27"/>
  <c r="G2940" i="27"/>
  <c r="F2940" i="27"/>
  <c r="G2939" i="27"/>
  <c r="F2939" i="27"/>
  <c r="G2938" i="27"/>
  <c r="F2938" i="27"/>
  <c r="G2937" i="27"/>
  <c r="F2937" i="27"/>
  <c r="G2936" i="27"/>
  <c r="F2936" i="27"/>
  <c r="G2935" i="27"/>
  <c r="F2935" i="27"/>
  <c r="G2934" i="27"/>
  <c r="F2934" i="27"/>
  <c r="G2933" i="27"/>
  <c r="F2933" i="27"/>
  <c r="G2932" i="27"/>
  <c r="F2932" i="27"/>
  <c r="G2931" i="27"/>
  <c r="F2931" i="27"/>
  <c r="G2930" i="27"/>
  <c r="F2930" i="27"/>
  <c r="G2929" i="27"/>
  <c r="F2929" i="27"/>
  <c r="G2928" i="27"/>
  <c r="F2928" i="27"/>
  <c r="G2927" i="27"/>
  <c r="F2927" i="27"/>
  <c r="G2926" i="27"/>
  <c r="F2926" i="27"/>
  <c r="G2925" i="27"/>
  <c r="F2925" i="27"/>
  <c r="G2924" i="27"/>
  <c r="F2924" i="27"/>
  <c r="G2923" i="27"/>
  <c r="F2923" i="27"/>
  <c r="G2922" i="27"/>
  <c r="F2922" i="27"/>
  <c r="G2921" i="27"/>
  <c r="F2921" i="27"/>
  <c r="G2920" i="27"/>
  <c r="F2920" i="27"/>
  <c r="G2919" i="27"/>
  <c r="F2919" i="27"/>
  <c r="G2918" i="27"/>
  <c r="F2918" i="27"/>
  <c r="G2917" i="27"/>
  <c r="F2917" i="27"/>
  <c r="G2916" i="27"/>
  <c r="F2916" i="27"/>
  <c r="G2915" i="27"/>
  <c r="F2915" i="27"/>
  <c r="G2914" i="27"/>
  <c r="F2914" i="27"/>
  <c r="G2913" i="27"/>
  <c r="F2913" i="27"/>
  <c r="G2912" i="27"/>
  <c r="F2912" i="27"/>
  <c r="G2911" i="27"/>
  <c r="F2911" i="27"/>
  <c r="G2910" i="27"/>
  <c r="F2910" i="27"/>
  <c r="G2909" i="27"/>
  <c r="F2909" i="27"/>
  <c r="G2908" i="27"/>
  <c r="F2908" i="27"/>
  <c r="G2907" i="27"/>
  <c r="F2907" i="27"/>
  <c r="G2906" i="27"/>
  <c r="F2906" i="27"/>
  <c r="G2905" i="27"/>
  <c r="F2905" i="27"/>
  <c r="G2904" i="27"/>
  <c r="F2904" i="27"/>
  <c r="G2903" i="27"/>
  <c r="F2903" i="27"/>
  <c r="G2902" i="27"/>
  <c r="F2902" i="27"/>
  <c r="G2901" i="27"/>
  <c r="F2901" i="27"/>
  <c r="G2900" i="27"/>
  <c r="F2900" i="27"/>
  <c r="G2899" i="27"/>
  <c r="F2899" i="27"/>
  <c r="G2898" i="27"/>
  <c r="F2898" i="27"/>
  <c r="G2897" i="27"/>
  <c r="F2897" i="27"/>
  <c r="G2896" i="27"/>
  <c r="F2896" i="27"/>
  <c r="G2895" i="27"/>
  <c r="F2895" i="27"/>
  <c r="G2894" i="27"/>
  <c r="F2894" i="27"/>
  <c r="G2893" i="27"/>
  <c r="F2893" i="27"/>
  <c r="G2892" i="27"/>
  <c r="F2892" i="27"/>
  <c r="G2891" i="27"/>
  <c r="F2891" i="27"/>
  <c r="G2890" i="27"/>
  <c r="F2890" i="27"/>
  <c r="G2889" i="27"/>
  <c r="F2889" i="27"/>
  <c r="G2888" i="27"/>
  <c r="F2888" i="27"/>
  <c r="G2887" i="27"/>
  <c r="F2887" i="27"/>
  <c r="G2886" i="27"/>
  <c r="F2886" i="27"/>
  <c r="G2885" i="27"/>
  <c r="F2885" i="27"/>
  <c r="G2884" i="27"/>
  <c r="F2884" i="27"/>
  <c r="G2883" i="27"/>
  <c r="F2883" i="27"/>
  <c r="G2882" i="27"/>
  <c r="F2882" i="27"/>
  <c r="G2881" i="27"/>
  <c r="F2881" i="27"/>
  <c r="G2880" i="27"/>
  <c r="F2880" i="27"/>
  <c r="G2879" i="27"/>
  <c r="F2879" i="27"/>
  <c r="G2878" i="27"/>
  <c r="F2878" i="27"/>
  <c r="G2877" i="27"/>
  <c r="F2877" i="27"/>
  <c r="G2876" i="27"/>
  <c r="F2876" i="27"/>
  <c r="G2875" i="27"/>
  <c r="F2875" i="27"/>
  <c r="G2874" i="27"/>
  <c r="F2874" i="27"/>
  <c r="G2873" i="27"/>
  <c r="F2873" i="27"/>
  <c r="G2872" i="27"/>
  <c r="F2872" i="27"/>
  <c r="G2871" i="27"/>
  <c r="F2871" i="27"/>
  <c r="G2870" i="27"/>
  <c r="G2869" i="27"/>
  <c r="F2869" i="27"/>
  <c r="G2868" i="27"/>
  <c r="F2868" i="27"/>
  <c r="G2867" i="27"/>
  <c r="F2867" i="27"/>
  <c r="G2866" i="27"/>
  <c r="F2866" i="27"/>
  <c r="G2865" i="27"/>
  <c r="F2865" i="27"/>
  <c r="G2864" i="27"/>
  <c r="F2864" i="27"/>
  <c r="G2863" i="27"/>
  <c r="F2863" i="27"/>
  <c r="G2862" i="27"/>
  <c r="F2862" i="27"/>
  <c r="G2861" i="27"/>
  <c r="F2861" i="27"/>
  <c r="G2860" i="27"/>
  <c r="F2860" i="27"/>
  <c r="G2859" i="27"/>
  <c r="F2859" i="27"/>
  <c r="G2858" i="27"/>
  <c r="F2858" i="27"/>
  <c r="G2857" i="27"/>
  <c r="F2857" i="27"/>
  <c r="G2856" i="27"/>
  <c r="F2856" i="27"/>
  <c r="G2855" i="27"/>
  <c r="F2855" i="27"/>
  <c r="G2854" i="27"/>
  <c r="F2854" i="27"/>
  <c r="G2853" i="27"/>
  <c r="F2853" i="27"/>
  <c r="G2852" i="27"/>
  <c r="F2852" i="27"/>
  <c r="G2851" i="27"/>
  <c r="F2851" i="27"/>
  <c r="G2850" i="27"/>
  <c r="F2850" i="27"/>
  <c r="G2849" i="27"/>
  <c r="F2849" i="27"/>
  <c r="G2848" i="27"/>
  <c r="F2848" i="27"/>
  <c r="G2847" i="27"/>
  <c r="F2847" i="27"/>
  <c r="G2846" i="27"/>
  <c r="F2846" i="27"/>
  <c r="G2845" i="27"/>
  <c r="F2845" i="27"/>
  <c r="G2843" i="27"/>
  <c r="F2843" i="27"/>
  <c r="G2842" i="27"/>
  <c r="F2842" i="27"/>
  <c r="G2841" i="27"/>
  <c r="F2841" i="27"/>
  <c r="G2840" i="27"/>
  <c r="F2840" i="27"/>
  <c r="G2839" i="27"/>
  <c r="F2839" i="27"/>
  <c r="G2838" i="27"/>
  <c r="F2838" i="27"/>
  <c r="G2837" i="27"/>
  <c r="F2837" i="27"/>
  <c r="G2836" i="27"/>
  <c r="F2836" i="27"/>
  <c r="G2835" i="27"/>
  <c r="F2835" i="27"/>
  <c r="G2834" i="27"/>
  <c r="F2834" i="27"/>
  <c r="G2833" i="27"/>
  <c r="F2833" i="27"/>
  <c r="G2832" i="27"/>
  <c r="F2832" i="27"/>
  <c r="G2831" i="27"/>
  <c r="F2831" i="27"/>
  <c r="G2830" i="27"/>
  <c r="F2830" i="27"/>
  <c r="G2829" i="27"/>
  <c r="F2829" i="27"/>
  <c r="G2828" i="27"/>
  <c r="F2828" i="27"/>
  <c r="G2827" i="27"/>
  <c r="F2827" i="27"/>
  <c r="G2826" i="27"/>
  <c r="F2826" i="27"/>
  <c r="G2825" i="27"/>
  <c r="F2825" i="27"/>
  <c r="G2824" i="27"/>
  <c r="F2824" i="27"/>
  <c r="G2823" i="27"/>
  <c r="F2823" i="27"/>
  <c r="G2822" i="27"/>
  <c r="F2822" i="27"/>
  <c r="G2821" i="27"/>
  <c r="F2821" i="27"/>
  <c r="G2820" i="27"/>
  <c r="F2820" i="27"/>
  <c r="G2818" i="27"/>
  <c r="F2818" i="27"/>
  <c r="G2817" i="27"/>
  <c r="F2817" i="27"/>
  <c r="G2816" i="27"/>
  <c r="F2816" i="27"/>
  <c r="G2815" i="27"/>
  <c r="F2815" i="27"/>
  <c r="G2814" i="27"/>
  <c r="F2814" i="27"/>
  <c r="G2813" i="27"/>
  <c r="F2813" i="27"/>
  <c r="G2812" i="27"/>
  <c r="F2812" i="27"/>
  <c r="G2811" i="27"/>
  <c r="F2811" i="27"/>
  <c r="G2810" i="27"/>
  <c r="F2810" i="27"/>
  <c r="G2809" i="27"/>
  <c r="F2809" i="27"/>
  <c r="G2808" i="27"/>
  <c r="F2808" i="27"/>
  <c r="G2807" i="27"/>
  <c r="F2807" i="27"/>
  <c r="G2806" i="27"/>
  <c r="F2806" i="27"/>
  <c r="G2805" i="27"/>
  <c r="F2805" i="27"/>
  <c r="G2804" i="27"/>
  <c r="F2804" i="27"/>
  <c r="G2803" i="27"/>
  <c r="F2803" i="27"/>
  <c r="G2802" i="27"/>
  <c r="F2802" i="27"/>
  <c r="G2801" i="27"/>
  <c r="F2801" i="27"/>
  <c r="G2800" i="27"/>
  <c r="F2800" i="27"/>
  <c r="G2799" i="27"/>
  <c r="F2799" i="27"/>
  <c r="G2798" i="27"/>
  <c r="F2798" i="27"/>
  <c r="G2797" i="27"/>
  <c r="F2797" i="27"/>
  <c r="G2796" i="27"/>
  <c r="F2796" i="27"/>
  <c r="G2795" i="27"/>
  <c r="G2794" i="27"/>
  <c r="G2792" i="27"/>
  <c r="F2792" i="27"/>
  <c r="G2791" i="27"/>
  <c r="F2791" i="27"/>
  <c r="G2790" i="27"/>
  <c r="F2790" i="27"/>
  <c r="G2789" i="27"/>
  <c r="F2789" i="27"/>
  <c r="G2788" i="27"/>
  <c r="F2788" i="27"/>
  <c r="G2787" i="27"/>
  <c r="F2787" i="27"/>
  <c r="G2786" i="27"/>
  <c r="F2786" i="27"/>
  <c r="G2785" i="27"/>
  <c r="F2785" i="27"/>
  <c r="G2784" i="27"/>
  <c r="F2784" i="27"/>
  <c r="G2783" i="27"/>
  <c r="F2783" i="27"/>
  <c r="G2782" i="27"/>
  <c r="F2782" i="27"/>
  <c r="G2781" i="27"/>
  <c r="F2781" i="27"/>
  <c r="G2780" i="27"/>
  <c r="F2780" i="27"/>
  <c r="G2779" i="27"/>
  <c r="F2779" i="27"/>
  <c r="G2778" i="27"/>
  <c r="F2778" i="27"/>
  <c r="G2777" i="27"/>
  <c r="F2777" i="27"/>
  <c r="G2776" i="27"/>
  <c r="F2776" i="27"/>
  <c r="G2775" i="27"/>
  <c r="F2775" i="27"/>
  <c r="G2774" i="27"/>
  <c r="F2774" i="27"/>
  <c r="G2773" i="27"/>
  <c r="F2773" i="27"/>
  <c r="G2772" i="27"/>
  <c r="F2772" i="27"/>
  <c r="G2771" i="27"/>
  <c r="F2771" i="27"/>
  <c r="G2770" i="27"/>
  <c r="F2770" i="27"/>
  <c r="G2769" i="27"/>
  <c r="F2769" i="27"/>
  <c r="G2768" i="27"/>
  <c r="F2768" i="27"/>
  <c r="G2767" i="27"/>
  <c r="F2767" i="27"/>
  <c r="G2766" i="27"/>
  <c r="F2766" i="27"/>
  <c r="G2765" i="27"/>
  <c r="F2765" i="27"/>
  <c r="G2764" i="27"/>
  <c r="F2764" i="27"/>
  <c r="G2763" i="27"/>
  <c r="F2763" i="27"/>
  <c r="G2762" i="27"/>
  <c r="F2762" i="27"/>
  <c r="G2761" i="27"/>
  <c r="F2761" i="27"/>
  <c r="G2760" i="27"/>
  <c r="F2760" i="27"/>
  <c r="G2759" i="27"/>
  <c r="F2759" i="27"/>
  <c r="G2758" i="27"/>
  <c r="F2758" i="27"/>
  <c r="G2757" i="27"/>
  <c r="F2757" i="27"/>
  <c r="G2756" i="27"/>
  <c r="F2756" i="27"/>
  <c r="G2755" i="27"/>
  <c r="F2755" i="27"/>
  <c r="G2754" i="27"/>
  <c r="F2754" i="27"/>
  <c r="G2753" i="27"/>
  <c r="F2753" i="27"/>
  <c r="G2752" i="27"/>
  <c r="F2752" i="27"/>
  <c r="G2751" i="27"/>
  <c r="F2751" i="27"/>
  <c r="G2750" i="27"/>
  <c r="F2750" i="27"/>
  <c r="G2748" i="27"/>
  <c r="F2748" i="27"/>
  <c r="G2747" i="27"/>
  <c r="F2747" i="27"/>
  <c r="G2746" i="27"/>
  <c r="F2746" i="27"/>
  <c r="G2745" i="27"/>
  <c r="F2745" i="27"/>
  <c r="E2744" i="27"/>
  <c r="G2744" i="27" s="1"/>
  <c r="G2743" i="27"/>
  <c r="F2743" i="27"/>
  <c r="G2742" i="27"/>
  <c r="F2742" i="27"/>
  <c r="G2741" i="27"/>
  <c r="F2741" i="27"/>
  <c r="G2740" i="27"/>
  <c r="F2740" i="27"/>
  <c r="G2739" i="27"/>
  <c r="F2739" i="27"/>
  <c r="G2738" i="27"/>
  <c r="F2738" i="27"/>
  <c r="G2737" i="27"/>
  <c r="F2737" i="27"/>
  <c r="G2736" i="27"/>
  <c r="F2736" i="27"/>
  <c r="G2735" i="27"/>
  <c r="F2735" i="27"/>
  <c r="G2734" i="27"/>
  <c r="F2734" i="27"/>
  <c r="G2733" i="27"/>
  <c r="F2733" i="27"/>
  <c r="G2732" i="27"/>
  <c r="F2732" i="27"/>
  <c r="G2731" i="27"/>
  <c r="F2731" i="27"/>
  <c r="G2730" i="27"/>
  <c r="F2730" i="27"/>
  <c r="G2729" i="27"/>
  <c r="F2729" i="27"/>
  <c r="G2728" i="27"/>
  <c r="F2728" i="27"/>
  <c r="G2727" i="27"/>
  <c r="F2727" i="27"/>
  <c r="G2726" i="27"/>
  <c r="F2726" i="27"/>
  <c r="G2725" i="27"/>
  <c r="F2725" i="27"/>
  <c r="G2724" i="27"/>
  <c r="F2724" i="27"/>
  <c r="G2723" i="27"/>
  <c r="F2723" i="27"/>
  <c r="G2722" i="27"/>
  <c r="F2722" i="27"/>
  <c r="G2720" i="27"/>
  <c r="F2720" i="27"/>
  <c r="G2719" i="27"/>
  <c r="F2719" i="27"/>
  <c r="G2718" i="27"/>
  <c r="F2718" i="27"/>
  <c r="G2717" i="27"/>
  <c r="F2717" i="27"/>
  <c r="G2716" i="27"/>
  <c r="F2716" i="27"/>
  <c r="G2715" i="27"/>
  <c r="F2715" i="27"/>
  <c r="G2714" i="27"/>
  <c r="F2714" i="27"/>
  <c r="G2713" i="27"/>
  <c r="F2713" i="27"/>
  <c r="G2712" i="27"/>
  <c r="F2712" i="27"/>
  <c r="G2711" i="27"/>
  <c r="F2711" i="27"/>
  <c r="G2710" i="27"/>
  <c r="F2710" i="27"/>
  <c r="G2709" i="27"/>
  <c r="F2709" i="27"/>
  <c r="G2708" i="27"/>
  <c r="F2708" i="27"/>
  <c r="G2707" i="27"/>
  <c r="F2707" i="27"/>
  <c r="G2706" i="27"/>
  <c r="F2706" i="27"/>
  <c r="G2705" i="27"/>
  <c r="F2705" i="27"/>
  <c r="G2704" i="27"/>
  <c r="F2704" i="27"/>
  <c r="G2703" i="27"/>
  <c r="F2703" i="27"/>
  <c r="G2702" i="27"/>
  <c r="F2702" i="27"/>
  <c r="G2701" i="27"/>
  <c r="F2701" i="27"/>
  <c r="G2700" i="27"/>
  <c r="F2700" i="27"/>
  <c r="G2699" i="27"/>
  <c r="F2699" i="27"/>
  <c r="G2698" i="27"/>
  <c r="F2698" i="27"/>
  <c r="G2697" i="27"/>
  <c r="F2697" i="27"/>
  <c r="G2696" i="27"/>
  <c r="F2696" i="27"/>
  <c r="G2695" i="27"/>
  <c r="F2695" i="27"/>
  <c r="G2694" i="27"/>
  <c r="F2694" i="27"/>
  <c r="G2693" i="27"/>
  <c r="F2693" i="27"/>
  <c r="G2692" i="27"/>
  <c r="F2692" i="27"/>
  <c r="G2691" i="27"/>
  <c r="F2691" i="27"/>
  <c r="G2690" i="27"/>
  <c r="F2690" i="27"/>
  <c r="G2689" i="27"/>
  <c r="F2689" i="27"/>
  <c r="G2688" i="27"/>
  <c r="F2688" i="27"/>
  <c r="G2687" i="27"/>
  <c r="F2687" i="27"/>
  <c r="G2686" i="27"/>
  <c r="F2686" i="27"/>
  <c r="G2685" i="27"/>
  <c r="F2685" i="27"/>
  <c r="G2684" i="27"/>
  <c r="F2684" i="27"/>
  <c r="G2683" i="27"/>
  <c r="F2683" i="27"/>
  <c r="G2682" i="27"/>
  <c r="F2682" i="27"/>
  <c r="G2681" i="27"/>
  <c r="F2681" i="27"/>
  <c r="G2680" i="27"/>
  <c r="F2680" i="27"/>
  <c r="G2679" i="27"/>
  <c r="F2679" i="27"/>
  <c r="G2678" i="27"/>
  <c r="F2678" i="27"/>
  <c r="G2677" i="27"/>
  <c r="F2677" i="27"/>
  <c r="G2676" i="27"/>
  <c r="F2676" i="27"/>
  <c r="G2675" i="27"/>
  <c r="F2675" i="27"/>
  <c r="G2674" i="27"/>
  <c r="F2674" i="27"/>
  <c r="G2673" i="27"/>
  <c r="F2673" i="27"/>
  <c r="G2672" i="27"/>
  <c r="F2672" i="27"/>
  <c r="G2671" i="27"/>
  <c r="F2671" i="27"/>
  <c r="G2670" i="27"/>
  <c r="F2670" i="27"/>
  <c r="G2668" i="27"/>
  <c r="F2668" i="27"/>
  <c r="G2667" i="27"/>
  <c r="F2667" i="27"/>
  <c r="G2666" i="27"/>
  <c r="F2666" i="27"/>
  <c r="G2665" i="27"/>
  <c r="F2665" i="27"/>
  <c r="G2664" i="27"/>
  <c r="F2664" i="27"/>
  <c r="G2663" i="27"/>
  <c r="F2663" i="27"/>
  <c r="G2662" i="27"/>
  <c r="F2662" i="27"/>
  <c r="G2661" i="27"/>
  <c r="F2661" i="27"/>
  <c r="G2660" i="27"/>
  <c r="F2660" i="27"/>
  <c r="G2659" i="27"/>
  <c r="F2659" i="27"/>
  <c r="G2658" i="27"/>
  <c r="F2658" i="27"/>
  <c r="G2657" i="27"/>
  <c r="F2657" i="27"/>
  <c r="G2656" i="27"/>
  <c r="F2656" i="27"/>
  <c r="G2655" i="27"/>
  <c r="F2655" i="27"/>
  <c r="G2654" i="27"/>
  <c r="F2654" i="27"/>
  <c r="G2653" i="27"/>
  <c r="F2653" i="27"/>
  <c r="G2652" i="27"/>
  <c r="F2652" i="27"/>
  <c r="G2651" i="27"/>
  <c r="F2651" i="27"/>
  <c r="G2650" i="27"/>
  <c r="F2650" i="27"/>
  <c r="G2649" i="27"/>
  <c r="F2649" i="27"/>
  <c r="G2648" i="27"/>
  <c r="F2648" i="27"/>
  <c r="G2647" i="27"/>
  <c r="F2647" i="27"/>
  <c r="G2646" i="27"/>
  <c r="F2646" i="27"/>
  <c r="G2645" i="27"/>
  <c r="F2645" i="27"/>
  <c r="G2644" i="27"/>
  <c r="F2644" i="27"/>
  <c r="G2643" i="27"/>
  <c r="F2643" i="27"/>
  <c r="G2642" i="27"/>
  <c r="F2642" i="27"/>
  <c r="G2641" i="27"/>
  <c r="F2641" i="27"/>
  <c r="G2640" i="27"/>
  <c r="F2640" i="27"/>
  <c r="G2639" i="27"/>
  <c r="F2639" i="27"/>
  <c r="G2638" i="27"/>
  <c r="F2638" i="27"/>
  <c r="G2637" i="27"/>
  <c r="F2637" i="27"/>
  <c r="G2636" i="27"/>
  <c r="F2636" i="27"/>
  <c r="G2635" i="27"/>
  <c r="F2635" i="27"/>
  <c r="G2634" i="27"/>
  <c r="F2634" i="27"/>
  <c r="G2633" i="27"/>
  <c r="F2633" i="27"/>
  <c r="G2632" i="27"/>
  <c r="F2632" i="27"/>
  <c r="G2631" i="27"/>
  <c r="F2631" i="27"/>
  <c r="G2630" i="27"/>
  <c r="F2630" i="27"/>
  <c r="G2629" i="27"/>
  <c r="F2629" i="27"/>
  <c r="G2628" i="27"/>
  <c r="F2628" i="27"/>
  <c r="G2627" i="27"/>
  <c r="F2627" i="27"/>
  <c r="G2626" i="27"/>
  <c r="F2626" i="27"/>
  <c r="G2625" i="27"/>
  <c r="F2625" i="27"/>
  <c r="G2624" i="27"/>
  <c r="F2624" i="27"/>
  <c r="G2623" i="27"/>
  <c r="F2623" i="27"/>
  <c r="G2622" i="27"/>
  <c r="F2622" i="27"/>
  <c r="G2621" i="27"/>
  <c r="F2621" i="27"/>
  <c r="G2620" i="27"/>
  <c r="F2620" i="27"/>
  <c r="G2619" i="27"/>
  <c r="F2619" i="27"/>
  <c r="G2618" i="27"/>
  <c r="F2618" i="27"/>
  <c r="G2617" i="27"/>
  <c r="F2617" i="27"/>
  <c r="G2616" i="27"/>
  <c r="F2616" i="27"/>
  <c r="G2615" i="27"/>
  <c r="F2615" i="27"/>
  <c r="G2614" i="27"/>
  <c r="F2614" i="27"/>
  <c r="G2613" i="27"/>
  <c r="F2613" i="27"/>
  <c r="G2612" i="27"/>
  <c r="F2612" i="27"/>
  <c r="G2611" i="27"/>
  <c r="F2611" i="27"/>
  <c r="G2610" i="27"/>
  <c r="F2610" i="27"/>
  <c r="G2609" i="27"/>
  <c r="F2609" i="27"/>
  <c r="G2608" i="27"/>
  <c r="F2608" i="27"/>
  <c r="G2607" i="27"/>
  <c r="F2607" i="27"/>
  <c r="G2606" i="27"/>
  <c r="F2606" i="27"/>
  <c r="G2605" i="27"/>
  <c r="F2605" i="27"/>
  <c r="G2604" i="27"/>
  <c r="F2604" i="27"/>
  <c r="G2602" i="27"/>
  <c r="F2602" i="27"/>
  <c r="G2601" i="27"/>
  <c r="F2601" i="27"/>
  <c r="G2600" i="27"/>
  <c r="F2600" i="27"/>
  <c r="G2599" i="27"/>
  <c r="F2599" i="27"/>
  <c r="G2598" i="27"/>
  <c r="F2598" i="27"/>
  <c r="G2597" i="27"/>
  <c r="F2597" i="27"/>
  <c r="G2596" i="27"/>
  <c r="F2596" i="27"/>
  <c r="G2595" i="27"/>
  <c r="F2595" i="27"/>
  <c r="G2594" i="27"/>
  <c r="F2594" i="27"/>
  <c r="G2593" i="27"/>
  <c r="F2593" i="27"/>
  <c r="G2592" i="27"/>
  <c r="F2592" i="27"/>
  <c r="G2591" i="27"/>
  <c r="F2591" i="27"/>
  <c r="G2590" i="27"/>
  <c r="F2590" i="27"/>
  <c r="G2589" i="27"/>
  <c r="F2589" i="27"/>
  <c r="G2588" i="27"/>
  <c r="F2588" i="27"/>
  <c r="G2587" i="27"/>
  <c r="F2587" i="27"/>
  <c r="G2586" i="27"/>
  <c r="F2586" i="27"/>
  <c r="G2585" i="27"/>
  <c r="F2585" i="27"/>
  <c r="G2584" i="27"/>
  <c r="F2584" i="27"/>
  <c r="G2583" i="27"/>
  <c r="F2583" i="27"/>
  <c r="G2582" i="27"/>
  <c r="F2582" i="27"/>
  <c r="G2581" i="27"/>
  <c r="F2581" i="27"/>
  <c r="G2580" i="27"/>
  <c r="F2580" i="27"/>
  <c r="G2579" i="27"/>
  <c r="F2579" i="27"/>
  <c r="G2578" i="27"/>
  <c r="F2578" i="27"/>
  <c r="G2577" i="27"/>
  <c r="F2577" i="27"/>
  <c r="G2576" i="27"/>
  <c r="F2576" i="27"/>
  <c r="G2575" i="27"/>
  <c r="F2575" i="27"/>
  <c r="G2574" i="27"/>
  <c r="F2574" i="27"/>
  <c r="G2573" i="27"/>
  <c r="F2573" i="27"/>
  <c r="G2572" i="27"/>
  <c r="F2572" i="27"/>
  <c r="G2571" i="27"/>
  <c r="F2571" i="27"/>
  <c r="G2570" i="27"/>
  <c r="F2570" i="27"/>
  <c r="G2569" i="27"/>
  <c r="F2569" i="27"/>
  <c r="G2568" i="27"/>
  <c r="F2568" i="27"/>
  <c r="G2567" i="27"/>
  <c r="F2567" i="27"/>
  <c r="G2566" i="27"/>
  <c r="F2566" i="27"/>
  <c r="G2565" i="27"/>
  <c r="F2565" i="27"/>
  <c r="G2564" i="27"/>
  <c r="F2564" i="27"/>
  <c r="G2563" i="27"/>
  <c r="F2563" i="27"/>
  <c r="G2562" i="27"/>
  <c r="F2562" i="27"/>
  <c r="G2561" i="27"/>
  <c r="F2561" i="27"/>
  <c r="G2560" i="27"/>
  <c r="F2560" i="27"/>
  <c r="G2559" i="27"/>
  <c r="F2559" i="27"/>
  <c r="G2558" i="27"/>
  <c r="F2558" i="27"/>
  <c r="G2557" i="27"/>
  <c r="F2557" i="27"/>
  <c r="G2556" i="27"/>
  <c r="F2556" i="27"/>
  <c r="G2555" i="27"/>
  <c r="F2555" i="27"/>
  <c r="G2554" i="27"/>
  <c r="F2554" i="27"/>
  <c r="G2553" i="27"/>
  <c r="F2553" i="27"/>
  <c r="G2552" i="27"/>
  <c r="F2552" i="27"/>
  <c r="G2551" i="27"/>
  <c r="F2551" i="27"/>
  <c r="G2550" i="27"/>
  <c r="F2550" i="27"/>
  <c r="G2549" i="27"/>
  <c r="F2549" i="27"/>
  <c r="G2548" i="27"/>
  <c r="F2548" i="27"/>
  <c r="G2547" i="27"/>
  <c r="F2547" i="27"/>
  <c r="G2546" i="27"/>
  <c r="F2546" i="27"/>
  <c r="G2545" i="27"/>
  <c r="F2545" i="27"/>
  <c r="G2544" i="27"/>
  <c r="F2544" i="27"/>
  <c r="G2543" i="27"/>
  <c r="F2543" i="27"/>
  <c r="G2542" i="27"/>
  <c r="F2542" i="27"/>
  <c r="G2541" i="27"/>
  <c r="F2541" i="27"/>
  <c r="G2540" i="27"/>
  <c r="F2540" i="27"/>
  <c r="G2539" i="27"/>
  <c r="F2539" i="27"/>
  <c r="G2538" i="27"/>
  <c r="F2538" i="27"/>
  <c r="G2537" i="27"/>
  <c r="F2537" i="27"/>
  <c r="G2536" i="27"/>
  <c r="F2536" i="27"/>
  <c r="G2535" i="27"/>
  <c r="F2535" i="27"/>
  <c r="G2534" i="27"/>
  <c r="F2534" i="27"/>
  <c r="G2533" i="27"/>
  <c r="F2533" i="27"/>
  <c r="G2532" i="27"/>
  <c r="F2532" i="27"/>
  <c r="G2531" i="27"/>
  <c r="F2531" i="27"/>
  <c r="G2530" i="27"/>
  <c r="F2530" i="27"/>
  <c r="G2529" i="27"/>
  <c r="F2529" i="27"/>
  <c r="G2528" i="27"/>
  <c r="F2528" i="27"/>
  <c r="G2527" i="27"/>
  <c r="F2527" i="27"/>
  <c r="G2526" i="27"/>
  <c r="F2526" i="27"/>
  <c r="G2525" i="27"/>
  <c r="F2525" i="27"/>
  <c r="G2524" i="27"/>
  <c r="F2524" i="27"/>
  <c r="G2523" i="27"/>
  <c r="F2523" i="27"/>
  <c r="G2522" i="27"/>
  <c r="F2522" i="27"/>
  <c r="G2521" i="27"/>
  <c r="F2521" i="27"/>
  <c r="G2520" i="27"/>
  <c r="F2520" i="27"/>
  <c r="G2519" i="27"/>
  <c r="F2519" i="27"/>
  <c r="G2518" i="27"/>
  <c r="F2518" i="27"/>
  <c r="G2517" i="27"/>
  <c r="F2517" i="27"/>
  <c r="G2516" i="27"/>
  <c r="F2516" i="27"/>
  <c r="G2515" i="27"/>
  <c r="F2515" i="27"/>
  <c r="G2514" i="27"/>
  <c r="F2514" i="27"/>
  <c r="G2513" i="27"/>
  <c r="F2513" i="27"/>
  <c r="G2512" i="27"/>
  <c r="F2512" i="27"/>
  <c r="G2511" i="27"/>
  <c r="F2511" i="27"/>
  <c r="G2510" i="27"/>
  <c r="F2510" i="27"/>
  <c r="G2509" i="27"/>
  <c r="F2509" i="27"/>
  <c r="G2508" i="27"/>
  <c r="F2508" i="27"/>
  <c r="G2507" i="27"/>
  <c r="F2507" i="27"/>
  <c r="G2506" i="27"/>
  <c r="F2506" i="27"/>
  <c r="G2505" i="27"/>
  <c r="F2505" i="27"/>
  <c r="G2504" i="27"/>
  <c r="F2504" i="27"/>
  <c r="G2503" i="27"/>
  <c r="F2503" i="27"/>
  <c r="G2502" i="27"/>
  <c r="F2502" i="27"/>
  <c r="G2501" i="27"/>
  <c r="F2501" i="27"/>
  <c r="G2500" i="27"/>
  <c r="F2500" i="27"/>
  <c r="G2499" i="27"/>
  <c r="F2499" i="27"/>
  <c r="G2498" i="27"/>
  <c r="F2498" i="27"/>
  <c r="G2497" i="27"/>
  <c r="F2497" i="27"/>
  <c r="G2496" i="27"/>
  <c r="F2496" i="27"/>
  <c r="G2495" i="27"/>
  <c r="F2495" i="27"/>
  <c r="G2494" i="27"/>
  <c r="F2494" i="27"/>
  <c r="G2493" i="27"/>
  <c r="F2493" i="27"/>
  <c r="G2492" i="27"/>
  <c r="F2492" i="27"/>
  <c r="G2491" i="27"/>
  <c r="F2491" i="27"/>
  <c r="G2490" i="27"/>
  <c r="F2490" i="27"/>
  <c r="G2489" i="27"/>
  <c r="F2489" i="27"/>
  <c r="G2488" i="27"/>
  <c r="F2488" i="27"/>
  <c r="G2487" i="27"/>
  <c r="F2487" i="27"/>
  <c r="G2486" i="27"/>
  <c r="F2486" i="27"/>
  <c r="G2485" i="27"/>
  <c r="F2485" i="27"/>
  <c r="G2484" i="27"/>
  <c r="F2484" i="27"/>
  <c r="G2483" i="27"/>
  <c r="F2483" i="27"/>
  <c r="G2482" i="27"/>
  <c r="F2482" i="27"/>
  <c r="G2481" i="27"/>
  <c r="F2481" i="27"/>
  <c r="G2480" i="27"/>
  <c r="F2480" i="27"/>
  <c r="G2479" i="27"/>
  <c r="F2479" i="27"/>
  <c r="G2478" i="27"/>
  <c r="F2478" i="27"/>
  <c r="G2477" i="27"/>
  <c r="F2477" i="27"/>
  <c r="G2476" i="27"/>
  <c r="F2476" i="27"/>
  <c r="G2475" i="27"/>
  <c r="F2475" i="27"/>
  <c r="G2474" i="27"/>
  <c r="F2474" i="27"/>
  <c r="G2473" i="27"/>
  <c r="F2473" i="27"/>
  <c r="G2472" i="27"/>
  <c r="F2472" i="27"/>
  <c r="G2471" i="27"/>
  <c r="F2471" i="27"/>
  <c r="G2470" i="27"/>
  <c r="F2470" i="27"/>
  <c r="G2469" i="27"/>
  <c r="F2469" i="27"/>
  <c r="G2468" i="27"/>
  <c r="F2468" i="27"/>
  <c r="G2467" i="27"/>
  <c r="F2467" i="27"/>
  <c r="G2466" i="27"/>
  <c r="F2466" i="27"/>
  <c r="G2465" i="27"/>
  <c r="F2465" i="27"/>
  <c r="G2464" i="27"/>
  <c r="F2464" i="27"/>
  <c r="G2463" i="27"/>
  <c r="F2463" i="27"/>
  <c r="G2462" i="27"/>
  <c r="F2462" i="27"/>
  <c r="G2461" i="27"/>
  <c r="F2461" i="27"/>
  <c r="G2460" i="27"/>
  <c r="F2460" i="27"/>
  <c r="G2459" i="27"/>
  <c r="F2459" i="27"/>
  <c r="G2458" i="27"/>
  <c r="F2458" i="27"/>
  <c r="G2457" i="27"/>
  <c r="F2457" i="27"/>
  <c r="G2456" i="27"/>
  <c r="F2456" i="27"/>
  <c r="G2455" i="27"/>
  <c r="F2455" i="27"/>
  <c r="G2454" i="27"/>
  <c r="F2454" i="27"/>
  <c r="G2453" i="27"/>
  <c r="F2453" i="27"/>
  <c r="G2452" i="27"/>
  <c r="F2452" i="27"/>
  <c r="G2451" i="27"/>
  <c r="G2450" i="27"/>
  <c r="F2450" i="27"/>
  <c r="G2449" i="27"/>
  <c r="F2449" i="27"/>
  <c r="G2448" i="27"/>
  <c r="F2448" i="27"/>
  <c r="G2447" i="27"/>
  <c r="F2447" i="27"/>
  <c r="G2446" i="27"/>
  <c r="F2446" i="27"/>
  <c r="G2445" i="27"/>
  <c r="F2445" i="27"/>
  <c r="G2444" i="27"/>
  <c r="G2443" i="27"/>
  <c r="F2443" i="27"/>
  <c r="G2442" i="27"/>
  <c r="F2442" i="27"/>
  <c r="G2441" i="27"/>
  <c r="F2441" i="27"/>
  <c r="G2440" i="27"/>
  <c r="F2440" i="27"/>
  <c r="G2439" i="27"/>
  <c r="F2439" i="27"/>
  <c r="E2437" i="27"/>
  <c r="F2437" i="27" s="1"/>
  <c r="G2436" i="27"/>
  <c r="F2436" i="27"/>
  <c r="G2435" i="27"/>
  <c r="F2435" i="27"/>
  <c r="G2434" i="27"/>
  <c r="F2434" i="27"/>
  <c r="G2433" i="27"/>
  <c r="F2433" i="27"/>
  <c r="G2432" i="27"/>
  <c r="F2432" i="27"/>
  <c r="G2431" i="27"/>
  <c r="F2431" i="27"/>
  <c r="G2430" i="27"/>
  <c r="F2430" i="27"/>
  <c r="G2429" i="27"/>
  <c r="F2429" i="27"/>
  <c r="G2428" i="27"/>
  <c r="F2428" i="27"/>
  <c r="G2427" i="27"/>
  <c r="F2427" i="27"/>
  <c r="G2426" i="27"/>
  <c r="F2426" i="27"/>
  <c r="G2425" i="27"/>
  <c r="F2425" i="27"/>
  <c r="G2424" i="27"/>
  <c r="F2424" i="27"/>
  <c r="G2423" i="27"/>
  <c r="F2423" i="27"/>
  <c r="G2422" i="27"/>
  <c r="F2422" i="27"/>
  <c r="G2421" i="27"/>
  <c r="F2421" i="27"/>
  <c r="G2420" i="27"/>
  <c r="F2420" i="27"/>
  <c r="G2419" i="27"/>
  <c r="F2419" i="27"/>
  <c r="G2418" i="27"/>
  <c r="F2418" i="27"/>
  <c r="G2417" i="27"/>
  <c r="F2417" i="27"/>
  <c r="G2416" i="27"/>
  <c r="F2416" i="27"/>
  <c r="G2415" i="27"/>
  <c r="F2415" i="27"/>
  <c r="G2414" i="27"/>
  <c r="F2414" i="27"/>
  <c r="G2413" i="27"/>
  <c r="F2413" i="27"/>
  <c r="G2412" i="27"/>
  <c r="F2412" i="27"/>
  <c r="G2411" i="27"/>
  <c r="F2411" i="27"/>
  <c r="G2410" i="27"/>
  <c r="F2410" i="27"/>
  <c r="G2409" i="27"/>
  <c r="F2409" i="27"/>
  <c r="G2408" i="27"/>
  <c r="F2408" i="27"/>
  <c r="G2407" i="27"/>
  <c r="F2407" i="27"/>
  <c r="G2406" i="27"/>
  <c r="F2406" i="27"/>
  <c r="G2405" i="27"/>
  <c r="F2405" i="27"/>
  <c r="G2404" i="27"/>
  <c r="F2404" i="27"/>
  <c r="G2403" i="27"/>
  <c r="F2403" i="27"/>
  <c r="G2402" i="27"/>
  <c r="F2402" i="27"/>
  <c r="G2401" i="27"/>
  <c r="F2401" i="27"/>
  <c r="G2400" i="27"/>
  <c r="F2400" i="27"/>
  <c r="G2399" i="27"/>
  <c r="F2399" i="27"/>
  <c r="G2398" i="27"/>
  <c r="F2398" i="27"/>
  <c r="G2397" i="27"/>
  <c r="F2397" i="27"/>
  <c r="G2396" i="27"/>
  <c r="F2396" i="27"/>
  <c r="G2395" i="27"/>
  <c r="F2395" i="27"/>
  <c r="G2394" i="27"/>
  <c r="F2394" i="27"/>
  <c r="G2393" i="27"/>
  <c r="F2393" i="27"/>
  <c r="G2392" i="27"/>
  <c r="F2392" i="27"/>
  <c r="G2391" i="27"/>
  <c r="F2391" i="27"/>
  <c r="G2390" i="27"/>
  <c r="F2390" i="27"/>
  <c r="G2389" i="27"/>
  <c r="F2389" i="27"/>
  <c r="G2388" i="27"/>
  <c r="F2388" i="27"/>
  <c r="G2387" i="27"/>
  <c r="F2387" i="27"/>
  <c r="G2386" i="27"/>
  <c r="F2386" i="27"/>
  <c r="G2385" i="27"/>
  <c r="F2385" i="27"/>
  <c r="G2384" i="27"/>
  <c r="F2384" i="27"/>
  <c r="G2383" i="27"/>
  <c r="F2383" i="27"/>
  <c r="G2382" i="27"/>
  <c r="F2382" i="27"/>
  <c r="G2381" i="27"/>
  <c r="F2381" i="27"/>
  <c r="G2380" i="27"/>
  <c r="F2380" i="27"/>
  <c r="G2379" i="27"/>
  <c r="F2379" i="27"/>
  <c r="G2378" i="27"/>
  <c r="F2378" i="27"/>
  <c r="G2377" i="27"/>
  <c r="F2377" i="27"/>
  <c r="G2376" i="27"/>
  <c r="F2376" i="27"/>
  <c r="G2375" i="27"/>
  <c r="F2375" i="27"/>
  <c r="G2374" i="27"/>
  <c r="F2374" i="27"/>
  <c r="G2373" i="27"/>
  <c r="F2373" i="27"/>
  <c r="G2372" i="27"/>
  <c r="F2372" i="27"/>
  <c r="G2371" i="27"/>
  <c r="F2371" i="27"/>
  <c r="G2370" i="27"/>
  <c r="F2370" i="27"/>
  <c r="G2369" i="27"/>
  <c r="F2369" i="27"/>
  <c r="G2368" i="27"/>
  <c r="F2368" i="27"/>
  <c r="G2367" i="27"/>
  <c r="F2367" i="27"/>
  <c r="G2366" i="27"/>
  <c r="F2366" i="27"/>
  <c r="G2365" i="27"/>
  <c r="F2365" i="27"/>
  <c r="G2364" i="27"/>
  <c r="F2364" i="27"/>
  <c r="G2363" i="27"/>
  <c r="F2363" i="27"/>
  <c r="G2362" i="27"/>
  <c r="F2362" i="27"/>
  <c r="G2361" i="27"/>
  <c r="F2361" i="27"/>
  <c r="G2360" i="27"/>
  <c r="F2360" i="27"/>
  <c r="G2359" i="27"/>
  <c r="F2359" i="27"/>
  <c r="G2358" i="27"/>
  <c r="F2358" i="27"/>
  <c r="G2357" i="27"/>
  <c r="F2357" i="27"/>
  <c r="G2356" i="27"/>
  <c r="F2356" i="27"/>
  <c r="G2355" i="27"/>
  <c r="F2355" i="27"/>
  <c r="G2354" i="27"/>
  <c r="F2354" i="27"/>
  <c r="G2353" i="27"/>
  <c r="F2353" i="27"/>
  <c r="G2352" i="27"/>
  <c r="F2352" i="27"/>
  <c r="G2351" i="27"/>
  <c r="F2351" i="27"/>
  <c r="G2350" i="27"/>
  <c r="F2350" i="27"/>
  <c r="G2349" i="27"/>
  <c r="F2349" i="27"/>
  <c r="G2348" i="27"/>
  <c r="F2348" i="27"/>
  <c r="G2347" i="27"/>
  <c r="F2347" i="27"/>
  <c r="G2346" i="27"/>
  <c r="F2346" i="27"/>
  <c r="G2345" i="27"/>
  <c r="F2345" i="27"/>
  <c r="G2344" i="27"/>
  <c r="F2344" i="27"/>
  <c r="G2343" i="27"/>
  <c r="F2343" i="27"/>
  <c r="G2342" i="27"/>
  <c r="F2342" i="27"/>
  <c r="G2341" i="27"/>
  <c r="F2341" i="27"/>
  <c r="G2340" i="27"/>
  <c r="F2340" i="27"/>
  <c r="G2339" i="27"/>
  <c r="F2339" i="27"/>
  <c r="G2338" i="27"/>
  <c r="F2338" i="27"/>
  <c r="G2337" i="27"/>
  <c r="F2337" i="27"/>
  <c r="G2336" i="27"/>
  <c r="F2336" i="27"/>
  <c r="G2335" i="27"/>
  <c r="F2335" i="27"/>
  <c r="G2334" i="27"/>
  <c r="F2334" i="27"/>
  <c r="G2333" i="27"/>
  <c r="F2333" i="27"/>
  <c r="G2332" i="27"/>
  <c r="F2332" i="27"/>
  <c r="G2331" i="27"/>
  <c r="F2331" i="27"/>
  <c r="G2330" i="27"/>
  <c r="F2330" i="27"/>
  <c r="G2329" i="27"/>
  <c r="F2329" i="27"/>
  <c r="G2328" i="27"/>
  <c r="F2328" i="27"/>
  <c r="G2327" i="27"/>
  <c r="F2327" i="27"/>
  <c r="G2326" i="27"/>
  <c r="F2326" i="27"/>
  <c r="G2325" i="27"/>
  <c r="F2325" i="27"/>
  <c r="G2324" i="27"/>
  <c r="F2324" i="27"/>
  <c r="G2323" i="27"/>
  <c r="F2323" i="27"/>
  <c r="G2322" i="27"/>
  <c r="F2322" i="27"/>
  <c r="G2321" i="27"/>
  <c r="F2321" i="27"/>
  <c r="G2320" i="27"/>
  <c r="F2320" i="27"/>
  <c r="G2319" i="27"/>
  <c r="F2319" i="27"/>
  <c r="G2318" i="27"/>
  <c r="F2318" i="27"/>
  <c r="G2317" i="27"/>
  <c r="F2317" i="27"/>
  <c r="G2316" i="27"/>
  <c r="F2316" i="27"/>
  <c r="G2315" i="27"/>
  <c r="F2315" i="27"/>
  <c r="G2314" i="27"/>
  <c r="F2314" i="27"/>
  <c r="G2313" i="27"/>
  <c r="F2313" i="27"/>
  <c r="G2312" i="27"/>
  <c r="F2312" i="27"/>
  <c r="G2311" i="27"/>
  <c r="F2311" i="27"/>
  <c r="G2310" i="27"/>
  <c r="F2310" i="27"/>
  <c r="G2309" i="27"/>
  <c r="F2309" i="27"/>
  <c r="G2308" i="27"/>
  <c r="F2308" i="27"/>
  <c r="G2307" i="27"/>
  <c r="F2307" i="27"/>
  <c r="G2306" i="27"/>
  <c r="F2306" i="27"/>
  <c r="G2305" i="27"/>
  <c r="F2305" i="27"/>
  <c r="G2304" i="27"/>
  <c r="F2304" i="27"/>
  <c r="G2303" i="27"/>
  <c r="F2303" i="27"/>
  <c r="G2302" i="27"/>
  <c r="F2302" i="27"/>
  <c r="G2301" i="27"/>
  <c r="F2301" i="27"/>
  <c r="G2300" i="27"/>
  <c r="F2300" i="27"/>
  <c r="G2299" i="27"/>
  <c r="F2299" i="27"/>
  <c r="G2298" i="27"/>
  <c r="F2298" i="27"/>
  <c r="G2297" i="27"/>
  <c r="F2297" i="27"/>
  <c r="G2296" i="27"/>
  <c r="F2296" i="27"/>
  <c r="G2295" i="27"/>
  <c r="F2295" i="27"/>
  <c r="G2294" i="27"/>
  <c r="F2294" i="27"/>
  <c r="G2293" i="27"/>
  <c r="F2293" i="27"/>
  <c r="G2292" i="27"/>
  <c r="F2292" i="27"/>
  <c r="G2291" i="27"/>
  <c r="F2291" i="27"/>
  <c r="G2290" i="27"/>
  <c r="F2290" i="27"/>
  <c r="G2289" i="27"/>
  <c r="F2289" i="27"/>
  <c r="G2288" i="27"/>
  <c r="F2288" i="27"/>
  <c r="G2287" i="27"/>
  <c r="F2287" i="27"/>
  <c r="G2286" i="27"/>
  <c r="F2286" i="27"/>
  <c r="G2285" i="27"/>
  <c r="F2285" i="27"/>
  <c r="G2284" i="27"/>
  <c r="F2284" i="27"/>
  <c r="G2283" i="27"/>
  <c r="F2283" i="27"/>
  <c r="G2282" i="27"/>
  <c r="F2282" i="27"/>
  <c r="G2281" i="27"/>
  <c r="F2281" i="27"/>
  <c r="G2280" i="27"/>
  <c r="F2280" i="27"/>
  <c r="G2279" i="27"/>
  <c r="F2279" i="27"/>
  <c r="G2278" i="27"/>
  <c r="F2278" i="27"/>
  <c r="G2277" i="27"/>
  <c r="F2277" i="27"/>
  <c r="G2276" i="27"/>
  <c r="F2276" i="27"/>
  <c r="G2275" i="27"/>
  <c r="F2275" i="27"/>
  <c r="G2274" i="27"/>
  <c r="F2274" i="27"/>
  <c r="G2273" i="27"/>
  <c r="F2273" i="27"/>
  <c r="G2272" i="27"/>
  <c r="F2272" i="27"/>
  <c r="G2271" i="27"/>
  <c r="F2271" i="27"/>
  <c r="G2270" i="27"/>
  <c r="F2270" i="27"/>
  <c r="G2269" i="27"/>
  <c r="F2269" i="27"/>
  <c r="G2268" i="27"/>
  <c r="F2268" i="27"/>
  <c r="G2267" i="27"/>
  <c r="F2267" i="27"/>
  <c r="G2266" i="27"/>
  <c r="F2266" i="27"/>
  <c r="G2265" i="27"/>
  <c r="F2265" i="27"/>
  <c r="G2264" i="27"/>
  <c r="F2264" i="27"/>
  <c r="G2263" i="27"/>
  <c r="F2263" i="27"/>
  <c r="G2262" i="27"/>
  <c r="F2262" i="27"/>
  <c r="G2261" i="27"/>
  <c r="F2261" i="27"/>
  <c r="G2260" i="27"/>
  <c r="F2260" i="27"/>
  <c r="G2259" i="27"/>
  <c r="F2259" i="27"/>
  <c r="G2258" i="27"/>
  <c r="F2258" i="27"/>
  <c r="G2257" i="27"/>
  <c r="F2257" i="27"/>
  <c r="G2256" i="27"/>
  <c r="F2256" i="27"/>
  <c r="G2255" i="27"/>
  <c r="F2255" i="27"/>
  <c r="G2254" i="27"/>
  <c r="F2254" i="27"/>
  <c r="G2253" i="27"/>
  <c r="F2253" i="27"/>
  <c r="G2252" i="27"/>
  <c r="F2252" i="27"/>
  <c r="G2251" i="27"/>
  <c r="F2251" i="27"/>
  <c r="G2250" i="27"/>
  <c r="F2250" i="27"/>
  <c r="G2249" i="27"/>
  <c r="F2249" i="27"/>
  <c r="G2248" i="27"/>
  <c r="F2248" i="27"/>
  <c r="G2247" i="27"/>
  <c r="F2247" i="27"/>
  <c r="G2246" i="27"/>
  <c r="F2246" i="27"/>
  <c r="G2245" i="27"/>
  <c r="F2245" i="27"/>
  <c r="G2244" i="27"/>
  <c r="F2244" i="27"/>
  <c r="G2243" i="27"/>
  <c r="F2243" i="27"/>
  <c r="G2242" i="27"/>
  <c r="F2242" i="27"/>
  <c r="G2241" i="27"/>
  <c r="F2241" i="27"/>
  <c r="G2240" i="27"/>
  <c r="F2240" i="27"/>
  <c r="G2239" i="27"/>
  <c r="F2239" i="27"/>
  <c r="G2238" i="27"/>
  <c r="F2238" i="27"/>
  <c r="G2237" i="27"/>
  <c r="F2237" i="27"/>
  <c r="G2236" i="27"/>
  <c r="F2236" i="27"/>
  <c r="G2235" i="27"/>
  <c r="F2235" i="27"/>
  <c r="G2234" i="27"/>
  <c r="F2234" i="27"/>
  <c r="G2233" i="27"/>
  <c r="F2233" i="27"/>
  <c r="G2232" i="27"/>
  <c r="F2232" i="27"/>
  <c r="G2231" i="27"/>
  <c r="F2231" i="27"/>
  <c r="G2230" i="27"/>
  <c r="F2230" i="27"/>
  <c r="G2229" i="27"/>
  <c r="F2229" i="27"/>
  <c r="G2228" i="27"/>
  <c r="F2228" i="27"/>
  <c r="G2227" i="27"/>
  <c r="F2227" i="27"/>
  <c r="G2226" i="27"/>
  <c r="F2226" i="27"/>
  <c r="G2225" i="27"/>
  <c r="F2225" i="27"/>
  <c r="G2224" i="27"/>
  <c r="F2224" i="27"/>
  <c r="G2223" i="27"/>
  <c r="F2223" i="27"/>
  <c r="G2222" i="27"/>
  <c r="F2222" i="27"/>
  <c r="G2221" i="27"/>
  <c r="F2221" i="27"/>
  <c r="G2220" i="27"/>
  <c r="F2220" i="27"/>
  <c r="G2219" i="27"/>
  <c r="F2219" i="27"/>
  <c r="G2218" i="27"/>
  <c r="F2218" i="27"/>
  <c r="G2216" i="27"/>
  <c r="F2216" i="27"/>
  <c r="G2215" i="27"/>
  <c r="F2215" i="27"/>
  <c r="G2214" i="27"/>
  <c r="F2214" i="27"/>
  <c r="G2213" i="27"/>
  <c r="F2213" i="27"/>
  <c r="G2212" i="27"/>
  <c r="F2212" i="27"/>
  <c r="G2211" i="27"/>
  <c r="F2211" i="27"/>
  <c r="G2210" i="27"/>
  <c r="F2210" i="27"/>
  <c r="G2209" i="27"/>
  <c r="F2209" i="27"/>
  <c r="G2208" i="27"/>
  <c r="F2208" i="27"/>
  <c r="G2207" i="27"/>
  <c r="F2207" i="27"/>
  <c r="G2206" i="27"/>
  <c r="F2206" i="27"/>
  <c r="G2205" i="27"/>
  <c r="F2205" i="27"/>
  <c r="G2204" i="27"/>
  <c r="F2204" i="27"/>
  <c r="G2203" i="27"/>
  <c r="F2203" i="27"/>
  <c r="G2202" i="27"/>
  <c r="F2202" i="27"/>
  <c r="G2201" i="27"/>
  <c r="F2201" i="27"/>
  <c r="G2200" i="27"/>
  <c r="F2200" i="27"/>
  <c r="G2199" i="27"/>
  <c r="F2199" i="27"/>
  <c r="G2198" i="27"/>
  <c r="F2198" i="27"/>
  <c r="G2197" i="27"/>
  <c r="F2197" i="27"/>
  <c r="G2196" i="27"/>
  <c r="F2196" i="27"/>
  <c r="G2195" i="27"/>
  <c r="F2195" i="27"/>
  <c r="G2194" i="27"/>
  <c r="F2194" i="27"/>
  <c r="G2193" i="27"/>
  <c r="F2193" i="27"/>
  <c r="G2192" i="27"/>
  <c r="F2192" i="27"/>
  <c r="G2191" i="27"/>
  <c r="F2191" i="27"/>
  <c r="G2190" i="27"/>
  <c r="F2190" i="27"/>
  <c r="G2189" i="27"/>
  <c r="F2189" i="27"/>
  <c r="G2188" i="27"/>
  <c r="F2188" i="27"/>
  <c r="G2187" i="27"/>
  <c r="F2187" i="27"/>
  <c r="G2186" i="27"/>
  <c r="F2186" i="27"/>
  <c r="G2185" i="27"/>
  <c r="F2185" i="27"/>
  <c r="G2184" i="27"/>
  <c r="F2184" i="27"/>
  <c r="G2183" i="27"/>
  <c r="F2183" i="27"/>
  <c r="G2182" i="27"/>
  <c r="F2182" i="27"/>
  <c r="G2181" i="27"/>
  <c r="F2181" i="27"/>
  <c r="G2180" i="27"/>
  <c r="F2180" i="27"/>
  <c r="G2179" i="27"/>
  <c r="F2179" i="27"/>
  <c r="G2178" i="27"/>
  <c r="F2178" i="27"/>
  <c r="G2177" i="27"/>
  <c r="F2177" i="27"/>
  <c r="G2176" i="27"/>
  <c r="F2176" i="27"/>
  <c r="G2175" i="27"/>
  <c r="F2175" i="27"/>
  <c r="G2174" i="27"/>
  <c r="F2174" i="27"/>
  <c r="G2173" i="27"/>
  <c r="F2173" i="27"/>
  <c r="G2172" i="27"/>
  <c r="F2172" i="27"/>
  <c r="G2171" i="27"/>
  <c r="F2171" i="27"/>
  <c r="G2170" i="27"/>
  <c r="F2170" i="27"/>
  <c r="G2169" i="27"/>
  <c r="F2169" i="27"/>
  <c r="G2168" i="27"/>
  <c r="F2168" i="27"/>
  <c r="G2167" i="27"/>
  <c r="F2167" i="27"/>
  <c r="G2166" i="27"/>
  <c r="F2166" i="27"/>
  <c r="G2165" i="27"/>
  <c r="F2165" i="27"/>
  <c r="G2164" i="27"/>
  <c r="F2164" i="27"/>
  <c r="G2163" i="27"/>
  <c r="F2163" i="27"/>
  <c r="G2162" i="27"/>
  <c r="F2162" i="27"/>
  <c r="G2161" i="27"/>
  <c r="F2161" i="27"/>
  <c r="G2160" i="27"/>
  <c r="F2160" i="27"/>
  <c r="G2159" i="27"/>
  <c r="F2159" i="27"/>
  <c r="G2158" i="27"/>
  <c r="F2158" i="27"/>
  <c r="G2157" i="27"/>
  <c r="F2157" i="27"/>
  <c r="G2156" i="27"/>
  <c r="F2156" i="27"/>
  <c r="G2155" i="27"/>
  <c r="F2155" i="27"/>
  <c r="G2154" i="27"/>
  <c r="F2154" i="27"/>
  <c r="G2153" i="27"/>
  <c r="F2153" i="27"/>
  <c r="G2152" i="27"/>
  <c r="F2152" i="27"/>
  <c r="G2151" i="27"/>
  <c r="F2151" i="27"/>
  <c r="G2150" i="27"/>
  <c r="F2150" i="27"/>
  <c r="G2149" i="27"/>
  <c r="F2149" i="27"/>
  <c r="G2148" i="27"/>
  <c r="F2148" i="27"/>
  <c r="G2147" i="27"/>
  <c r="F2147" i="27"/>
  <c r="G2146" i="27"/>
  <c r="F2146" i="27"/>
  <c r="G2145" i="27"/>
  <c r="F2145" i="27"/>
  <c r="G2144" i="27"/>
  <c r="F2144" i="27"/>
  <c r="G2143" i="27"/>
  <c r="F2143" i="27"/>
  <c r="G2142" i="27"/>
  <c r="F2142" i="27"/>
  <c r="G2141" i="27"/>
  <c r="F2141" i="27"/>
  <c r="G2140" i="27"/>
  <c r="F2140" i="27"/>
  <c r="G2139" i="27"/>
  <c r="F2139" i="27"/>
  <c r="G2138" i="27"/>
  <c r="F2138" i="27"/>
  <c r="G2137" i="27"/>
  <c r="F2137" i="27"/>
  <c r="G2136" i="27"/>
  <c r="F2136" i="27"/>
  <c r="G2135" i="27"/>
  <c r="F2135" i="27"/>
  <c r="G2134" i="27"/>
  <c r="F2134" i="27"/>
  <c r="G2133" i="27"/>
  <c r="F2133" i="27"/>
  <c r="G2132" i="27"/>
  <c r="F2132" i="27"/>
  <c r="G2131" i="27"/>
  <c r="F2131" i="27"/>
  <c r="G2129" i="27"/>
  <c r="F2129" i="27"/>
  <c r="G2128" i="27"/>
  <c r="F2128" i="27"/>
  <c r="G2127" i="27"/>
  <c r="F2127" i="27"/>
  <c r="G2126" i="27"/>
  <c r="F2126" i="27"/>
  <c r="G2125" i="27"/>
  <c r="F2125" i="27"/>
  <c r="G2124" i="27"/>
  <c r="F2124" i="27"/>
  <c r="G2123" i="27"/>
  <c r="F2123" i="27"/>
  <c r="G2122" i="27"/>
  <c r="F2122" i="27"/>
  <c r="G2121" i="27"/>
  <c r="F2121" i="27"/>
  <c r="G2120" i="27"/>
  <c r="F2120" i="27"/>
  <c r="G2119" i="27"/>
  <c r="F2119" i="27"/>
  <c r="G2118" i="27"/>
  <c r="F2118" i="27"/>
  <c r="G2117" i="27"/>
  <c r="F2117" i="27"/>
  <c r="G2116" i="27"/>
  <c r="F2116" i="27"/>
  <c r="G2115" i="27"/>
  <c r="F2115" i="27"/>
  <c r="G2114" i="27"/>
  <c r="F2114" i="27"/>
  <c r="G2113" i="27"/>
  <c r="F2113" i="27"/>
  <c r="G2112" i="27"/>
  <c r="F2112" i="27"/>
  <c r="G2111" i="27"/>
  <c r="F2111" i="27"/>
  <c r="G2110" i="27"/>
  <c r="F2110" i="27"/>
  <c r="G2109" i="27"/>
  <c r="F2109" i="27"/>
  <c r="G2108" i="27"/>
  <c r="F2108" i="27"/>
  <c r="G2107" i="27"/>
  <c r="F2107" i="27"/>
  <c r="G2106" i="27"/>
  <c r="F2106" i="27"/>
  <c r="G2105" i="27"/>
  <c r="F2105" i="27"/>
  <c r="G2104" i="27"/>
  <c r="F2104" i="27"/>
  <c r="G2103" i="27"/>
  <c r="F2103" i="27"/>
  <c r="G2102" i="27"/>
  <c r="F2102" i="27"/>
  <c r="G2101" i="27"/>
  <c r="F2101" i="27"/>
  <c r="G2100" i="27"/>
  <c r="F2100" i="27"/>
  <c r="G2099" i="27"/>
  <c r="F2099" i="27"/>
  <c r="G2098" i="27"/>
  <c r="F2098" i="27"/>
  <c r="G2097" i="27"/>
  <c r="F2097" i="27"/>
  <c r="G2096" i="27"/>
  <c r="F2096" i="27"/>
  <c r="G2095" i="27"/>
  <c r="F2095" i="27"/>
  <c r="G2094" i="27"/>
  <c r="F2094" i="27"/>
  <c r="G2093" i="27"/>
  <c r="F2093" i="27"/>
  <c r="G2092" i="27"/>
  <c r="F2092" i="27"/>
  <c r="G2091" i="27"/>
  <c r="F2091" i="27"/>
  <c r="G2090" i="27"/>
  <c r="F2090" i="27"/>
  <c r="G2089" i="27"/>
  <c r="F2089" i="27"/>
  <c r="G2088" i="27"/>
  <c r="F2088" i="27"/>
  <c r="G2087" i="27"/>
  <c r="F2087" i="27"/>
  <c r="G2086" i="27"/>
  <c r="F2086" i="27"/>
  <c r="G2085" i="27"/>
  <c r="F2085" i="27"/>
  <c r="G2084" i="27"/>
  <c r="F2084" i="27"/>
  <c r="G2083" i="27"/>
  <c r="F2083" i="27"/>
  <c r="G2082" i="27"/>
  <c r="F2082" i="27"/>
  <c r="G2081" i="27"/>
  <c r="F2081" i="27"/>
  <c r="G2080" i="27"/>
  <c r="G2079" i="27"/>
  <c r="F2079" i="27"/>
  <c r="G2077" i="27"/>
  <c r="F2077" i="27"/>
  <c r="G2076" i="27"/>
  <c r="F2076" i="27"/>
  <c r="G2075" i="27"/>
  <c r="F2075" i="27"/>
  <c r="G2074" i="27"/>
  <c r="F2074" i="27"/>
  <c r="G2073" i="27"/>
  <c r="F2073" i="27"/>
  <c r="G2072" i="27"/>
  <c r="F2072" i="27"/>
  <c r="G2071" i="27"/>
  <c r="F2071" i="27"/>
  <c r="G2070" i="27"/>
  <c r="F2070" i="27"/>
  <c r="G2069" i="27"/>
  <c r="F2069" i="27"/>
  <c r="G2068" i="27"/>
  <c r="F2068" i="27"/>
  <c r="G2067" i="27"/>
  <c r="F2067" i="27"/>
  <c r="G2066" i="27"/>
  <c r="F2066" i="27"/>
  <c r="G2065" i="27"/>
  <c r="F2065" i="27"/>
  <c r="G2064" i="27"/>
  <c r="F2064" i="27"/>
  <c r="G2063" i="27"/>
  <c r="F2063" i="27"/>
  <c r="G2062" i="27"/>
  <c r="F2062" i="27"/>
  <c r="G2061" i="27"/>
  <c r="F2061" i="27"/>
  <c r="G2060" i="27"/>
  <c r="F2060" i="27"/>
  <c r="G2059" i="27"/>
  <c r="F2059" i="27"/>
  <c r="G2058" i="27"/>
  <c r="F2058" i="27"/>
  <c r="G2057" i="27"/>
  <c r="F2057" i="27"/>
  <c r="G2056" i="27"/>
  <c r="F2056" i="27"/>
  <c r="G2055" i="27"/>
  <c r="F2055" i="27"/>
  <c r="G2054" i="27"/>
  <c r="F2054" i="27"/>
  <c r="G2053" i="27"/>
  <c r="F2053" i="27"/>
  <c r="G2052" i="27"/>
  <c r="F2052" i="27"/>
  <c r="G2051" i="27"/>
  <c r="F2051" i="27"/>
  <c r="G2050" i="27"/>
  <c r="F2050" i="27"/>
  <c r="G2049" i="27"/>
  <c r="F2049" i="27"/>
  <c r="G2048" i="27"/>
  <c r="F2048" i="27"/>
  <c r="G2047" i="27"/>
  <c r="F2047" i="27"/>
  <c r="G2046" i="27"/>
  <c r="F2046" i="27"/>
  <c r="G2045" i="27"/>
  <c r="F2045" i="27"/>
  <c r="G2044" i="27"/>
  <c r="F2044" i="27"/>
  <c r="G2043" i="27"/>
  <c r="F2043" i="27"/>
  <c r="G2042" i="27"/>
  <c r="F2042" i="27"/>
  <c r="G2041" i="27"/>
  <c r="F2041" i="27"/>
  <c r="G2040" i="27"/>
  <c r="F2040" i="27"/>
  <c r="G2039" i="27"/>
  <c r="F2039" i="27"/>
  <c r="G2037" i="27"/>
  <c r="F2037" i="27"/>
  <c r="G2036" i="27"/>
  <c r="F2036" i="27"/>
  <c r="G2035" i="27"/>
  <c r="F2035" i="27"/>
  <c r="G2034" i="27"/>
  <c r="F2034" i="27"/>
  <c r="G2033" i="27"/>
  <c r="F2033" i="27"/>
  <c r="G2032" i="27"/>
  <c r="F2032" i="27"/>
  <c r="G2031" i="27"/>
  <c r="F2031" i="27"/>
  <c r="G2030" i="27"/>
  <c r="F2030" i="27"/>
  <c r="G2029" i="27"/>
  <c r="F2029" i="27"/>
  <c r="G2028" i="27"/>
  <c r="F2028" i="27"/>
  <c r="G2027" i="27"/>
  <c r="F2027" i="27"/>
  <c r="G2026" i="27"/>
  <c r="F2026" i="27"/>
  <c r="G2025" i="27"/>
  <c r="F2025" i="27"/>
  <c r="G2024" i="27"/>
  <c r="F2024" i="27"/>
  <c r="G2023" i="27"/>
  <c r="F2023" i="27"/>
  <c r="G2022" i="27"/>
  <c r="F2022" i="27"/>
  <c r="G2021" i="27"/>
  <c r="F2021" i="27"/>
  <c r="G2020" i="27"/>
  <c r="F2020" i="27"/>
  <c r="G2019" i="27"/>
  <c r="F2019" i="27"/>
  <c r="G2018" i="27"/>
  <c r="F2018" i="27"/>
  <c r="G2017" i="27"/>
  <c r="F2017" i="27"/>
  <c r="G2016" i="27"/>
  <c r="F2016" i="27"/>
  <c r="G2015" i="27"/>
  <c r="F2015" i="27"/>
  <c r="G2014" i="27"/>
  <c r="F2014" i="27"/>
  <c r="G2013" i="27"/>
  <c r="F2013" i="27"/>
  <c r="G2012" i="27"/>
  <c r="F2012" i="27"/>
  <c r="G2011" i="27"/>
  <c r="F2011" i="27"/>
  <c r="G2010" i="27"/>
  <c r="F2010" i="27"/>
  <c r="G2009" i="27"/>
  <c r="F2009" i="27"/>
  <c r="G2008" i="27"/>
  <c r="F2008" i="27"/>
  <c r="G2007" i="27"/>
  <c r="F2007" i="27"/>
  <c r="G2006" i="27"/>
  <c r="F2006" i="27"/>
  <c r="G2005" i="27"/>
  <c r="F2005" i="27"/>
  <c r="G2004" i="27"/>
  <c r="F2004" i="27"/>
  <c r="G2003" i="27"/>
  <c r="F2003" i="27"/>
  <c r="G2002" i="27"/>
  <c r="F2002" i="27"/>
  <c r="G2001" i="27"/>
  <c r="F2001" i="27"/>
  <c r="G2000" i="27"/>
  <c r="F2000" i="27"/>
  <c r="G1999" i="27"/>
  <c r="F1999" i="27"/>
  <c r="G1998" i="27"/>
  <c r="F1998" i="27"/>
  <c r="G1997" i="27"/>
  <c r="F1997" i="27"/>
  <c r="G1996" i="27"/>
  <c r="F1996" i="27"/>
  <c r="G1995" i="27"/>
  <c r="F1995" i="27"/>
  <c r="G1994" i="27"/>
  <c r="F1994" i="27"/>
  <c r="G1993" i="27"/>
  <c r="F1993" i="27"/>
  <c r="G1992" i="27"/>
  <c r="F1992" i="27"/>
  <c r="G1991" i="27"/>
  <c r="F1991" i="27"/>
  <c r="G1990" i="27"/>
  <c r="F1990" i="27"/>
  <c r="G1989" i="27"/>
  <c r="F1989" i="27"/>
  <c r="G1988" i="27"/>
  <c r="F1988" i="27"/>
  <c r="G1987" i="27"/>
  <c r="F1987" i="27"/>
  <c r="G1986" i="27"/>
  <c r="F1986" i="27"/>
  <c r="G1985" i="27"/>
  <c r="F1985" i="27"/>
  <c r="G1984" i="27"/>
  <c r="F1984" i="27"/>
  <c r="G1983" i="27"/>
  <c r="F1983" i="27"/>
  <c r="G1982" i="27"/>
  <c r="F1982" i="27"/>
  <c r="G1981" i="27"/>
  <c r="F1981" i="27"/>
  <c r="G1980" i="27"/>
  <c r="F1980" i="27"/>
  <c r="G1979" i="27"/>
  <c r="F1979" i="27"/>
  <c r="G1978" i="27"/>
  <c r="F1978" i="27"/>
  <c r="G1977" i="27"/>
  <c r="F1977" i="27"/>
  <c r="G1976" i="27"/>
  <c r="F1976" i="27"/>
  <c r="G1975" i="27"/>
  <c r="F1975" i="27"/>
  <c r="G1974" i="27"/>
  <c r="F1974" i="27"/>
  <c r="G1973" i="27"/>
  <c r="F1973" i="27"/>
  <c r="G1972" i="27"/>
  <c r="F1972" i="27"/>
  <c r="G1971" i="27"/>
  <c r="F1971" i="27"/>
  <c r="G1970" i="27"/>
  <c r="F1970" i="27"/>
  <c r="G1969" i="27"/>
  <c r="F1969" i="27"/>
  <c r="G1968" i="27"/>
  <c r="F1968" i="27"/>
  <c r="G1967" i="27"/>
  <c r="F1967" i="27"/>
  <c r="G1966" i="27"/>
  <c r="F1966" i="27"/>
  <c r="G1965" i="27"/>
  <c r="F1965" i="27"/>
  <c r="G1963" i="27"/>
  <c r="F1963" i="27"/>
  <c r="G1962" i="27"/>
  <c r="F1962" i="27"/>
  <c r="G1961" i="27"/>
  <c r="F1961" i="27"/>
  <c r="G1960" i="27"/>
  <c r="F1960" i="27"/>
  <c r="G1959" i="27"/>
  <c r="F1959" i="27"/>
  <c r="G1958" i="27"/>
  <c r="F1958" i="27"/>
  <c r="G1957" i="27"/>
  <c r="F1957" i="27"/>
  <c r="G1956" i="27"/>
  <c r="F1956" i="27"/>
  <c r="G1955" i="27"/>
  <c r="F1955" i="27"/>
  <c r="G1954" i="27"/>
  <c r="F1954" i="27"/>
  <c r="G1953" i="27"/>
  <c r="F1953" i="27"/>
  <c r="G1952" i="27"/>
  <c r="F1952" i="27"/>
  <c r="G1951" i="27"/>
  <c r="F1951" i="27"/>
  <c r="G1950" i="27"/>
  <c r="F1950" i="27"/>
  <c r="G1949" i="27"/>
  <c r="F1949" i="27"/>
  <c r="G1948" i="27"/>
  <c r="F1948" i="27"/>
  <c r="G1947" i="27"/>
  <c r="F1947" i="27"/>
  <c r="G1946" i="27"/>
  <c r="F1946" i="27"/>
  <c r="G1945" i="27"/>
  <c r="F1945" i="27"/>
  <c r="G1944" i="27"/>
  <c r="F1944" i="27"/>
  <c r="G1943" i="27"/>
  <c r="F1943" i="27"/>
  <c r="G1942" i="27"/>
  <c r="F1942" i="27"/>
  <c r="G1941" i="27"/>
  <c r="F1941" i="27"/>
  <c r="G1940" i="27"/>
  <c r="F1940" i="27"/>
  <c r="G1939" i="27"/>
  <c r="F1939" i="27"/>
  <c r="G1938" i="27"/>
  <c r="F1938" i="27"/>
  <c r="G1937" i="27"/>
  <c r="F1937" i="27"/>
  <c r="G1936" i="27"/>
  <c r="F1936" i="27"/>
  <c r="G1935" i="27"/>
  <c r="F1935" i="27"/>
  <c r="G1934" i="27"/>
  <c r="F1934" i="27"/>
  <c r="G1933" i="27"/>
  <c r="F1933" i="27"/>
  <c r="G1932" i="27"/>
  <c r="F1932" i="27"/>
  <c r="G1931" i="27"/>
  <c r="F1931" i="27"/>
  <c r="G1930" i="27"/>
  <c r="F1930" i="27"/>
  <c r="G1929" i="27"/>
  <c r="F1929" i="27"/>
  <c r="G1928" i="27"/>
  <c r="F1928" i="27"/>
  <c r="G1927" i="27"/>
  <c r="F1927" i="27"/>
  <c r="G1926" i="27"/>
  <c r="F1926" i="27"/>
  <c r="G1925" i="27"/>
  <c r="F1925" i="27"/>
  <c r="G1924" i="27"/>
  <c r="F1924" i="27"/>
  <c r="G1923" i="27"/>
  <c r="F1923" i="27"/>
  <c r="G1922" i="27"/>
  <c r="F1922" i="27"/>
  <c r="G1921" i="27"/>
  <c r="F1921" i="27"/>
  <c r="G1920" i="27"/>
  <c r="F1920" i="27"/>
  <c r="G1919" i="27"/>
  <c r="F1919" i="27"/>
  <c r="G1918" i="27"/>
  <c r="F1918" i="27"/>
  <c r="G1917" i="27"/>
  <c r="F1917" i="27"/>
  <c r="G1916" i="27"/>
  <c r="F1916" i="27"/>
  <c r="G1915" i="27"/>
  <c r="F1915" i="27"/>
  <c r="G1914" i="27"/>
  <c r="F1914" i="27"/>
  <c r="G1913" i="27"/>
  <c r="F1913" i="27"/>
  <c r="G1912" i="27"/>
  <c r="F1912" i="27"/>
  <c r="G1911" i="27"/>
  <c r="F1911" i="27"/>
  <c r="G1910" i="27"/>
  <c r="F1910" i="27"/>
  <c r="G1909" i="27"/>
  <c r="F1909" i="27"/>
  <c r="G1908" i="27"/>
  <c r="F1908" i="27"/>
  <c r="G1907" i="27"/>
  <c r="F1907" i="27"/>
  <c r="G1906" i="27"/>
  <c r="F1906" i="27"/>
  <c r="G1905" i="27"/>
  <c r="F1905" i="27"/>
  <c r="G1904" i="27"/>
  <c r="F1904" i="27"/>
  <c r="G1903" i="27"/>
  <c r="F1903" i="27"/>
  <c r="G1902" i="27"/>
  <c r="F1902" i="27"/>
  <c r="G1901" i="27"/>
  <c r="F1901" i="27"/>
  <c r="G1900" i="27"/>
  <c r="F1900" i="27"/>
  <c r="G1899" i="27"/>
  <c r="F1899" i="27"/>
  <c r="G1898" i="27"/>
  <c r="F1898" i="27"/>
  <c r="G1897" i="27"/>
  <c r="F1897" i="27"/>
  <c r="G1896" i="27"/>
  <c r="F1896" i="27"/>
  <c r="G1895" i="27"/>
  <c r="F1895" i="27"/>
  <c r="G1894" i="27"/>
  <c r="F1894" i="27"/>
  <c r="G1893" i="27"/>
  <c r="F1893" i="27"/>
  <c r="G1892" i="27"/>
  <c r="F1892" i="27"/>
  <c r="G1891" i="27"/>
  <c r="F1891" i="27"/>
  <c r="G1890" i="27"/>
  <c r="F1890" i="27"/>
  <c r="G1889" i="27"/>
  <c r="F1889" i="27"/>
  <c r="G1888" i="27"/>
  <c r="F1888" i="27"/>
  <c r="G1887" i="27"/>
  <c r="F1887" i="27"/>
  <c r="G1886" i="27"/>
  <c r="F1886" i="27"/>
  <c r="G1885" i="27"/>
  <c r="F1885" i="27"/>
  <c r="G1883" i="27"/>
  <c r="F1883" i="27"/>
  <c r="G1882" i="27"/>
  <c r="F1882" i="27"/>
  <c r="G1881" i="27"/>
  <c r="F1881" i="27"/>
  <c r="G1880" i="27"/>
  <c r="F1880" i="27"/>
  <c r="G1879" i="27"/>
  <c r="F1879" i="27"/>
  <c r="G1878" i="27"/>
  <c r="F1878" i="27"/>
  <c r="G1877" i="27"/>
  <c r="F1877" i="27"/>
  <c r="G1876" i="27"/>
  <c r="F1876" i="27"/>
  <c r="G1875" i="27"/>
  <c r="F1875" i="27"/>
  <c r="G1873" i="27"/>
  <c r="F1873" i="27"/>
  <c r="G1872" i="27"/>
  <c r="F1872" i="27"/>
  <c r="G1871" i="27"/>
  <c r="F1871" i="27"/>
  <c r="G1870" i="27"/>
  <c r="F1870" i="27"/>
  <c r="G1869" i="27"/>
  <c r="F1869" i="27"/>
  <c r="G1868" i="27"/>
  <c r="F1868" i="27"/>
  <c r="G1867" i="27"/>
  <c r="F1867" i="27"/>
  <c r="G1866" i="27"/>
  <c r="F1866" i="27"/>
  <c r="G1865" i="27"/>
  <c r="F1865" i="27"/>
  <c r="G1864" i="27"/>
  <c r="F1864" i="27"/>
  <c r="G1863" i="27"/>
  <c r="F1863" i="27"/>
  <c r="G1862" i="27"/>
  <c r="F1862" i="27"/>
  <c r="G1861" i="27"/>
  <c r="F1861" i="27"/>
  <c r="G1860" i="27"/>
  <c r="F1860" i="27"/>
  <c r="G1859" i="27"/>
  <c r="F1859" i="27"/>
  <c r="G1858" i="27"/>
  <c r="F1858" i="27"/>
  <c r="G1857" i="27"/>
  <c r="F1857" i="27"/>
  <c r="G1856" i="27"/>
  <c r="F1856" i="27"/>
  <c r="G1855" i="27"/>
  <c r="F1855" i="27"/>
  <c r="G1854" i="27"/>
  <c r="F1854" i="27"/>
  <c r="G1853" i="27"/>
  <c r="F1853" i="27"/>
  <c r="G1852" i="27"/>
  <c r="F1852" i="27"/>
  <c r="G1851" i="27"/>
  <c r="F1851" i="27"/>
  <c r="G1850" i="27"/>
  <c r="F1850" i="27"/>
  <c r="G1849" i="27"/>
  <c r="F1849" i="27"/>
  <c r="G1848" i="27"/>
  <c r="F1848" i="27"/>
  <c r="G1847" i="27"/>
  <c r="F1847" i="27"/>
  <c r="G1846" i="27"/>
  <c r="F1846" i="27"/>
  <c r="G1845" i="27"/>
  <c r="F1845" i="27"/>
  <c r="G1844" i="27"/>
  <c r="F1844" i="27"/>
  <c r="G1843" i="27"/>
  <c r="F1843" i="27"/>
  <c r="G1842" i="27"/>
  <c r="F1842" i="27"/>
  <c r="G1841" i="27"/>
  <c r="F1841" i="27"/>
  <c r="G1840" i="27"/>
  <c r="F1840" i="27"/>
  <c r="G1839" i="27"/>
  <c r="F1839" i="27"/>
  <c r="G1838" i="27"/>
  <c r="F1838" i="27"/>
  <c r="G1837" i="27"/>
  <c r="F1837" i="27"/>
  <c r="G1836" i="27"/>
  <c r="F1836" i="27"/>
  <c r="G1835" i="27"/>
  <c r="F1835" i="27"/>
  <c r="G1834" i="27"/>
  <c r="F1834" i="27"/>
  <c r="G1833" i="27"/>
  <c r="F1833" i="27"/>
  <c r="G1832" i="27"/>
  <c r="F1832" i="27"/>
  <c r="G1831" i="27"/>
  <c r="F1831" i="27"/>
  <c r="G1830" i="27"/>
  <c r="F1830" i="27"/>
  <c r="G1829" i="27"/>
  <c r="F1829" i="27"/>
  <c r="G1828" i="27"/>
  <c r="F1828" i="27"/>
  <c r="G1827" i="27"/>
  <c r="F1827" i="27"/>
  <c r="G1826" i="27"/>
  <c r="F1826" i="27"/>
  <c r="G1825" i="27"/>
  <c r="F1825" i="27"/>
  <c r="G1824" i="27"/>
  <c r="F1824" i="27"/>
  <c r="G1823" i="27"/>
  <c r="F1823" i="27"/>
  <c r="G1822" i="27"/>
  <c r="F1822" i="27"/>
  <c r="G1821" i="27"/>
  <c r="F1821" i="27"/>
  <c r="G1820" i="27"/>
  <c r="F1820" i="27"/>
  <c r="G1819" i="27"/>
  <c r="F1819" i="27"/>
  <c r="G1818" i="27"/>
  <c r="F1818" i="27"/>
  <c r="G1817" i="27"/>
  <c r="F1817" i="27"/>
  <c r="G1816" i="27"/>
  <c r="F1816" i="27"/>
  <c r="G1815" i="27"/>
  <c r="F1815" i="27"/>
  <c r="G1814" i="27"/>
  <c r="F1814" i="27"/>
  <c r="G1813" i="27"/>
  <c r="F1813" i="27"/>
  <c r="G1812" i="27"/>
  <c r="F1812" i="27"/>
  <c r="G1811" i="27"/>
  <c r="F1811" i="27"/>
  <c r="G1810" i="27"/>
  <c r="F1810" i="27"/>
  <c r="G1809" i="27"/>
  <c r="F1809" i="27"/>
  <c r="G1808" i="27"/>
  <c r="F1808" i="27"/>
  <c r="G1807" i="27"/>
  <c r="F1807" i="27"/>
  <c r="G1806" i="27"/>
  <c r="F1806" i="27"/>
  <c r="G1805" i="27"/>
  <c r="F1805" i="27"/>
  <c r="G1804" i="27"/>
  <c r="F1804" i="27"/>
  <c r="G1803" i="27"/>
  <c r="F1803" i="27"/>
  <c r="G1802" i="27"/>
  <c r="F1802" i="27"/>
  <c r="G1801" i="27"/>
  <c r="F1801" i="27"/>
  <c r="G1800" i="27"/>
  <c r="F1800" i="27"/>
  <c r="G1799" i="27"/>
  <c r="F1799" i="27"/>
  <c r="G1798" i="27"/>
  <c r="F1798" i="27"/>
  <c r="G1797" i="27"/>
  <c r="F1797" i="27"/>
  <c r="G1796" i="27"/>
  <c r="F1796" i="27"/>
  <c r="G1795" i="27"/>
  <c r="F1795" i="27"/>
  <c r="G1794" i="27"/>
  <c r="F1794" i="27"/>
  <c r="G1793" i="27"/>
  <c r="F1793" i="27"/>
  <c r="G1792" i="27"/>
  <c r="F1792" i="27"/>
  <c r="G1791" i="27"/>
  <c r="F1791" i="27"/>
  <c r="G1790" i="27"/>
  <c r="F1790" i="27"/>
  <c r="G1789" i="27"/>
  <c r="F1789" i="27"/>
  <c r="G1788" i="27"/>
  <c r="F1788" i="27"/>
  <c r="G1787" i="27"/>
  <c r="F1787" i="27"/>
  <c r="G1786" i="27"/>
  <c r="F1786" i="27"/>
  <c r="G1785" i="27"/>
  <c r="F1785" i="27"/>
  <c r="G1784" i="27"/>
  <c r="F1784" i="27"/>
  <c r="G1783" i="27"/>
  <c r="F1783" i="27"/>
  <c r="G1782" i="27"/>
  <c r="F1782" i="27"/>
  <c r="G1781" i="27"/>
  <c r="F1781" i="27"/>
  <c r="G1780" i="27"/>
  <c r="F1780" i="27"/>
  <c r="G1779" i="27"/>
  <c r="F1779" i="27"/>
  <c r="G1778" i="27"/>
  <c r="F1778" i="27"/>
  <c r="G1777" i="27"/>
  <c r="F1777" i="27"/>
  <c r="G1776" i="27"/>
  <c r="F1776" i="27"/>
  <c r="G1775" i="27"/>
  <c r="F1775" i="27"/>
  <c r="G1774" i="27"/>
  <c r="F1774" i="27"/>
  <c r="G1773" i="27"/>
  <c r="F1773" i="27"/>
  <c r="G1772" i="27"/>
  <c r="F1772" i="27"/>
  <c r="G1771" i="27"/>
  <c r="F1771" i="27"/>
  <c r="G1770" i="27"/>
  <c r="F1770" i="27"/>
  <c r="G1769" i="27"/>
  <c r="F1769" i="27"/>
  <c r="G1768" i="27"/>
  <c r="F1768" i="27"/>
  <c r="G1767" i="27"/>
  <c r="F1767" i="27"/>
  <c r="G1766" i="27"/>
  <c r="F1766" i="27"/>
  <c r="G1765" i="27"/>
  <c r="F1765" i="27"/>
  <c r="G1764" i="27"/>
  <c r="F1764" i="27"/>
  <c r="G1763" i="27"/>
  <c r="F1763" i="27"/>
  <c r="G1762" i="27"/>
  <c r="F1762" i="27"/>
  <c r="G1761" i="27"/>
  <c r="F1761" i="27"/>
  <c r="G1760" i="27"/>
  <c r="F1760" i="27"/>
  <c r="G1759" i="27"/>
  <c r="F1759" i="27"/>
  <c r="G1758" i="27"/>
  <c r="F1758" i="27"/>
  <c r="G1757" i="27"/>
  <c r="F1757" i="27"/>
  <c r="G1756" i="27"/>
  <c r="F1756" i="27"/>
  <c r="G1755" i="27"/>
  <c r="F1755" i="27"/>
  <c r="G1754" i="27"/>
  <c r="F1754" i="27"/>
  <c r="G1753" i="27"/>
  <c r="F1753" i="27"/>
  <c r="G1752" i="27"/>
  <c r="F1752" i="27"/>
  <c r="G1751" i="27"/>
  <c r="F1751" i="27"/>
  <c r="G1750" i="27"/>
  <c r="F1750" i="27"/>
  <c r="G1749" i="27"/>
  <c r="F1749" i="27"/>
  <c r="G1748" i="27"/>
  <c r="F1748" i="27"/>
  <c r="G1747" i="27"/>
  <c r="F1747" i="27"/>
  <c r="G1746" i="27"/>
  <c r="F1746" i="27"/>
  <c r="G1745" i="27"/>
  <c r="F1745" i="27"/>
  <c r="G1744" i="27"/>
  <c r="F1744" i="27"/>
  <c r="G1743" i="27"/>
  <c r="F1743" i="27"/>
  <c r="G1742" i="27"/>
  <c r="F1742" i="27"/>
  <c r="G1741" i="27"/>
  <c r="F1741" i="27"/>
  <c r="G1740" i="27"/>
  <c r="F1740" i="27"/>
  <c r="G1739" i="27"/>
  <c r="F1739" i="27"/>
  <c r="G1738" i="27"/>
  <c r="F1738" i="27"/>
  <c r="G1737" i="27"/>
  <c r="F1737" i="27"/>
  <c r="G1736" i="27"/>
  <c r="F1736" i="27"/>
  <c r="G1735" i="27"/>
  <c r="F1735" i="27"/>
  <c r="G1734" i="27"/>
  <c r="F1734" i="27"/>
  <c r="G1733" i="27"/>
  <c r="F1733" i="27"/>
  <c r="G1732" i="27"/>
  <c r="F1732" i="27"/>
  <c r="G1731" i="27"/>
  <c r="F1731" i="27"/>
  <c r="G1730" i="27"/>
  <c r="F1730" i="27"/>
  <c r="G1729" i="27"/>
  <c r="F1729" i="27"/>
  <c r="G1728" i="27"/>
  <c r="G1726" i="27"/>
  <c r="F1726" i="27"/>
  <c r="G1725" i="27"/>
  <c r="F1725" i="27"/>
  <c r="G1724" i="27"/>
  <c r="F1724" i="27"/>
  <c r="G1723" i="27"/>
  <c r="F1723" i="27"/>
  <c r="G1722" i="27"/>
  <c r="F1722" i="27"/>
  <c r="G1721" i="27"/>
  <c r="F1721" i="27"/>
  <c r="G1720" i="27"/>
  <c r="F1720" i="27"/>
  <c r="G1719" i="27"/>
  <c r="F1719" i="27"/>
  <c r="G1718" i="27"/>
  <c r="F1718" i="27"/>
  <c r="G1717" i="27"/>
  <c r="F1717" i="27"/>
  <c r="G1716" i="27"/>
  <c r="F1716" i="27"/>
  <c r="G1715" i="27"/>
  <c r="F1715" i="27"/>
  <c r="G1714" i="27"/>
  <c r="F1714" i="27"/>
  <c r="G1713" i="27"/>
  <c r="F1713" i="27"/>
  <c r="G1712" i="27"/>
  <c r="F1712" i="27"/>
  <c r="G1711" i="27"/>
  <c r="F1711" i="27"/>
  <c r="G1710" i="27"/>
  <c r="F1710" i="27"/>
  <c r="G1709" i="27"/>
  <c r="F1709" i="27"/>
  <c r="G1708" i="27"/>
  <c r="F1708" i="27"/>
  <c r="G1707" i="27"/>
  <c r="F1707" i="27"/>
  <c r="G1706" i="27"/>
  <c r="F1706" i="27"/>
  <c r="G1705" i="27"/>
  <c r="F1705" i="27"/>
  <c r="G1704" i="27"/>
  <c r="F1704" i="27"/>
  <c r="G1703" i="27"/>
  <c r="F1703" i="27"/>
  <c r="G1702" i="27"/>
  <c r="F1702" i="27"/>
  <c r="G1701" i="27"/>
  <c r="F1701" i="27"/>
  <c r="G1700" i="27"/>
  <c r="F1700" i="27"/>
  <c r="G1699" i="27"/>
  <c r="F1699" i="27"/>
  <c r="G1698" i="27"/>
  <c r="F1698" i="27"/>
  <c r="G1697" i="27"/>
  <c r="F1697" i="27"/>
  <c r="G1696" i="27"/>
  <c r="F1696" i="27"/>
  <c r="G1695" i="27"/>
  <c r="F1695" i="27"/>
  <c r="G1694" i="27"/>
  <c r="F1694" i="27"/>
  <c r="G1693" i="27"/>
  <c r="F1693" i="27"/>
  <c r="G1692" i="27"/>
  <c r="F1692" i="27"/>
  <c r="G1691" i="27"/>
  <c r="F1691" i="27"/>
  <c r="G1690" i="27"/>
  <c r="F1690" i="27"/>
  <c r="G1689" i="27"/>
  <c r="F1689" i="27"/>
  <c r="G1688" i="27"/>
  <c r="F1688" i="27"/>
  <c r="G1687" i="27"/>
  <c r="F1687" i="27"/>
  <c r="G1686" i="27"/>
  <c r="F1686" i="27"/>
  <c r="G1685" i="27"/>
  <c r="F1685" i="27"/>
  <c r="G1684" i="27"/>
  <c r="F1684" i="27"/>
  <c r="G1683" i="27"/>
  <c r="F1683" i="27"/>
  <c r="G1682" i="27"/>
  <c r="F1682" i="27"/>
  <c r="G1681" i="27"/>
  <c r="F1681" i="27"/>
  <c r="G1680" i="27"/>
  <c r="F1680" i="27"/>
  <c r="G1679" i="27"/>
  <c r="F1679" i="27"/>
  <c r="G1678" i="27"/>
  <c r="F1678" i="27"/>
  <c r="G1677" i="27"/>
  <c r="F1677" i="27"/>
  <c r="G1676" i="27"/>
  <c r="F1676" i="27"/>
  <c r="G1675" i="27"/>
  <c r="F1675" i="27"/>
  <c r="G1674" i="27"/>
  <c r="F1674" i="27"/>
  <c r="G1673" i="27"/>
  <c r="F1673" i="27"/>
  <c r="G1672" i="27"/>
  <c r="F1672" i="27"/>
  <c r="G1671" i="27"/>
  <c r="F1671" i="27"/>
  <c r="G1670" i="27"/>
  <c r="F1670" i="27"/>
  <c r="G1669" i="27"/>
  <c r="F1669" i="27"/>
  <c r="G1668" i="27"/>
  <c r="F1668" i="27"/>
  <c r="G1667" i="27"/>
  <c r="F1667" i="27"/>
  <c r="G1666" i="27"/>
  <c r="F1666" i="27"/>
  <c r="G1665" i="27"/>
  <c r="F1665" i="27"/>
  <c r="G1664" i="27"/>
  <c r="F1664" i="27"/>
  <c r="G1663" i="27"/>
  <c r="F1663" i="27"/>
  <c r="G1662" i="27"/>
  <c r="F1662" i="27"/>
  <c r="G1661" i="27"/>
  <c r="F1661" i="27"/>
  <c r="G1660" i="27"/>
  <c r="F1660" i="27"/>
  <c r="G1659" i="27"/>
  <c r="F1659" i="27"/>
  <c r="G1658" i="27"/>
  <c r="F1658" i="27"/>
  <c r="G1657" i="27"/>
  <c r="F1657" i="27"/>
  <c r="G1656" i="27"/>
  <c r="F1656" i="27"/>
  <c r="G1655" i="27"/>
  <c r="F1655" i="27"/>
  <c r="G1654" i="27"/>
  <c r="F1654" i="27"/>
  <c r="G1653" i="27"/>
  <c r="F1653" i="27"/>
  <c r="G1652" i="27"/>
  <c r="F1652" i="27"/>
  <c r="G1651" i="27"/>
  <c r="F1651" i="27"/>
  <c r="G1650" i="27"/>
  <c r="F1650" i="27"/>
  <c r="G1649" i="27"/>
  <c r="F1649" i="27"/>
  <c r="G1648" i="27"/>
  <c r="F1648" i="27"/>
  <c r="G1647" i="27"/>
  <c r="F1647" i="27"/>
  <c r="G1646" i="27"/>
  <c r="F1646" i="27"/>
  <c r="G1645" i="27"/>
  <c r="F1645" i="27"/>
  <c r="G1644" i="27"/>
  <c r="F1644" i="27"/>
  <c r="G1643" i="27"/>
  <c r="F1643" i="27"/>
  <c r="G1642" i="27"/>
  <c r="F1642" i="27"/>
  <c r="G1641" i="27"/>
  <c r="F1641" i="27"/>
  <c r="G1640" i="27"/>
  <c r="F1640" i="27"/>
  <c r="G1639" i="27"/>
  <c r="F1639" i="27"/>
  <c r="G1638" i="27"/>
  <c r="F1638" i="27"/>
  <c r="G1637" i="27"/>
  <c r="F1637" i="27"/>
  <c r="G1636" i="27"/>
  <c r="F1636" i="27"/>
  <c r="G1635" i="27"/>
  <c r="F1635" i="27"/>
  <c r="G1634" i="27"/>
  <c r="F1634" i="27"/>
  <c r="G1633" i="27"/>
  <c r="F1633" i="27"/>
  <c r="G1632" i="27"/>
  <c r="F1632" i="27"/>
  <c r="G1631" i="27"/>
  <c r="F1631" i="27"/>
  <c r="G1630" i="27"/>
  <c r="F1630" i="27"/>
  <c r="G1629" i="27"/>
  <c r="F1629" i="27"/>
  <c r="G1628" i="27"/>
  <c r="F1628" i="27"/>
  <c r="G1627" i="27"/>
  <c r="F1627" i="27"/>
  <c r="G1626" i="27"/>
  <c r="F1626" i="27"/>
  <c r="G1625" i="27"/>
  <c r="F1625" i="27"/>
  <c r="G1624" i="27"/>
  <c r="F1624" i="27"/>
  <c r="G1623" i="27"/>
  <c r="F1623" i="27"/>
  <c r="E1622" i="27"/>
  <c r="G1622" i="27" s="1"/>
  <c r="G1621" i="27"/>
  <c r="F1621" i="27"/>
  <c r="G1620" i="27"/>
  <c r="F1620" i="27"/>
  <c r="G1619" i="27"/>
  <c r="F1619" i="27"/>
  <c r="G1618" i="27"/>
  <c r="F1618" i="27"/>
  <c r="G1617" i="27"/>
  <c r="F1617" i="27"/>
  <c r="G1616" i="27"/>
  <c r="F1616" i="27"/>
  <c r="G1615" i="27"/>
  <c r="F1615" i="27"/>
  <c r="G1614" i="27"/>
  <c r="F1614" i="27"/>
  <c r="G1613" i="27"/>
  <c r="F1613" i="27"/>
  <c r="G1612" i="27"/>
  <c r="F1612" i="27"/>
  <c r="G1611" i="27"/>
  <c r="F1611" i="27"/>
  <c r="G1610" i="27"/>
  <c r="F1610" i="27"/>
  <c r="G1609" i="27"/>
  <c r="F1609" i="27"/>
  <c r="G1608" i="27"/>
  <c r="F1608" i="27"/>
  <c r="G1607" i="27"/>
  <c r="F1607" i="27"/>
  <c r="G1606" i="27"/>
  <c r="F1606" i="27"/>
  <c r="G1605" i="27"/>
  <c r="F1605" i="27"/>
  <c r="G1604" i="27"/>
  <c r="F1604" i="27"/>
  <c r="G1603" i="27"/>
  <c r="F1603" i="27"/>
  <c r="G1602" i="27"/>
  <c r="F1602" i="27"/>
  <c r="G1601" i="27"/>
  <c r="F1601" i="27"/>
  <c r="G1600" i="27"/>
  <c r="F1600" i="27"/>
  <c r="G1599" i="27"/>
  <c r="F1599" i="27"/>
  <c r="G1597" i="27"/>
  <c r="F1597" i="27"/>
  <c r="G1596" i="27"/>
  <c r="F1596" i="27"/>
  <c r="G1595" i="27"/>
  <c r="F1595" i="27"/>
  <c r="G1594" i="27"/>
  <c r="F1594" i="27"/>
  <c r="G1593" i="27"/>
  <c r="F1593" i="27"/>
  <c r="G1592" i="27"/>
  <c r="F1592" i="27"/>
  <c r="G1591" i="27"/>
  <c r="F1591" i="27"/>
  <c r="G1590" i="27"/>
  <c r="F1590" i="27"/>
  <c r="G1589" i="27"/>
  <c r="F1589" i="27"/>
  <c r="G1588" i="27"/>
  <c r="F1588" i="27"/>
  <c r="G1587" i="27"/>
  <c r="F1587" i="27"/>
  <c r="G1586" i="27"/>
  <c r="F1586" i="27"/>
  <c r="G1585" i="27"/>
  <c r="F1585" i="27"/>
  <c r="G1584" i="27"/>
  <c r="F1584" i="27"/>
  <c r="G1583" i="27"/>
  <c r="F1583" i="27"/>
  <c r="G1582" i="27"/>
  <c r="F1582" i="27"/>
  <c r="G1581" i="27"/>
  <c r="F1581" i="27"/>
  <c r="G1580" i="27"/>
  <c r="F1580" i="27"/>
  <c r="G1579" i="27"/>
  <c r="F1579" i="27"/>
  <c r="G1578" i="27"/>
  <c r="F1578" i="27"/>
  <c r="G1577" i="27"/>
  <c r="F1577" i="27"/>
  <c r="G1576" i="27"/>
  <c r="F1576" i="27"/>
  <c r="G1575" i="27"/>
  <c r="F1575" i="27"/>
  <c r="G1574" i="27"/>
  <c r="F1574" i="27"/>
  <c r="G1573" i="27"/>
  <c r="F1573" i="27"/>
  <c r="G1572" i="27"/>
  <c r="F1572" i="27"/>
  <c r="G1571" i="27"/>
  <c r="F1571" i="27"/>
  <c r="G1570" i="27"/>
  <c r="F1570" i="27"/>
  <c r="G1569" i="27"/>
  <c r="F1569" i="27"/>
  <c r="G1568" i="27"/>
  <c r="F1568" i="27"/>
  <c r="G1567" i="27"/>
  <c r="F1567" i="27"/>
  <c r="G1566" i="27"/>
  <c r="F1566" i="27"/>
  <c r="G1565" i="27"/>
  <c r="F1565" i="27"/>
  <c r="G1564" i="27"/>
  <c r="F1564" i="27"/>
  <c r="G1563" i="27"/>
  <c r="F1563" i="27"/>
  <c r="G1562" i="27"/>
  <c r="F1562" i="27"/>
  <c r="G1561" i="27"/>
  <c r="F1561" i="27"/>
  <c r="G1560" i="27"/>
  <c r="F1560" i="27"/>
  <c r="G1559" i="27"/>
  <c r="F1559" i="27"/>
  <c r="G1558" i="27"/>
  <c r="F1558" i="27"/>
  <c r="G1557" i="27"/>
  <c r="F1557" i="27"/>
  <c r="G1556" i="27"/>
  <c r="F1556" i="27"/>
  <c r="G1555" i="27"/>
  <c r="F1555" i="27"/>
  <c r="G1554" i="27"/>
  <c r="F1554" i="27"/>
  <c r="G1553" i="27"/>
  <c r="F1553" i="27"/>
  <c r="G1552" i="27"/>
  <c r="F1552" i="27"/>
  <c r="G1551" i="27"/>
  <c r="F1551" i="27"/>
  <c r="G1550" i="27"/>
  <c r="F1550" i="27"/>
  <c r="G1549" i="27"/>
  <c r="F1549" i="27"/>
  <c r="G1548" i="27"/>
  <c r="F1548" i="27"/>
  <c r="G1547" i="27"/>
  <c r="F1547" i="27"/>
  <c r="G1546" i="27"/>
  <c r="F1546" i="27"/>
  <c r="G1545" i="27"/>
  <c r="F1545" i="27"/>
  <c r="G1544" i="27"/>
  <c r="F1544" i="27"/>
  <c r="G1543" i="27"/>
  <c r="F1543" i="27"/>
  <c r="G1542" i="27"/>
  <c r="F1542" i="27"/>
  <c r="G1541" i="27"/>
  <c r="F1541" i="27"/>
  <c r="G1540" i="27"/>
  <c r="F1540" i="27"/>
  <c r="G1539" i="27"/>
  <c r="F1539" i="27"/>
  <c r="G1538" i="27"/>
  <c r="F1538" i="27"/>
  <c r="G1537" i="27"/>
  <c r="F1537" i="27"/>
  <c r="G1536" i="27"/>
  <c r="F1536" i="27"/>
  <c r="G1535" i="27"/>
  <c r="F1535" i="27"/>
  <c r="G1534" i="27"/>
  <c r="F1534" i="27"/>
  <c r="G1533" i="27"/>
  <c r="F1533" i="27"/>
  <c r="G1532" i="27"/>
  <c r="F1532" i="27"/>
  <c r="G1531" i="27"/>
  <c r="F1531" i="27"/>
  <c r="G1530" i="27"/>
  <c r="F1530" i="27"/>
  <c r="G1529" i="27"/>
  <c r="F1529" i="27"/>
  <c r="G1528" i="27"/>
  <c r="F1528" i="27"/>
  <c r="G1527" i="27"/>
  <c r="F1527" i="27"/>
  <c r="G1526" i="27"/>
  <c r="F1526" i="27"/>
  <c r="G1525" i="27"/>
  <c r="F1525" i="27"/>
  <c r="G1524" i="27"/>
  <c r="F1524" i="27"/>
  <c r="G1523" i="27"/>
  <c r="F1523" i="27"/>
  <c r="G1522" i="27"/>
  <c r="F1522" i="27"/>
  <c r="G1521" i="27"/>
  <c r="F1521" i="27"/>
  <c r="G1520" i="27"/>
  <c r="F1520" i="27"/>
  <c r="G1519" i="27"/>
  <c r="F1519" i="27"/>
  <c r="G1518" i="27"/>
  <c r="F1518" i="27"/>
  <c r="G1517" i="27"/>
  <c r="F1517" i="27"/>
  <c r="G1516" i="27"/>
  <c r="F1516" i="27"/>
  <c r="G1515" i="27"/>
  <c r="F1515" i="27"/>
  <c r="G1514" i="27"/>
  <c r="F1514" i="27"/>
  <c r="G1513" i="27"/>
  <c r="F1513" i="27"/>
  <c r="G1512" i="27"/>
  <c r="F1512" i="27"/>
  <c r="G1511" i="27"/>
  <c r="F1511" i="27"/>
  <c r="G1510" i="27"/>
  <c r="F1510" i="27"/>
  <c r="G1509" i="27"/>
  <c r="F1509" i="27"/>
  <c r="G1508" i="27"/>
  <c r="F1508" i="27"/>
  <c r="G1507" i="27"/>
  <c r="F1507" i="27"/>
  <c r="G1506" i="27"/>
  <c r="F1506" i="27"/>
  <c r="G1505" i="27"/>
  <c r="F1505" i="27"/>
  <c r="G1504" i="27"/>
  <c r="F1504" i="27"/>
  <c r="G1503" i="27"/>
  <c r="F1503" i="27"/>
  <c r="G1502" i="27"/>
  <c r="F1502" i="27"/>
  <c r="G1501" i="27"/>
  <c r="F1501" i="27"/>
  <c r="G1500" i="27"/>
  <c r="F1500" i="27"/>
  <c r="G1499" i="27"/>
  <c r="F1499" i="27"/>
  <c r="G1498" i="27"/>
  <c r="F1498" i="27"/>
  <c r="G1497" i="27"/>
  <c r="F1497" i="27"/>
  <c r="G1496" i="27"/>
  <c r="F1496" i="27"/>
  <c r="G1495" i="27"/>
  <c r="F1495" i="27"/>
  <c r="G1494" i="27"/>
  <c r="F1494" i="27"/>
  <c r="G1493" i="27"/>
  <c r="F1493" i="27"/>
  <c r="G1492" i="27"/>
  <c r="F1492" i="27"/>
  <c r="G1491" i="27"/>
  <c r="F1491" i="27"/>
  <c r="G1490" i="27"/>
  <c r="F1490" i="27"/>
  <c r="G1489" i="27"/>
  <c r="F1489" i="27"/>
  <c r="G1488" i="27"/>
  <c r="F1488" i="27"/>
  <c r="G1487" i="27"/>
  <c r="F1487" i="27"/>
  <c r="G1486" i="27"/>
  <c r="F1486" i="27"/>
  <c r="G1485" i="27"/>
  <c r="F1485" i="27"/>
  <c r="G1484" i="27"/>
  <c r="F1484" i="27"/>
  <c r="G1483" i="27"/>
  <c r="F1483" i="27"/>
  <c r="G1482" i="27"/>
  <c r="F1482" i="27"/>
  <c r="G1481" i="27"/>
  <c r="F1481" i="27"/>
  <c r="G1480" i="27"/>
  <c r="F1480" i="27"/>
  <c r="G1479" i="27"/>
  <c r="F1479" i="27"/>
  <c r="G1478" i="27"/>
  <c r="F1478" i="27"/>
  <c r="G1477" i="27"/>
  <c r="F1477" i="27"/>
  <c r="G1476" i="27"/>
  <c r="F1476" i="27"/>
  <c r="G1475" i="27"/>
  <c r="F1475" i="27"/>
  <c r="G1474" i="27"/>
  <c r="F1474" i="27"/>
  <c r="G1473" i="27"/>
  <c r="F1473" i="27"/>
  <c r="G1472" i="27"/>
  <c r="F1472" i="27"/>
  <c r="G1471" i="27"/>
  <c r="F1471" i="27"/>
  <c r="G1470" i="27"/>
  <c r="F1470" i="27"/>
  <c r="G1469" i="27"/>
  <c r="F1469" i="27"/>
  <c r="G1468" i="27"/>
  <c r="F1468" i="27"/>
  <c r="G1467" i="27"/>
  <c r="F1467" i="27"/>
  <c r="G1466" i="27"/>
  <c r="F1466" i="27"/>
  <c r="G1465" i="27"/>
  <c r="F1465" i="27"/>
  <c r="G1464" i="27"/>
  <c r="F1464" i="27"/>
  <c r="G1463" i="27"/>
  <c r="F1463" i="27"/>
  <c r="G1462" i="27"/>
  <c r="F1462" i="27"/>
  <c r="G1461" i="27"/>
  <c r="F1461" i="27"/>
  <c r="G1460" i="27"/>
  <c r="F1460" i="27"/>
  <c r="G1459" i="27"/>
  <c r="F1459" i="27"/>
  <c r="G1458" i="27"/>
  <c r="F1458" i="27"/>
  <c r="G1457" i="27"/>
  <c r="F1457" i="27"/>
  <c r="G1456" i="27"/>
  <c r="F1456" i="27"/>
  <c r="G1455" i="27"/>
  <c r="F1455" i="27"/>
  <c r="G1454" i="27"/>
  <c r="F1454" i="27"/>
  <c r="G1453" i="27"/>
  <c r="F1453" i="27"/>
  <c r="G1452" i="27"/>
  <c r="F1452" i="27"/>
  <c r="G1451" i="27"/>
  <c r="F1451" i="27"/>
  <c r="G1450" i="27"/>
  <c r="F1450" i="27"/>
  <c r="G1449" i="27"/>
  <c r="F1449" i="27"/>
  <c r="G1448" i="27"/>
  <c r="F1448" i="27"/>
  <c r="G1447" i="27"/>
  <c r="F1447" i="27"/>
  <c r="G1446" i="27"/>
  <c r="F1446" i="27"/>
  <c r="G1445" i="27"/>
  <c r="F1445" i="27"/>
  <c r="G1444" i="27"/>
  <c r="F1444" i="27"/>
  <c r="G1443" i="27"/>
  <c r="F1443" i="27"/>
  <c r="G1442" i="27"/>
  <c r="F1442" i="27"/>
  <c r="G1441" i="27"/>
  <c r="F1441" i="27"/>
  <c r="G1440" i="27"/>
  <c r="F1440" i="27"/>
  <c r="G1439" i="27"/>
  <c r="F1439" i="27"/>
  <c r="G1438" i="27"/>
  <c r="F1438" i="27"/>
  <c r="G1437" i="27"/>
  <c r="F1437" i="27"/>
  <c r="G1436" i="27"/>
  <c r="F1436" i="27"/>
  <c r="G1435" i="27"/>
  <c r="F1435" i="27"/>
  <c r="G1434" i="27"/>
  <c r="F1434" i="27"/>
  <c r="G1433" i="27"/>
  <c r="F1433" i="27"/>
  <c r="G1432" i="27"/>
  <c r="F1432" i="27"/>
  <c r="G1431" i="27"/>
  <c r="F1431" i="27"/>
  <c r="G1430" i="27"/>
  <c r="F1430" i="27"/>
  <c r="G1429" i="27"/>
  <c r="F1429" i="27"/>
  <c r="G1428" i="27"/>
  <c r="F1428" i="27"/>
  <c r="G1427" i="27"/>
  <c r="F1427" i="27"/>
  <c r="G1426" i="27"/>
  <c r="F1426" i="27"/>
  <c r="G1425" i="27"/>
  <c r="F1425" i="27"/>
  <c r="G1424" i="27"/>
  <c r="F1424" i="27"/>
  <c r="G1423" i="27"/>
  <c r="F1423" i="27"/>
  <c r="G1422" i="27"/>
  <c r="F1422" i="27"/>
  <c r="G1421" i="27"/>
  <c r="F1421" i="27"/>
  <c r="G1420" i="27"/>
  <c r="F1420" i="27"/>
  <c r="G1419" i="27"/>
  <c r="F1419" i="27"/>
  <c r="G1418" i="27"/>
  <c r="F1418" i="27"/>
  <c r="G1417" i="27"/>
  <c r="F1417" i="27"/>
  <c r="G1416" i="27"/>
  <c r="F1416" i="27"/>
  <c r="G1415" i="27"/>
  <c r="F1415" i="27"/>
  <c r="G1414" i="27"/>
  <c r="F1414" i="27"/>
  <c r="G1413" i="27"/>
  <c r="F1413" i="27"/>
  <c r="G1412" i="27"/>
  <c r="F1412" i="27"/>
  <c r="G1411" i="27"/>
  <c r="F1411" i="27"/>
  <c r="G1410" i="27"/>
  <c r="F1410" i="27"/>
  <c r="G1409" i="27"/>
  <c r="F1409" i="27"/>
  <c r="G1408" i="27"/>
  <c r="F1408" i="27"/>
  <c r="G1407" i="27"/>
  <c r="F1407" i="27"/>
  <c r="G1406" i="27"/>
  <c r="F1406" i="27"/>
  <c r="G1405" i="27"/>
  <c r="F1405" i="27"/>
  <c r="G1404" i="27"/>
  <c r="F1404" i="27"/>
  <c r="G1403" i="27"/>
  <c r="F1403" i="27"/>
  <c r="G1402" i="27"/>
  <c r="F1402" i="27"/>
  <c r="G1401" i="27"/>
  <c r="F1401" i="27"/>
  <c r="G1400" i="27"/>
  <c r="F1400" i="27"/>
  <c r="G1399" i="27"/>
  <c r="F1399" i="27"/>
  <c r="G1398" i="27"/>
  <c r="F1398" i="27"/>
  <c r="G1397" i="27"/>
  <c r="F1397" i="27"/>
  <c r="G1396" i="27"/>
  <c r="F1396" i="27"/>
  <c r="G1395" i="27"/>
  <c r="F1395" i="27"/>
  <c r="G1394" i="27"/>
  <c r="F1394" i="27"/>
  <c r="G1393" i="27"/>
  <c r="F1393" i="27"/>
  <c r="G1392" i="27"/>
  <c r="F1392" i="27"/>
  <c r="G1391" i="27"/>
  <c r="F1391" i="27"/>
  <c r="G1390" i="27"/>
  <c r="F1390" i="27"/>
  <c r="G1389" i="27"/>
  <c r="F1389" i="27"/>
  <c r="G1388" i="27"/>
  <c r="F1388" i="27"/>
  <c r="G1387" i="27"/>
  <c r="F1387" i="27"/>
  <c r="G1386" i="27"/>
  <c r="F1386" i="27"/>
  <c r="G1385" i="27"/>
  <c r="F1385" i="27"/>
  <c r="G1384" i="27"/>
  <c r="F1384" i="27"/>
  <c r="G1383" i="27"/>
  <c r="F1383" i="27"/>
  <c r="G1382" i="27"/>
  <c r="F1382" i="27"/>
  <c r="G1381" i="27"/>
  <c r="F1381" i="27"/>
  <c r="G1380" i="27"/>
  <c r="F1380" i="27"/>
  <c r="G1379" i="27"/>
  <c r="F1379" i="27"/>
  <c r="G1378" i="27"/>
  <c r="F1378" i="27"/>
  <c r="G1377" i="27"/>
  <c r="F1377" i="27"/>
  <c r="G1376" i="27"/>
  <c r="F1376" i="27"/>
  <c r="G1375" i="27"/>
  <c r="F1375" i="27"/>
  <c r="G1374" i="27"/>
  <c r="F1374" i="27"/>
  <c r="G1373" i="27"/>
  <c r="F1373" i="27"/>
  <c r="G1372" i="27"/>
  <c r="F1372" i="27"/>
  <c r="G1371" i="27"/>
  <c r="F1371" i="27"/>
  <c r="G1370" i="27"/>
  <c r="F1370" i="27"/>
  <c r="G1369" i="27"/>
  <c r="F1369" i="27"/>
  <c r="G1368" i="27"/>
  <c r="F1368" i="27"/>
  <c r="G1367" i="27"/>
  <c r="F1367" i="27"/>
  <c r="G1366" i="27"/>
  <c r="F1366" i="27"/>
  <c r="G1365" i="27"/>
  <c r="F1365" i="27"/>
  <c r="G1364" i="27"/>
  <c r="F1364" i="27"/>
  <c r="G1363" i="27"/>
  <c r="F1363" i="27"/>
  <c r="G1362" i="27"/>
  <c r="F1362" i="27"/>
  <c r="G1361" i="27"/>
  <c r="F1361" i="27"/>
  <c r="G1360" i="27"/>
  <c r="F1360" i="27"/>
  <c r="G1359" i="27"/>
  <c r="F1359" i="27"/>
  <c r="G1358" i="27"/>
  <c r="F1358" i="27"/>
  <c r="G1357" i="27"/>
  <c r="F1357" i="27"/>
  <c r="G1356" i="27"/>
  <c r="F1356" i="27"/>
  <c r="G1355" i="27"/>
  <c r="F1355" i="27"/>
  <c r="G1354" i="27"/>
  <c r="F1354" i="27"/>
  <c r="G1353" i="27"/>
  <c r="F1353" i="27"/>
  <c r="G1352" i="27"/>
  <c r="F1352" i="27"/>
  <c r="G1351" i="27"/>
  <c r="F1351" i="27"/>
  <c r="G1350" i="27"/>
  <c r="F1350" i="27"/>
  <c r="G1349" i="27"/>
  <c r="F1349" i="27"/>
  <c r="G1348" i="27"/>
  <c r="F1348" i="27"/>
  <c r="G1347" i="27"/>
  <c r="F1347" i="27"/>
  <c r="G1346" i="27"/>
  <c r="F1346" i="27"/>
  <c r="G1345" i="27"/>
  <c r="F1345" i="27"/>
  <c r="G1344" i="27"/>
  <c r="F1344" i="27"/>
  <c r="G1343" i="27"/>
  <c r="F1343" i="27"/>
  <c r="G1342" i="27"/>
  <c r="F1342" i="27"/>
  <c r="G1341" i="27"/>
  <c r="F1341" i="27"/>
  <c r="G1340" i="27"/>
  <c r="F1340" i="27"/>
  <c r="G1339" i="27"/>
  <c r="F1339" i="27"/>
  <c r="G1338" i="27"/>
  <c r="F1338" i="27"/>
  <c r="G1337" i="27"/>
  <c r="F1337" i="27"/>
  <c r="G1336" i="27"/>
  <c r="F1336" i="27"/>
  <c r="G1335" i="27"/>
  <c r="F1335" i="27"/>
  <c r="G1334" i="27"/>
  <c r="F1334" i="27"/>
  <c r="G1333" i="27"/>
  <c r="F1333" i="27"/>
  <c r="G1332" i="27"/>
  <c r="F1332" i="27"/>
  <c r="G1331" i="27"/>
  <c r="F1331" i="27"/>
  <c r="G1330" i="27"/>
  <c r="F1330" i="27"/>
  <c r="G1329" i="27"/>
  <c r="F1329" i="27"/>
  <c r="G1328" i="27"/>
  <c r="F1328" i="27"/>
  <c r="G1327" i="27"/>
  <c r="F1327" i="27"/>
  <c r="G1326" i="27"/>
  <c r="F1326" i="27"/>
  <c r="G1325" i="27"/>
  <c r="F1325" i="27"/>
  <c r="G1324" i="27"/>
  <c r="F1324" i="27"/>
  <c r="G1323" i="27"/>
  <c r="F1323" i="27"/>
  <c r="G1322" i="27"/>
  <c r="F1322" i="27"/>
  <c r="G1321" i="27"/>
  <c r="F1321" i="27"/>
  <c r="G1320" i="27"/>
  <c r="F1320" i="27"/>
  <c r="G1319" i="27"/>
  <c r="F1319" i="27"/>
  <c r="G1318" i="27"/>
  <c r="F1318" i="27"/>
  <c r="G1317" i="27"/>
  <c r="F1317" i="27"/>
  <c r="G1316" i="27"/>
  <c r="F1316" i="27"/>
  <c r="G1315" i="27"/>
  <c r="F1315" i="27"/>
  <c r="G1314" i="27"/>
  <c r="F1314" i="27"/>
  <c r="G1313" i="27"/>
  <c r="F1313" i="27"/>
  <c r="G1312" i="27"/>
  <c r="F1312" i="27"/>
  <c r="G1311" i="27"/>
  <c r="F1311" i="27"/>
  <c r="G1310" i="27"/>
  <c r="F1310" i="27"/>
  <c r="G1309" i="27"/>
  <c r="F1309" i="27"/>
  <c r="G1308" i="27"/>
  <c r="F1308" i="27"/>
  <c r="G1307" i="27"/>
  <c r="F1307" i="27"/>
  <c r="G1306" i="27"/>
  <c r="F1306" i="27"/>
  <c r="G1305" i="27"/>
  <c r="F1305" i="27"/>
  <c r="G1304" i="27"/>
  <c r="F1304" i="27"/>
  <c r="G1303" i="27"/>
  <c r="F1303" i="27"/>
  <c r="G1302" i="27"/>
  <c r="F1302" i="27"/>
  <c r="G1301" i="27"/>
  <c r="F1301" i="27"/>
  <c r="G1300" i="27"/>
  <c r="F1300" i="27"/>
  <c r="G1299" i="27"/>
  <c r="F1299" i="27"/>
  <c r="G1298" i="27"/>
  <c r="F1298" i="27"/>
  <c r="G1297" i="27"/>
  <c r="F1297" i="27"/>
  <c r="G1296" i="27"/>
  <c r="F1296" i="27"/>
  <c r="G1295" i="27"/>
  <c r="F1295" i="27"/>
  <c r="G1294" i="27"/>
  <c r="F1294" i="27"/>
  <c r="G1293" i="27"/>
  <c r="F1293" i="27"/>
  <c r="G1291" i="27"/>
  <c r="F1291" i="27"/>
  <c r="G1290" i="27"/>
  <c r="F1290" i="27"/>
  <c r="G1289" i="27"/>
  <c r="F1289" i="27"/>
  <c r="G1288" i="27"/>
  <c r="F1288" i="27"/>
  <c r="G1287" i="27"/>
  <c r="F1287" i="27"/>
  <c r="G1286" i="27"/>
  <c r="F1286" i="27"/>
  <c r="G1285" i="27"/>
  <c r="F1285" i="27"/>
  <c r="G1284" i="27"/>
  <c r="F1284" i="27"/>
  <c r="G1283" i="27"/>
  <c r="F1283" i="27"/>
  <c r="G1282" i="27"/>
  <c r="F1282" i="27"/>
  <c r="G1281" i="27"/>
  <c r="F1281" i="27"/>
  <c r="G1280" i="27"/>
  <c r="F1280" i="27"/>
  <c r="G1279" i="27"/>
  <c r="F1279" i="27"/>
  <c r="G1278" i="27"/>
  <c r="F1278" i="27"/>
  <c r="G1277" i="27"/>
  <c r="F1277" i="27"/>
  <c r="G1276" i="27"/>
  <c r="F1276" i="27"/>
  <c r="G1275" i="27"/>
  <c r="F1275" i="27"/>
  <c r="G1274" i="27"/>
  <c r="F1274" i="27"/>
  <c r="G1273" i="27"/>
  <c r="F1273" i="27"/>
  <c r="G1272" i="27"/>
  <c r="F1272" i="27"/>
  <c r="G1271" i="27"/>
  <c r="F1271" i="27"/>
  <c r="G1270" i="27"/>
  <c r="F1270" i="27"/>
  <c r="G1269" i="27"/>
  <c r="F1269" i="27"/>
  <c r="G1268" i="27"/>
  <c r="F1268" i="27"/>
  <c r="G1267" i="27"/>
  <c r="F1267" i="27"/>
  <c r="G1266" i="27"/>
  <c r="F1266" i="27"/>
  <c r="G1265" i="27"/>
  <c r="F1265" i="27"/>
  <c r="G1264" i="27"/>
  <c r="G1262" i="27"/>
  <c r="F1262" i="27"/>
  <c r="G1261" i="27"/>
  <c r="F1261" i="27"/>
  <c r="G1260" i="27"/>
  <c r="F1260" i="27"/>
  <c r="G1259" i="27"/>
  <c r="F1259" i="27"/>
  <c r="G1258" i="27"/>
  <c r="F1258" i="27"/>
  <c r="G1257" i="27"/>
  <c r="F1257" i="27"/>
  <c r="G1256" i="27"/>
  <c r="F1256" i="27"/>
  <c r="G1255" i="27"/>
  <c r="F1255" i="27"/>
  <c r="G1253" i="27"/>
  <c r="F1253" i="27"/>
  <c r="G1252" i="27"/>
  <c r="F1252" i="27"/>
  <c r="G1251" i="27"/>
  <c r="F1251" i="27"/>
  <c r="G1250" i="27"/>
  <c r="F1250" i="27"/>
  <c r="G1249" i="27"/>
  <c r="F1249" i="27"/>
  <c r="G1248" i="27"/>
  <c r="F1248" i="27"/>
  <c r="G1247" i="27"/>
  <c r="F1247" i="27"/>
  <c r="G1246" i="27"/>
  <c r="F1246" i="27"/>
  <c r="G1245" i="27"/>
  <c r="F1245" i="27"/>
  <c r="G1244" i="27"/>
  <c r="F1244" i="27"/>
  <c r="G1243" i="27"/>
  <c r="F1243" i="27"/>
  <c r="G1242" i="27"/>
  <c r="F1242" i="27"/>
  <c r="G1241" i="27"/>
  <c r="F1241" i="27"/>
  <c r="G1240" i="27"/>
  <c r="F1240" i="27"/>
  <c r="G1239" i="27"/>
  <c r="F1239" i="27"/>
  <c r="G1238" i="27"/>
  <c r="F1238" i="27"/>
  <c r="G1237" i="27"/>
  <c r="F1237" i="27"/>
  <c r="G1236" i="27"/>
  <c r="F1236" i="27"/>
  <c r="G1235" i="27"/>
  <c r="F1235" i="27"/>
  <c r="G1234" i="27"/>
  <c r="F1234" i="27"/>
  <c r="G1233" i="27"/>
  <c r="F1233" i="27"/>
  <c r="G1232" i="27"/>
  <c r="F1232" i="27"/>
  <c r="G1231" i="27"/>
  <c r="F1231" i="27"/>
  <c r="G1230" i="27"/>
  <c r="F1230" i="27"/>
  <c r="G1229" i="27"/>
  <c r="F1229" i="27"/>
  <c r="G1228" i="27"/>
  <c r="F1228" i="27"/>
  <c r="G1227" i="27"/>
  <c r="F1227" i="27"/>
  <c r="G1226" i="27"/>
  <c r="F1226" i="27"/>
  <c r="G1225" i="27"/>
  <c r="F1225" i="27"/>
  <c r="G1224" i="27"/>
  <c r="F1224" i="27"/>
  <c r="G1223" i="27"/>
  <c r="F1223" i="27"/>
  <c r="G1222" i="27"/>
  <c r="F1222" i="27"/>
  <c r="G1221" i="27"/>
  <c r="F1221" i="27"/>
  <c r="G1220" i="27"/>
  <c r="F1220" i="27"/>
  <c r="G1219" i="27"/>
  <c r="F1219" i="27"/>
  <c r="G1218" i="27"/>
  <c r="F1218" i="27"/>
  <c r="G1217" i="27"/>
  <c r="F1217" i="27"/>
  <c r="G1216" i="27"/>
  <c r="F1216" i="27"/>
  <c r="G1215" i="27"/>
  <c r="F1215" i="27"/>
  <c r="G1214" i="27"/>
  <c r="F1214" i="27"/>
  <c r="G1213" i="27"/>
  <c r="F1213" i="27"/>
  <c r="G1212" i="27"/>
  <c r="F1212" i="27"/>
  <c r="G1211" i="27"/>
  <c r="F1211" i="27"/>
  <c r="G1210" i="27"/>
  <c r="F1210" i="27"/>
  <c r="G1209" i="27"/>
  <c r="F1209" i="27"/>
  <c r="G1208" i="27"/>
  <c r="F1208" i="27"/>
  <c r="G1207" i="27"/>
  <c r="F1207" i="27"/>
  <c r="G1206" i="27"/>
  <c r="F1206" i="27"/>
  <c r="G1205" i="27"/>
  <c r="F1205" i="27"/>
  <c r="G1204" i="27"/>
  <c r="F1204" i="27"/>
  <c r="G1203" i="27"/>
  <c r="F1203" i="27"/>
  <c r="G1202" i="27"/>
  <c r="F1202" i="27"/>
  <c r="G1201" i="27"/>
  <c r="F1201" i="27"/>
  <c r="E1200" i="27"/>
  <c r="D1200" i="27"/>
  <c r="G1199" i="27"/>
  <c r="F1199" i="27"/>
  <c r="G1198" i="27"/>
  <c r="F1198" i="27"/>
  <c r="G1197" i="27"/>
  <c r="F1197" i="27"/>
  <c r="G1196" i="27"/>
  <c r="F1196" i="27"/>
  <c r="G1195" i="27"/>
  <c r="F1195" i="27"/>
  <c r="G1194" i="27"/>
  <c r="F1194" i="27"/>
  <c r="G1193" i="27"/>
  <c r="F1193" i="27"/>
  <c r="G1192" i="27"/>
  <c r="F1192" i="27"/>
  <c r="G1191" i="27"/>
  <c r="F1191" i="27"/>
  <c r="G1190" i="27"/>
  <c r="F1190" i="27"/>
  <c r="G1189" i="27"/>
  <c r="F1189" i="27"/>
  <c r="G1188" i="27"/>
  <c r="F1188" i="27"/>
  <c r="G1187" i="27"/>
  <c r="F1187" i="27"/>
  <c r="G1186" i="27"/>
  <c r="F1186" i="27"/>
  <c r="G1185" i="27"/>
  <c r="F1185" i="27"/>
  <c r="G1184" i="27"/>
  <c r="F1184" i="27"/>
  <c r="G1183" i="27"/>
  <c r="F1183" i="27"/>
  <c r="G1182" i="27"/>
  <c r="F1182" i="27"/>
  <c r="G1181" i="27"/>
  <c r="F1181" i="27"/>
  <c r="G1180" i="27"/>
  <c r="F1180" i="27"/>
  <c r="G1179" i="27"/>
  <c r="F1179" i="27"/>
  <c r="G1178" i="27"/>
  <c r="F1178" i="27"/>
  <c r="G1177" i="27"/>
  <c r="F1177" i="27"/>
  <c r="G1176" i="27"/>
  <c r="F1176" i="27"/>
  <c r="G1175" i="27"/>
  <c r="F1175" i="27"/>
  <c r="G1174" i="27"/>
  <c r="F1174" i="27"/>
  <c r="G1173" i="27"/>
  <c r="F1173" i="27"/>
  <c r="G1172" i="27"/>
  <c r="F1172" i="27"/>
  <c r="G1171" i="27"/>
  <c r="F1171" i="27"/>
  <c r="G1170" i="27"/>
  <c r="F1170" i="27"/>
  <c r="G1169" i="27"/>
  <c r="F1169" i="27"/>
  <c r="G1168" i="27"/>
  <c r="F1168" i="27"/>
  <c r="G1167" i="27"/>
  <c r="F1167" i="27"/>
  <c r="G1166" i="27"/>
  <c r="F1166" i="27"/>
  <c r="G1165" i="27"/>
  <c r="F1165" i="27"/>
  <c r="G1164" i="27"/>
  <c r="F1164" i="27"/>
  <c r="G1163" i="27"/>
  <c r="F1163" i="27"/>
  <c r="G1162" i="27"/>
  <c r="F1162" i="27"/>
  <c r="G1161" i="27"/>
  <c r="F1161" i="27"/>
  <c r="G1160" i="27"/>
  <c r="F1160" i="27"/>
  <c r="G1159" i="27"/>
  <c r="F1159" i="27"/>
  <c r="G1158" i="27"/>
  <c r="F1158" i="27"/>
  <c r="G1157" i="27"/>
  <c r="F1157" i="27"/>
  <c r="G1156" i="27"/>
  <c r="F1156" i="27"/>
  <c r="G1155" i="27"/>
  <c r="F1155" i="27"/>
  <c r="G1154" i="27"/>
  <c r="F1154" i="27"/>
  <c r="G1153" i="27"/>
  <c r="F1153" i="27"/>
  <c r="G1152" i="27"/>
  <c r="F1152" i="27"/>
  <c r="G1151" i="27"/>
  <c r="F1151" i="27"/>
  <c r="G1150" i="27"/>
  <c r="F1150" i="27"/>
  <c r="G1149" i="27"/>
  <c r="F1149" i="27"/>
  <c r="G1148" i="27"/>
  <c r="F1148" i="27"/>
  <c r="G1147" i="27"/>
  <c r="F1147" i="27"/>
  <c r="G1146" i="27"/>
  <c r="F1146" i="27"/>
  <c r="G1145" i="27"/>
  <c r="F1145" i="27"/>
  <c r="G1144" i="27"/>
  <c r="F1144" i="27"/>
  <c r="G1143" i="27"/>
  <c r="F1143" i="27"/>
  <c r="G1142" i="27"/>
  <c r="F1142" i="27"/>
  <c r="G1141" i="27"/>
  <c r="F1141" i="27"/>
  <c r="G1140" i="27"/>
  <c r="F1140" i="27"/>
  <c r="G1139" i="27"/>
  <c r="F1139" i="27"/>
  <c r="G1138" i="27"/>
  <c r="F1138" i="27"/>
  <c r="G1137" i="27"/>
  <c r="F1137" i="27"/>
  <c r="G1136" i="27"/>
  <c r="F1136" i="27"/>
  <c r="G1135" i="27"/>
  <c r="F1135" i="27"/>
  <c r="G1134" i="27"/>
  <c r="F1134" i="27"/>
  <c r="G1133" i="27"/>
  <c r="F1133" i="27"/>
  <c r="G1132" i="27"/>
  <c r="F1132" i="27"/>
  <c r="G1131" i="27"/>
  <c r="F1131" i="27"/>
  <c r="G1130" i="27"/>
  <c r="F1130" i="27"/>
  <c r="G1129" i="27"/>
  <c r="F1129" i="27"/>
  <c r="G1128" i="27"/>
  <c r="F1128" i="27"/>
  <c r="G1127" i="27"/>
  <c r="F1127" i="27"/>
  <c r="G1126" i="27"/>
  <c r="F1126" i="27"/>
  <c r="G1125" i="27"/>
  <c r="F1125" i="27"/>
  <c r="G1124" i="27"/>
  <c r="F1124" i="27"/>
  <c r="G1123" i="27"/>
  <c r="F1123" i="27"/>
  <c r="G1122" i="27"/>
  <c r="F1122" i="27"/>
  <c r="G1121" i="27"/>
  <c r="F1121" i="27"/>
  <c r="G1120" i="27"/>
  <c r="F1120" i="27"/>
  <c r="G1119" i="27"/>
  <c r="F1119" i="27"/>
  <c r="G1118" i="27"/>
  <c r="F1118" i="27"/>
  <c r="G1117" i="27"/>
  <c r="F1117" i="27"/>
  <c r="G1116" i="27"/>
  <c r="F1116" i="27"/>
  <c r="G1115" i="27"/>
  <c r="F1115" i="27"/>
  <c r="G1114" i="27"/>
  <c r="F1114" i="27"/>
  <c r="G1113" i="27"/>
  <c r="F1113" i="27"/>
  <c r="G1112" i="27"/>
  <c r="F1112" i="27"/>
  <c r="G1111" i="27"/>
  <c r="F1111" i="27"/>
  <c r="G1110" i="27"/>
  <c r="F1110" i="27"/>
  <c r="G1109" i="27"/>
  <c r="F1109" i="27"/>
  <c r="G1108" i="27"/>
  <c r="F1108" i="27"/>
  <c r="G1107" i="27"/>
  <c r="F1107" i="27"/>
  <c r="G1106" i="27"/>
  <c r="F1106" i="27"/>
  <c r="G1105" i="27"/>
  <c r="F1105" i="27"/>
  <c r="G1104" i="27"/>
  <c r="F1104" i="27"/>
  <c r="G1103" i="27"/>
  <c r="F1103" i="27"/>
  <c r="G1102" i="27"/>
  <c r="F1102" i="27"/>
  <c r="G1101" i="27"/>
  <c r="F1101" i="27"/>
  <c r="G1100" i="27"/>
  <c r="F1100" i="27"/>
  <c r="G1099" i="27"/>
  <c r="F1099" i="27"/>
  <c r="G1098" i="27"/>
  <c r="F1098" i="27"/>
  <c r="G1097" i="27"/>
  <c r="F1097" i="27"/>
  <c r="G1096" i="27"/>
  <c r="F1096" i="27"/>
  <c r="G1095" i="27"/>
  <c r="F1095" i="27"/>
  <c r="G1094" i="27"/>
  <c r="F1094" i="27"/>
  <c r="G1092" i="27"/>
  <c r="F1092" i="27"/>
  <c r="G1091" i="27"/>
  <c r="F1091" i="27"/>
  <c r="G1090" i="27"/>
  <c r="F1090" i="27"/>
  <c r="G1089" i="27"/>
  <c r="F1089" i="27"/>
  <c r="G1088" i="27"/>
  <c r="F1088" i="27"/>
  <c r="G1087" i="27"/>
  <c r="F1087" i="27"/>
  <c r="G1086" i="27"/>
  <c r="F1086" i="27"/>
  <c r="G1085" i="27"/>
  <c r="F1085" i="27"/>
  <c r="G1084" i="27"/>
  <c r="F1084" i="27"/>
  <c r="G1083" i="27"/>
  <c r="F1083" i="27"/>
  <c r="G1082" i="27"/>
  <c r="F1082" i="27"/>
  <c r="G1081" i="27"/>
  <c r="F1081" i="27"/>
  <c r="G1080" i="27"/>
  <c r="F1080" i="27"/>
  <c r="G1079" i="27"/>
  <c r="F1079" i="27"/>
  <c r="G1078" i="27"/>
  <c r="F1078" i="27"/>
  <c r="G1077" i="27"/>
  <c r="F1077" i="27"/>
  <c r="G1076" i="27"/>
  <c r="F1076" i="27"/>
  <c r="G1075" i="27"/>
  <c r="F1075" i="27"/>
  <c r="G1074" i="27"/>
  <c r="F1074" i="27"/>
  <c r="G1073" i="27"/>
  <c r="F1073" i="27"/>
  <c r="G1072" i="27"/>
  <c r="F1072" i="27"/>
  <c r="G1071" i="27"/>
  <c r="F1071" i="27"/>
  <c r="G1070" i="27"/>
  <c r="F1070" i="27"/>
  <c r="G1069" i="27"/>
  <c r="F1069" i="27"/>
  <c r="G1068" i="27"/>
  <c r="F1068" i="27"/>
  <c r="G1067" i="27"/>
  <c r="F1067" i="27"/>
  <c r="G1066" i="27"/>
  <c r="F1066" i="27"/>
  <c r="G1065" i="27"/>
  <c r="F1065" i="27"/>
  <c r="G1064" i="27"/>
  <c r="F1064" i="27"/>
  <c r="G1063" i="27"/>
  <c r="F1063" i="27"/>
  <c r="G1062" i="27"/>
  <c r="F1062" i="27"/>
  <c r="G1061" i="27"/>
  <c r="F1061" i="27"/>
  <c r="G1060" i="27"/>
  <c r="F1060" i="27"/>
  <c r="G1059" i="27"/>
  <c r="F1059" i="27"/>
  <c r="G1058" i="27"/>
  <c r="F1058" i="27"/>
  <c r="G1057" i="27"/>
  <c r="F1057" i="27"/>
  <c r="G1056" i="27"/>
  <c r="F1056" i="27"/>
  <c r="G1055" i="27"/>
  <c r="F1055" i="27"/>
  <c r="G1054" i="27"/>
  <c r="F1054" i="27"/>
  <c r="G1053" i="27"/>
  <c r="F1053" i="27"/>
  <c r="G1052" i="27"/>
  <c r="F1052" i="27"/>
  <c r="G1051" i="27"/>
  <c r="F1051" i="27"/>
  <c r="G1050" i="27"/>
  <c r="F1050" i="27"/>
  <c r="G1049" i="27"/>
  <c r="F1049" i="27"/>
  <c r="G1048" i="27"/>
  <c r="F1048" i="27"/>
  <c r="G1047" i="27"/>
  <c r="F1047" i="27"/>
  <c r="G1046" i="27"/>
  <c r="F1046" i="27"/>
  <c r="G1045" i="27"/>
  <c r="F1045" i="27"/>
  <c r="G1044" i="27"/>
  <c r="F1044" i="27"/>
  <c r="G1043" i="27"/>
  <c r="F1043" i="27"/>
  <c r="G1042" i="27"/>
  <c r="F1042" i="27"/>
  <c r="G1041" i="27"/>
  <c r="F1041" i="27"/>
  <c r="G1040" i="27"/>
  <c r="F1040" i="27"/>
  <c r="G1039" i="27"/>
  <c r="F1039" i="27"/>
  <c r="G1038" i="27"/>
  <c r="F1038" i="27"/>
  <c r="G1037" i="27"/>
  <c r="F1037" i="27"/>
  <c r="G1036" i="27"/>
  <c r="F1036" i="27"/>
  <c r="G1035" i="27"/>
  <c r="F1035" i="27"/>
  <c r="G1034" i="27"/>
  <c r="F1034" i="27"/>
  <c r="G1033" i="27"/>
  <c r="F1033" i="27"/>
  <c r="G1032" i="27"/>
  <c r="F1032" i="27"/>
  <c r="G1031" i="27"/>
  <c r="F1031" i="27"/>
  <c r="G1030" i="27"/>
  <c r="F1030" i="27"/>
  <c r="G1029" i="27"/>
  <c r="F1029" i="27"/>
  <c r="G1028" i="27"/>
  <c r="F1028" i="27"/>
  <c r="G1027" i="27"/>
  <c r="F1027" i="27"/>
  <c r="G1026" i="27"/>
  <c r="F1026" i="27"/>
  <c r="G1025" i="27"/>
  <c r="F1025" i="27"/>
  <c r="G1024" i="27"/>
  <c r="F1024" i="27"/>
  <c r="G1023" i="27"/>
  <c r="F1023" i="27"/>
  <c r="G1022" i="27"/>
  <c r="F1022" i="27"/>
  <c r="G1021" i="27"/>
  <c r="F1021" i="27"/>
  <c r="G1020" i="27"/>
  <c r="F1020" i="27"/>
  <c r="G1019" i="27"/>
  <c r="F1019" i="27"/>
  <c r="G1018" i="27"/>
  <c r="F1018" i="27"/>
  <c r="G1017" i="27"/>
  <c r="F1017" i="27"/>
  <c r="G1016" i="27"/>
  <c r="F1016" i="27"/>
  <c r="G1015" i="27"/>
  <c r="F1015" i="27"/>
  <c r="G1014" i="27"/>
  <c r="F1014" i="27"/>
  <c r="G1013" i="27"/>
  <c r="F1013" i="27"/>
  <c r="G1012" i="27"/>
  <c r="F1012" i="27"/>
  <c r="G1011" i="27"/>
  <c r="F1011" i="27"/>
  <c r="G1010" i="27"/>
  <c r="F1010" i="27"/>
  <c r="G1009" i="27"/>
  <c r="F1009" i="27"/>
  <c r="G1008" i="27"/>
  <c r="F1008" i="27"/>
  <c r="G1007" i="27"/>
  <c r="F1007" i="27"/>
  <c r="G1006" i="27"/>
  <c r="F1006" i="27"/>
  <c r="G1005" i="27"/>
  <c r="F1005" i="27"/>
  <c r="G1004" i="27"/>
  <c r="F1004" i="27"/>
  <c r="G1003" i="27"/>
  <c r="F1003" i="27"/>
  <c r="G1002" i="27"/>
  <c r="F1002" i="27"/>
  <c r="G1001" i="27"/>
  <c r="F1001" i="27"/>
  <c r="G1000" i="27"/>
  <c r="F1000" i="27"/>
  <c r="G999" i="27"/>
  <c r="F999" i="27"/>
  <c r="G998" i="27"/>
  <c r="F998" i="27"/>
  <c r="G997" i="27"/>
  <c r="F997" i="27"/>
  <c r="G996" i="27"/>
  <c r="F996" i="27"/>
  <c r="G995" i="27"/>
  <c r="F995" i="27"/>
  <c r="G994" i="27"/>
  <c r="F994" i="27"/>
  <c r="G993" i="27"/>
  <c r="F993" i="27"/>
  <c r="E992" i="27"/>
  <c r="F992" i="27" s="1"/>
  <c r="G991" i="27"/>
  <c r="F991" i="27"/>
  <c r="G990" i="27"/>
  <c r="F990" i="27"/>
  <c r="G989" i="27"/>
  <c r="F989" i="27"/>
  <c r="G988" i="27"/>
  <c r="F988" i="27"/>
  <c r="G987" i="27"/>
  <c r="F987" i="27"/>
  <c r="G986" i="27"/>
  <c r="F986" i="27"/>
  <c r="G985" i="27"/>
  <c r="F985" i="27"/>
  <c r="E984" i="27"/>
  <c r="G984" i="27" s="1"/>
  <c r="G983" i="27"/>
  <c r="F983" i="27"/>
  <c r="G982" i="27"/>
  <c r="F982" i="27"/>
  <c r="G981" i="27"/>
  <c r="F981" i="27"/>
  <c r="G980" i="27"/>
  <c r="F980" i="27"/>
  <c r="G979" i="27"/>
  <c r="F979" i="27"/>
  <c r="G978" i="27"/>
  <c r="F978" i="27"/>
  <c r="G977" i="27"/>
  <c r="F977" i="27"/>
  <c r="G976" i="27"/>
  <c r="F976" i="27"/>
  <c r="G975" i="27"/>
  <c r="F975" i="27"/>
  <c r="G974" i="27"/>
  <c r="F974" i="27"/>
  <c r="G973" i="27"/>
  <c r="F973" i="27"/>
  <c r="G972" i="27"/>
  <c r="F972" i="27"/>
  <c r="G971" i="27"/>
  <c r="F971" i="27"/>
  <c r="G970" i="27"/>
  <c r="F970" i="27"/>
  <c r="G969" i="27"/>
  <c r="F969" i="27"/>
  <c r="G968" i="27"/>
  <c r="F968" i="27"/>
  <c r="G967" i="27"/>
  <c r="F967" i="27"/>
  <c r="G966" i="27"/>
  <c r="F966" i="27"/>
  <c r="G965" i="27"/>
  <c r="F965" i="27"/>
  <c r="G964" i="27"/>
  <c r="F964" i="27"/>
  <c r="G963" i="27"/>
  <c r="F963" i="27"/>
  <c r="G962" i="27"/>
  <c r="F962" i="27"/>
  <c r="G961" i="27"/>
  <c r="F961" i="27"/>
  <c r="G960" i="27"/>
  <c r="F960" i="27"/>
  <c r="G959" i="27"/>
  <c r="F959" i="27"/>
  <c r="G958" i="27"/>
  <c r="F958" i="27"/>
  <c r="G957" i="27"/>
  <c r="F957" i="27"/>
  <c r="G956" i="27"/>
  <c r="F956" i="27"/>
  <c r="G955" i="27"/>
  <c r="F955" i="27"/>
  <c r="G954" i="27"/>
  <c r="F954" i="27"/>
  <c r="G953" i="27"/>
  <c r="F953" i="27"/>
  <c r="G952" i="27"/>
  <c r="F952" i="27"/>
  <c r="G951" i="27"/>
  <c r="F951" i="27"/>
  <c r="G950" i="27"/>
  <c r="F950" i="27"/>
  <c r="G949" i="27"/>
  <c r="F949" i="27"/>
  <c r="G948" i="27"/>
  <c r="F948" i="27"/>
  <c r="G947" i="27"/>
  <c r="F947" i="27"/>
  <c r="G946" i="27"/>
  <c r="F946" i="27"/>
  <c r="G945" i="27"/>
  <c r="F945" i="27"/>
  <c r="G944" i="27"/>
  <c r="F944" i="27"/>
  <c r="G943" i="27"/>
  <c r="F943" i="27"/>
  <c r="G942" i="27"/>
  <c r="F942" i="27"/>
  <c r="G941" i="27"/>
  <c r="F941" i="27"/>
  <c r="G940" i="27"/>
  <c r="F940" i="27"/>
  <c r="G939" i="27"/>
  <c r="F939" i="27"/>
  <c r="G938" i="27"/>
  <c r="F938" i="27"/>
  <c r="G937" i="27"/>
  <c r="F937" i="27"/>
  <c r="G936" i="27"/>
  <c r="F936" i="27"/>
  <c r="G935" i="27"/>
  <c r="F935" i="27"/>
  <c r="G934" i="27"/>
  <c r="F934" i="27"/>
  <c r="G933" i="27"/>
  <c r="F933" i="27"/>
  <c r="G932" i="27"/>
  <c r="F932" i="27"/>
  <c r="G931" i="27"/>
  <c r="F931" i="27"/>
  <c r="G930" i="27"/>
  <c r="F930" i="27"/>
  <c r="G929" i="27"/>
  <c r="F929" i="27"/>
  <c r="G928" i="27"/>
  <c r="F928" i="27"/>
  <c r="G927" i="27"/>
  <c r="F927" i="27"/>
  <c r="G926" i="27"/>
  <c r="F926" i="27"/>
  <c r="G925" i="27"/>
  <c r="F925" i="27"/>
  <c r="G924" i="27"/>
  <c r="F924" i="27"/>
  <c r="G923" i="27"/>
  <c r="F923" i="27"/>
  <c r="G922" i="27"/>
  <c r="F922" i="27"/>
  <c r="G921" i="27"/>
  <c r="F921" i="27"/>
  <c r="G920" i="27"/>
  <c r="F920" i="27"/>
  <c r="G919" i="27"/>
  <c r="F919" i="27"/>
  <c r="G918" i="27"/>
  <c r="F918" i="27"/>
  <c r="G917" i="27"/>
  <c r="F917" i="27"/>
  <c r="G916" i="27"/>
  <c r="F916" i="27"/>
  <c r="G915" i="27"/>
  <c r="F915" i="27"/>
  <c r="G914" i="27"/>
  <c r="F914" i="27"/>
  <c r="G913" i="27"/>
  <c r="F913" i="27"/>
  <c r="G912" i="27"/>
  <c r="F912" i="27"/>
  <c r="G911" i="27"/>
  <c r="F911" i="27"/>
  <c r="G910" i="27"/>
  <c r="F910" i="27"/>
  <c r="G909" i="27"/>
  <c r="F909" i="27"/>
  <c r="G908" i="27"/>
  <c r="F908" i="27"/>
  <c r="G906" i="27"/>
  <c r="F906" i="27"/>
  <c r="G905" i="27"/>
  <c r="F905" i="27"/>
  <c r="G904" i="27"/>
  <c r="F904" i="27"/>
  <c r="G903" i="27"/>
  <c r="F903" i="27"/>
  <c r="G902" i="27"/>
  <c r="F902" i="27"/>
  <c r="G901" i="27"/>
  <c r="F901" i="27"/>
  <c r="G900" i="27"/>
  <c r="F900" i="27"/>
  <c r="G899" i="27"/>
  <c r="F899" i="27"/>
  <c r="G898" i="27"/>
  <c r="F898" i="27"/>
  <c r="G897" i="27"/>
  <c r="F897" i="27"/>
  <c r="G896" i="27"/>
  <c r="F896" i="27"/>
  <c r="G895" i="27"/>
  <c r="F895" i="27"/>
  <c r="G893" i="27"/>
  <c r="F893" i="27"/>
  <c r="G892" i="27"/>
  <c r="F892" i="27"/>
  <c r="G891" i="27"/>
  <c r="F891" i="27"/>
  <c r="G890" i="27"/>
  <c r="F890" i="27"/>
  <c r="G889" i="27"/>
  <c r="F889" i="27"/>
  <c r="G888" i="27"/>
  <c r="F888" i="27"/>
  <c r="G887" i="27"/>
  <c r="F887" i="27"/>
  <c r="G886" i="27"/>
  <c r="F886" i="27"/>
  <c r="G885" i="27"/>
  <c r="F885" i="27"/>
  <c r="G884" i="27"/>
  <c r="F884" i="27"/>
  <c r="G883" i="27"/>
  <c r="F883" i="27"/>
  <c r="G882" i="27"/>
  <c r="F882" i="27"/>
  <c r="G881" i="27"/>
  <c r="F881" i="27"/>
  <c r="G880" i="27"/>
  <c r="F880" i="27"/>
  <c r="G879" i="27"/>
  <c r="F879" i="27"/>
  <c r="G877" i="27"/>
  <c r="F877" i="27"/>
  <c r="G876" i="27"/>
  <c r="F876" i="27"/>
  <c r="G875" i="27"/>
  <c r="F875" i="27"/>
  <c r="G874" i="27"/>
  <c r="F874" i="27"/>
  <c r="G873" i="27"/>
  <c r="F873" i="27"/>
  <c r="G872" i="27"/>
  <c r="F872" i="27"/>
  <c r="G871" i="27"/>
  <c r="F871" i="27"/>
  <c r="G870" i="27"/>
  <c r="F870" i="27"/>
  <c r="G869" i="27"/>
  <c r="F869" i="27"/>
  <c r="G868" i="27"/>
  <c r="F868" i="27"/>
  <c r="G867" i="27"/>
  <c r="F867" i="27"/>
  <c r="G866" i="27"/>
  <c r="F866" i="27"/>
  <c r="G865" i="27"/>
  <c r="F865" i="27"/>
  <c r="G864" i="27"/>
  <c r="F864" i="27"/>
  <c r="G863" i="27"/>
  <c r="F863" i="27"/>
  <c r="G862" i="27"/>
  <c r="F862" i="27"/>
  <c r="G861" i="27"/>
  <c r="F861" i="27"/>
  <c r="G860" i="27"/>
  <c r="F860" i="27"/>
  <c r="G859" i="27"/>
  <c r="F859" i="27"/>
  <c r="G858" i="27"/>
  <c r="F858" i="27"/>
  <c r="G857" i="27"/>
  <c r="F857" i="27"/>
  <c r="G856" i="27"/>
  <c r="F856" i="27"/>
  <c r="G855" i="27"/>
  <c r="F855" i="27"/>
  <c r="G854" i="27"/>
  <c r="F854" i="27"/>
  <c r="G853" i="27"/>
  <c r="F853" i="27"/>
  <c r="G852" i="27"/>
  <c r="F852" i="27"/>
  <c r="G851" i="27"/>
  <c r="F851" i="27"/>
  <c r="G850" i="27"/>
  <c r="F850" i="27"/>
  <c r="G849" i="27"/>
  <c r="F849" i="27"/>
  <c r="G848" i="27"/>
  <c r="F848" i="27"/>
  <c r="G847" i="27"/>
  <c r="F847" i="27"/>
  <c r="G846" i="27"/>
  <c r="F846" i="27"/>
  <c r="G845" i="27"/>
  <c r="F845" i="27"/>
  <c r="G844" i="27"/>
  <c r="F844" i="27"/>
  <c r="G843" i="27"/>
  <c r="F843" i="27"/>
  <c r="G842" i="27"/>
  <c r="F842" i="27"/>
  <c r="G841" i="27"/>
  <c r="F841" i="27"/>
  <c r="G840" i="27"/>
  <c r="F840" i="27"/>
  <c r="G839" i="27"/>
  <c r="F839" i="27"/>
  <c r="G838" i="27"/>
  <c r="F838" i="27"/>
  <c r="G837" i="27"/>
  <c r="F837" i="27"/>
  <c r="E836" i="27"/>
  <c r="G836" i="27" s="1"/>
  <c r="G835" i="27"/>
  <c r="F835" i="27"/>
  <c r="G834" i="27"/>
  <c r="F834" i="27"/>
  <c r="G833" i="27"/>
  <c r="F833" i="27"/>
  <c r="G832" i="27"/>
  <c r="F832" i="27"/>
  <c r="G831" i="27"/>
  <c r="F831" i="27"/>
  <c r="G830" i="27"/>
  <c r="F830" i="27"/>
  <c r="G829" i="27"/>
  <c r="F829" i="27"/>
  <c r="G828" i="27"/>
  <c r="F828" i="27"/>
  <c r="G827" i="27"/>
  <c r="F827" i="27"/>
  <c r="G826" i="27"/>
  <c r="F826" i="27"/>
  <c r="G825" i="27"/>
  <c r="F825" i="27"/>
  <c r="G824" i="27"/>
  <c r="F824" i="27"/>
  <c r="G823" i="27"/>
  <c r="F823" i="27"/>
  <c r="G822" i="27"/>
  <c r="F822" i="27"/>
  <c r="G821" i="27"/>
  <c r="F821" i="27"/>
  <c r="G820" i="27"/>
  <c r="F820" i="27"/>
  <c r="G819" i="27"/>
  <c r="F819" i="27"/>
  <c r="G818" i="27"/>
  <c r="F818" i="27"/>
  <c r="G817" i="27"/>
  <c r="F817" i="27"/>
  <c r="G816" i="27"/>
  <c r="F816" i="27"/>
  <c r="G815" i="27"/>
  <c r="F815" i="27"/>
  <c r="G814" i="27"/>
  <c r="F814" i="27"/>
  <c r="G813" i="27"/>
  <c r="F813" i="27"/>
  <c r="G812" i="27"/>
  <c r="F812" i="27"/>
  <c r="G811" i="27"/>
  <c r="F811" i="27"/>
  <c r="G809" i="27"/>
  <c r="F809" i="27"/>
  <c r="G808" i="27"/>
  <c r="F808" i="27"/>
  <c r="G807" i="27"/>
  <c r="F807" i="27"/>
  <c r="E806" i="27"/>
  <c r="G806" i="27" s="1"/>
  <c r="G805" i="27"/>
  <c r="F805" i="27"/>
  <c r="G804" i="27"/>
  <c r="F804" i="27"/>
  <c r="G803" i="27"/>
  <c r="F803" i="27"/>
  <c r="G802" i="27"/>
  <c r="F802" i="27"/>
  <c r="G801" i="27"/>
  <c r="F801" i="27"/>
  <c r="G800" i="27"/>
  <c r="F800" i="27"/>
  <c r="G799" i="27"/>
  <c r="F799" i="27"/>
  <c r="G798" i="27"/>
  <c r="F798" i="27"/>
  <c r="E797" i="27"/>
  <c r="G797" i="27" s="1"/>
  <c r="G796" i="27"/>
  <c r="F796" i="27"/>
  <c r="G795" i="27"/>
  <c r="F795" i="27"/>
  <c r="G794" i="27"/>
  <c r="F794" i="27"/>
  <c r="G793" i="27"/>
  <c r="F793" i="27"/>
  <c r="G791" i="27"/>
  <c r="F791" i="27"/>
  <c r="G790" i="27"/>
  <c r="F790" i="27"/>
  <c r="G789" i="27"/>
  <c r="F789" i="27"/>
  <c r="G788" i="27"/>
  <c r="F788" i="27"/>
  <c r="G787" i="27"/>
  <c r="F787" i="27"/>
  <c r="G786" i="27"/>
  <c r="F786" i="27"/>
  <c r="G785" i="27"/>
  <c r="F785" i="27"/>
  <c r="G784" i="27"/>
  <c r="F784" i="27"/>
  <c r="G783" i="27"/>
  <c r="F783" i="27"/>
  <c r="G782" i="27"/>
  <c r="F782" i="27"/>
  <c r="G781" i="27"/>
  <c r="F781" i="27"/>
  <c r="G780" i="27"/>
  <c r="F780" i="27"/>
  <c r="G779" i="27"/>
  <c r="F779" i="27"/>
  <c r="G778" i="27"/>
  <c r="F778" i="27"/>
  <c r="G777" i="27"/>
  <c r="F777" i="27"/>
  <c r="G776" i="27"/>
  <c r="F776" i="27"/>
  <c r="G775" i="27"/>
  <c r="F775" i="27"/>
  <c r="G774" i="27"/>
  <c r="F774" i="27"/>
  <c r="G773" i="27"/>
  <c r="F773" i="27"/>
  <c r="G772" i="27"/>
  <c r="F772" i="27"/>
  <c r="G771" i="27"/>
  <c r="F771" i="27"/>
  <c r="E770" i="27"/>
  <c r="G770" i="27" s="1"/>
  <c r="G769" i="27"/>
  <c r="F769" i="27"/>
  <c r="G768" i="27"/>
  <c r="F768" i="27"/>
  <c r="G767" i="27"/>
  <c r="F767" i="27"/>
  <c r="G766" i="27"/>
  <c r="F766" i="27"/>
  <c r="G765" i="27"/>
  <c r="F765" i="27"/>
  <c r="G764" i="27"/>
  <c r="F764" i="27"/>
  <c r="G763" i="27"/>
  <c r="F763" i="27"/>
  <c r="G762" i="27"/>
  <c r="F762" i="27"/>
  <c r="G761" i="27"/>
  <c r="F761" i="27"/>
  <c r="G760" i="27"/>
  <c r="F760" i="27"/>
  <c r="G759" i="27"/>
  <c r="F759" i="27"/>
  <c r="G758" i="27"/>
  <c r="F758" i="27"/>
  <c r="G757" i="27"/>
  <c r="F757" i="27"/>
  <c r="G756" i="27"/>
  <c r="F756" i="27"/>
  <c r="G755" i="27"/>
  <c r="F755" i="27"/>
  <c r="G754" i="27"/>
  <c r="F754" i="27"/>
  <c r="G753" i="27"/>
  <c r="F753" i="27"/>
  <c r="G752" i="27"/>
  <c r="F752" i="27"/>
  <c r="G751" i="27"/>
  <c r="F751" i="27"/>
  <c r="G750" i="27"/>
  <c r="F750" i="27"/>
  <c r="G749" i="27"/>
  <c r="F749" i="27"/>
  <c r="G748" i="27"/>
  <c r="F748" i="27"/>
  <c r="G747" i="27"/>
  <c r="F747" i="27"/>
  <c r="G746" i="27"/>
  <c r="F746" i="27"/>
  <c r="G745" i="27"/>
  <c r="F745" i="27"/>
  <c r="G744" i="27"/>
  <c r="F744" i="27"/>
  <c r="G743" i="27"/>
  <c r="F743" i="27"/>
  <c r="G742" i="27"/>
  <c r="F742" i="27"/>
  <c r="G741" i="27"/>
  <c r="F741" i="27"/>
  <c r="G740" i="27"/>
  <c r="F740" i="27"/>
  <c r="G739" i="27"/>
  <c r="F739" i="27"/>
  <c r="E738" i="27"/>
  <c r="G738" i="27" s="1"/>
  <c r="G737" i="27"/>
  <c r="F737" i="27"/>
  <c r="G736" i="27"/>
  <c r="F736" i="27"/>
  <c r="G735" i="27"/>
  <c r="F735" i="27"/>
  <c r="G734" i="27"/>
  <c r="F734" i="27"/>
  <c r="G733" i="27"/>
  <c r="F733" i="27"/>
  <c r="E732" i="27"/>
  <c r="F732" i="27" s="1"/>
  <c r="G731" i="27"/>
  <c r="F731" i="27"/>
  <c r="G730" i="27"/>
  <c r="F730" i="27"/>
  <c r="G729" i="27"/>
  <c r="F729" i="27"/>
  <c r="G728" i="27"/>
  <c r="F728" i="27"/>
  <c r="E727" i="27"/>
  <c r="G727" i="27" s="1"/>
  <c r="G726" i="27"/>
  <c r="F726" i="27"/>
  <c r="G725" i="27"/>
  <c r="F725" i="27"/>
  <c r="G724" i="27"/>
  <c r="F724" i="27"/>
  <c r="G723" i="27"/>
  <c r="F723" i="27"/>
  <c r="G722" i="27"/>
  <c r="F722" i="27"/>
  <c r="G721" i="27"/>
  <c r="F721" i="27"/>
  <c r="G720" i="27"/>
  <c r="F720" i="27"/>
  <c r="G719" i="27"/>
  <c r="F719" i="27"/>
  <c r="G718" i="27"/>
  <c r="F718" i="27"/>
  <c r="G717" i="27"/>
  <c r="F717" i="27"/>
  <c r="G716" i="27"/>
  <c r="F716" i="27"/>
  <c r="G715" i="27"/>
  <c r="F715" i="27"/>
  <c r="G714" i="27"/>
  <c r="F714" i="27"/>
  <c r="G713" i="27"/>
  <c r="F713" i="27"/>
  <c r="E712" i="27"/>
  <c r="G712" i="27" s="1"/>
  <c r="G711" i="27"/>
  <c r="F711" i="27"/>
  <c r="G710" i="27"/>
  <c r="F710" i="27"/>
  <c r="G709" i="27"/>
  <c r="F709" i="27"/>
  <c r="G708" i="27"/>
  <c r="F708" i="27"/>
  <c r="G707" i="27"/>
  <c r="F707" i="27"/>
  <c r="G706" i="27"/>
  <c r="F706" i="27"/>
  <c r="G705" i="27"/>
  <c r="F705" i="27"/>
  <c r="G704" i="27"/>
  <c r="F704" i="27"/>
  <c r="G703" i="27"/>
  <c r="F703" i="27"/>
  <c r="G702" i="27"/>
  <c r="F702" i="27"/>
  <c r="G701" i="27"/>
  <c r="F701" i="27"/>
  <c r="G700" i="27"/>
  <c r="F700" i="27"/>
  <c r="G699" i="27"/>
  <c r="F699" i="27"/>
  <c r="G698" i="27"/>
  <c r="F698" i="27"/>
  <c r="G697" i="27"/>
  <c r="F697" i="27"/>
  <c r="G696" i="27"/>
  <c r="F696" i="27"/>
  <c r="G695" i="27"/>
  <c r="F695" i="27"/>
  <c r="G694" i="27"/>
  <c r="F694" i="27"/>
  <c r="G693" i="27"/>
  <c r="F693" i="27"/>
  <c r="G692" i="27"/>
  <c r="F692" i="27"/>
  <c r="G691" i="27"/>
  <c r="F691" i="27"/>
  <c r="G690" i="27"/>
  <c r="F690" i="27"/>
  <c r="G689" i="27"/>
  <c r="F689" i="27"/>
  <c r="G688" i="27"/>
  <c r="F688" i="27"/>
  <c r="G687" i="27"/>
  <c r="F687" i="27"/>
  <c r="G686" i="27"/>
  <c r="F686" i="27"/>
  <c r="G685" i="27"/>
  <c r="F685" i="27"/>
  <c r="G684" i="27"/>
  <c r="F684" i="27"/>
  <c r="G683" i="27"/>
  <c r="F683" i="27"/>
  <c r="G682" i="27"/>
  <c r="F682" i="27"/>
  <c r="G681" i="27"/>
  <c r="F681" i="27"/>
  <c r="G680" i="27"/>
  <c r="F680" i="27"/>
  <c r="G679" i="27"/>
  <c r="F679" i="27"/>
  <c r="G678" i="27"/>
  <c r="F678" i="27"/>
  <c r="G677" i="27"/>
  <c r="F677" i="27"/>
  <c r="G676" i="27"/>
  <c r="F676" i="27"/>
  <c r="G675" i="27"/>
  <c r="F675" i="27"/>
  <c r="G674" i="27"/>
  <c r="F674" i="27"/>
  <c r="G673" i="27"/>
  <c r="F673" i="27"/>
  <c r="G672" i="27"/>
  <c r="F672" i="27"/>
  <c r="G671" i="27"/>
  <c r="F671" i="27"/>
  <c r="G670" i="27"/>
  <c r="F670" i="27"/>
  <c r="G669" i="27"/>
  <c r="F669" i="27"/>
  <c r="G668" i="27"/>
  <c r="F668" i="27"/>
  <c r="G667" i="27"/>
  <c r="F667" i="27"/>
  <c r="G666" i="27"/>
  <c r="F666" i="27"/>
  <c r="G665" i="27"/>
  <c r="F665" i="27"/>
  <c r="G664" i="27"/>
  <c r="F664" i="27"/>
  <c r="G663" i="27"/>
  <c r="F663" i="27"/>
  <c r="G662" i="27"/>
  <c r="F662" i="27"/>
  <c r="G661" i="27"/>
  <c r="F661" i="27"/>
  <c r="G660" i="27"/>
  <c r="F660" i="27"/>
  <c r="G659" i="27"/>
  <c r="F659" i="27"/>
  <c r="G658" i="27"/>
  <c r="F658" i="27"/>
  <c r="G657" i="27"/>
  <c r="F657" i="27"/>
  <c r="G656" i="27"/>
  <c r="F656" i="27"/>
  <c r="G655" i="27"/>
  <c r="F655" i="27"/>
  <c r="G654" i="27"/>
  <c r="F654" i="27"/>
  <c r="G653" i="27"/>
  <c r="F653" i="27"/>
  <c r="G652" i="27"/>
  <c r="F652" i="27"/>
  <c r="G651" i="27"/>
  <c r="F651" i="27"/>
  <c r="G650" i="27"/>
  <c r="F650" i="27"/>
  <c r="G649" i="27"/>
  <c r="F649" i="27"/>
  <c r="G648" i="27"/>
  <c r="F648" i="27"/>
  <c r="G647" i="27"/>
  <c r="F647" i="27"/>
  <c r="G646" i="27"/>
  <c r="F646" i="27"/>
  <c r="G645" i="27"/>
  <c r="F645" i="27"/>
  <c r="G644" i="27"/>
  <c r="F644" i="27"/>
  <c r="G643" i="27"/>
  <c r="F643" i="27"/>
  <c r="G642" i="27"/>
  <c r="F642" i="27"/>
  <c r="G641" i="27"/>
  <c r="F641" i="27"/>
  <c r="G640" i="27"/>
  <c r="F640" i="27"/>
  <c r="G639" i="27"/>
  <c r="F639" i="27"/>
  <c r="G638" i="27"/>
  <c r="F638" i="27"/>
  <c r="G637" i="27"/>
  <c r="F637" i="27"/>
  <c r="G636" i="27"/>
  <c r="F636" i="27"/>
  <c r="G635" i="27"/>
  <c r="F635" i="27"/>
  <c r="G634" i="27"/>
  <c r="F634" i="27"/>
  <c r="G633" i="27"/>
  <c r="F633" i="27"/>
  <c r="G632" i="27"/>
  <c r="F632" i="27"/>
  <c r="G631" i="27"/>
  <c r="F631" i="27"/>
  <c r="G630" i="27"/>
  <c r="F630" i="27"/>
  <c r="G629" i="27"/>
  <c r="F629" i="27"/>
  <c r="G628" i="27"/>
  <c r="F628" i="27"/>
  <c r="G627" i="27"/>
  <c r="F627" i="27"/>
  <c r="G626" i="27"/>
  <c r="F626" i="27"/>
  <c r="G625" i="27"/>
  <c r="F625" i="27"/>
  <c r="G624" i="27"/>
  <c r="F624" i="27"/>
  <c r="G623" i="27"/>
  <c r="F623" i="27"/>
  <c r="G622" i="27"/>
  <c r="F622" i="27"/>
  <c r="G621" i="27"/>
  <c r="F621" i="27"/>
  <c r="G620" i="27"/>
  <c r="F620" i="27"/>
  <c r="G619" i="27"/>
  <c r="F619" i="27"/>
  <c r="G618" i="27"/>
  <c r="F618" i="27"/>
  <c r="G617" i="27"/>
  <c r="F617" i="27"/>
  <c r="G616" i="27"/>
  <c r="F616" i="27"/>
  <c r="G615" i="27"/>
  <c r="F615" i="27"/>
  <c r="G614" i="27"/>
  <c r="F614" i="27"/>
  <c r="G613" i="27"/>
  <c r="F613" i="27"/>
  <c r="G612" i="27"/>
  <c r="F612" i="27"/>
  <c r="G611" i="27"/>
  <c r="F611" i="27"/>
  <c r="G610" i="27"/>
  <c r="F610" i="27"/>
  <c r="G609" i="27"/>
  <c r="F609" i="27"/>
  <c r="G608" i="27"/>
  <c r="F608" i="27"/>
  <c r="G607" i="27"/>
  <c r="F607" i="27"/>
  <c r="G606" i="27"/>
  <c r="F606" i="27"/>
  <c r="G605" i="27"/>
  <c r="F605" i="27"/>
  <c r="G604" i="27"/>
  <c r="F604" i="27"/>
  <c r="G603" i="27"/>
  <c r="F603" i="27"/>
  <c r="G602" i="27"/>
  <c r="F602" i="27"/>
  <c r="G601" i="27"/>
  <c r="F601" i="27"/>
  <c r="G600" i="27"/>
  <c r="F600" i="27"/>
  <c r="G599" i="27"/>
  <c r="F599" i="27"/>
  <c r="G598" i="27"/>
  <c r="F598" i="27"/>
  <c r="G597" i="27"/>
  <c r="F597" i="27"/>
  <c r="G596" i="27"/>
  <c r="F596" i="27"/>
  <c r="G595" i="27"/>
  <c r="F595" i="27"/>
  <c r="G594" i="27"/>
  <c r="F594" i="27"/>
  <c r="G593" i="27"/>
  <c r="F593" i="27"/>
  <c r="G592" i="27"/>
  <c r="F592" i="27"/>
  <c r="G591" i="27"/>
  <c r="F591" i="27"/>
  <c r="G590" i="27"/>
  <c r="F590" i="27"/>
  <c r="G589" i="27"/>
  <c r="F589" i="27"/>
  <c r="G588" i="27"/>
  <c r="F588" i="27"/>
  <c r="G587" i="27"/>
  <c r="F587" i="27"/>
  <c r="G586" i="27"/>
  <c r="F586" i="27"/>
  <c r="G585" i="27"/>
  <c r="F585" i="27"/>
  <c r="G584" i="27"/>
  <c r="F584" i="27"/>
  <c r="G583" i="27"/>
  <c r="F583" i="27"/>
  <c r="G582" i="27"/>
  <c r="F582" i="27"/>
  <c r="G581" i="27"/>
  <c r="F581" i="27"/>
  <c r="G580" i="27"/>
  <c r="F580" i="27"/>
  <c r="G579" i="27"/>
  <c r="F579" i="27"/>
  <c r="G578" i="27"/>
  <c r="F578" i="27"/>
  <c r="G577" i="27"/>
  <c r="F577" i="27"/>
  <c r="G576" i="27"/>
  <c r="F576" i="27"/>
  <c r="G575" i="27"/>
  <c r="F575" i="27"/>
  <c r="G574" i="27"/>
  <c r="F574" i="27"/>
  <c r="G573" i="27"/>
  <c r="F573" i="27"/>
  <c r="G572" i="27"/>
  <c r="F572" i="27"/>
  <c r="G571" i="27"/>
  <c r="F571" i="27"/>
  <c r="G570" i="27"/>
  <c r="F570" i="27"/>
  <c r="G569" i="27"/>
  <c r="F569" i="27"/>
  <c r="G568" i="27"/>
  <c r="F568" i="27"/>
  <c r="G567" i="27"/>
  <c r="F567" i="27"/>
  <c r="G566" i="27"/>
  <c r="F566" i="27"/>
  <c r="G565" i="27"/>
  <c r="F565" i="27"/>
  <c r="G564" i="27"/>
  <c r="F564" i="27"/>
  <c r="G563" i="27"/>
  <c r="F563" i="27"/>
  <c r="G562" i="27"/>
  <c r="F562" i="27"/>
  <c r="G561" i="27"/>
  <c r="F561" i="27"/>
  <c r="G560" i="27"/>
  <c r="F560" i="27"/>
  <c r="G559" i="27"/>
  <c r="F559" i="27"/>
  <c r="G558" i="27"/>
  <c r="F558" i="27"/>
  <c r="G557" i="27"/>
  <c r="F557" i="27"/>
  <c r="G556" i="27"/>
  <c r="F556" i="27"/>
  <c r="G555" i="27"/>
  <c r="F555" i="27"/>
  <c r="G554" i="27"/>
  <c r="F554" i="27"/>
  <c r="G553" i="27"/>
  <c r="F553" i="27"/>
  <c r="G552" i="27"/>
  <c r="F552" i="27"/>
  <c r="G551" i="27"/>
  <c r="F551" i="27"/>
  <c r="G550" i="27"/>
  <c r="F550" i="27"/>
  <c r="G549" i="27"/>
  <c r="F549" i="27"/>
  <c r="G548" i="27"/>
  <c r="F548" i="27"/>
  <c r="G547" i="27"/>
  <c r="F547" i="27"/>
  <c r="G546" i="27"/>
  <c r="F546" i="27"/>
  <c r="G545" i="27"/>
  <c r="F545" i="27"/>
  <c r="G544" i="27"/>
  <c r="F544" i="27"/>
  <c r="G543" i="27"/>
  <c r="F543" i="27"/>
  <c r="G542" i="27"/>
  <c r="F542" i="27"/>
  <c r="G541" i="27"/>
  <c r="F541" i="27"/>
  <c r="G540" i="27"/>
  <c r="F540" i="27"/>
  <c r="G539" i="27"/>
  <c r="F539" i="27"/>
  <c r="G538" i="27"/>
  <c r="F538" i="27"/>
  <c r="G537" i="27"/>
  <c r="F537" i="27"/>
  <c r="G536" i="27"/>
  <c r="F536" i="27"/>
  <c r="G535" i="27"/>
  <c r="F535" i="27"/>
  <c r="G534" i="27"/>
  <c r="F534" i="27"/>
  <c r="G533" i="27"/>
  <c r="F533" i="27"/>
  <c r="G532" i="27"/>
  <c r="F532" i="27"/>
  <c r="G531" i="27"/>
  <c r="F531" i="27"/>
  <c r="G530" i="27"/>
  <c r="F530" i="27"/>
  <c r="G529" i="27"/>
  <c r="F529" i="27"/>
  <c r="G528" i="27"/>
  <c r="F528" i="27"/>
  <c r="G527" i="27"/>
  <c r="F527" i="27"/>
  <c r="G526" i="27"/>
  <c r="F526" i="27"/>
  <c r="G525" i="27"/>
  <c r="F525" i="27"/>
  <c r="G524" i="27"/>
  <c r="F524" i="27"/>
  <c r="G523" i="27"/>
  <c r="F523" i="27"/>
  <c r="G522" i="27"/>
  <c r="F522" i="27"/>
  <c r="G521" i="27"/>
  <c r="F521" i="27"/>
  <c r="G520" i="27"/>
  <c r="F520" i="27"/>
  <c r="G519" i="27"/>
  <c r="F519" i="27"/>
  <c r="G518" i="27"/>
  <c r="F518" i="27"/>
  <c r="G517" i="27"/>
  <c r="F517" i="27"/>
  <c r="G516" i="27"/>
  <c r="F516" i="27"/>
  <c r="G515" i="27"/>
  <c r="F515" i="27"/>
  <c r="G514" i="27"/>
  <c r="F514" i="27"/>
  <c r="G513" i="27"/>
  <c r="F513" i="27"/>
  <c r="G512" i="27"/>
  <c r="F512" i="27"/>
  <c r="G511" i="27"/>
  <c r="F511" i="27"/>
  <c r="G510" i="27"/>
  <c r="F510" i="27"/>
  <c r="G509" i="27"/>
  <c r="F509" i="27"/>
  <c r="G508" i="27"/>
  <c r="F508" i="27"/>
  <c r="G507" i="27"/>
  <c r="F507" i="27"/>
  <c r="G506" i="27"/>
  <c r="F506" i="27"/>
  <c r="G505" i="27"/>
  <c r="F505" i="27"/>
  <c r="G504" i="27"/>
  <c r="F504" i="27"/>
  <c r="G503" i="27"/>
  <c r="F503" i="27"/>
  <c r="G502" i="27"/>
  <c r="F502" i="27"/>
  <c r="G501" i="27"/>
  <c r="F501" i="27"/>
  <c r="G500" i="27"/>
  <c r="F500" i="27"/>
  <c r="G499" i="27"/>
  <c r="F499" i="27"/>
  <c r="G498" i="27"/>
  <c r="F498" i="27"/>
  <c r="G497" i="27"/>
  <c r="F497" i="27"/>
  <c r="G496" i="27"/>
  <c r="F496" i="27"/>
  <c r="G495" i="27"/>
  <c r="F495" i="27"/>
  <c r="G494" i="27"/>
  <c r="F494" i="27"/>
  <c r="G493" i="27"/>
  <c r="F493" i="27"/>
  <c r="G492" i="27"/>
  <c r="F492" i="27"/>
  <c r="G491" i="27"/>
  <c r="F491" i="27"/>
  <c r="G490" i="27"/>
  <c r="F490" i="27"/>
  <c r="G489" i="27"/>
  <c r="F489" i="27"/>
  <c r="G488" i="27"/>
  <c r="F488" i="27"/>
  <c r="G487" i="27"/>
  <c r="F487" i="27"/>
  <c r="G486" i="27"/>
  <c r="F486" i="27"/>
  <c r="G485" i="27"/>
  <c r="F485" i="27"/>
  <c r="G484" i="27"/>
  <c r="F484" i="27"/>
  <c r="G483" i="27"/>
  <c r="F483" i="27"/>
  <c r="G482" i="27"/>
  <c r="F482" i="27"/>
  <c r="G481" i="27"/>
  <c r="F481" i="27"/>
  <c r="G480" i="27"/>
  <c r="F480" i="27"/>
  <c r="G479" i="27"/>
  <c r="F479" i="27"/>
  <c r="G478" i="27"/>
  <c r="F478" i="27"/>
  <c r="G477" i="27"/>
  <c r="F477" i="27"/>
  <c r="G476" i="27"/>
  <c r="F476" i="27"/>
  <c r="G475" i="27"/>
  <c r="F475" i="27"/>
  <c r="G474" i="27"/>
  <c r="F474" i="27"/>
  <c r="G473" i="27"/>
  <c r="F473" i="27"/>
  <c r="G472" i="27"/>
  <c r="F472" i="27"/>
  <c r="G471" i="27"/>
  <c r="F471" i="27"/>
  <c r="G470" i="27"/>
  <c r="F470" i="27"/>
  <c r="G469" i="27"/>
  <c r="F469" i="27"/>
  <c r="G468" i="27"/>
  <c r="F468" i="27"/>
  <c r="G467" i="27"/>
  <c r="F467" i="27"/>
  <c r="G466" i="27"/>
  <c r="F466" i="27"/>
  <c r="G465" i="27"/>
  <c r="F465" i="27"/>
  <c r="G464" i="27"/>
  <c r="F464" i="27"/>
  <c r="G463" i="27"/>
  <c r="F463" i="27"/>
  <c r="G462" i="27"/>
  <c r="F462" i="27"/>
  <c r="G461" i="27"/>
  <c r="F461" i="27"/>
  <c r="G460" i="27"/>
  <c r="F460" i="27"/>
  <c r="G459" i="27"/>
  <c r="F459" i="27"/>
  <c r="G458" i="27"/>
  <c r="F458" i="27"/>
  <c r="G457" i="27"/>
  <c r="F457" i="27"/>
  <c r="G456" i="27"/>
  <c r="F456" i="27"/>
  <c r="G455" i="27"/>
  <c r="F455" i="27"/>
  <c r="G454" i="27"/>
  <c r="F454" i="27"/>
  <c r="G453" i="27"/>
  <c r="F453" i="27"/>
  <c r="G452" i="27"/>
  <c r="F452" i="27"/>
  <c r="G451" i="27"/>
  <c r="F451" i="27"/>
  <c r="G450" i="27"/>
  <c r="F450" i="27"/>
  <c r="G449" i="27"/>
  <c r="F449" i="27"/>
  <c r="G448" i="27"/>
  <c r="F448" i="27"/>
  <c r="G447" i="27"/>
  <c r="F447" i="27"/>
  <c r="G446" i="27"/>
  <c r="F446" i="27"/>
  <c r="G445" i="27"/>
  <c r="F445" i="27"/>
  <c r="G444" i="27"/>
  <c r="F444" i="27"/>
  <c r="G443" i="27"/>
  <c r="F443" i="27"/>
  <c r="G442" i="27"/>
  <c r="F442" i="27"/>
  <c r="G441" i="27"/>
  <c r="F441" i="27"/>
  <c r="G440" i="27"/>
  <c r="F440" i="27"/>
  <c r="G439" i="27"/>
  <c r="F439" i="27"/>
  <c r="G438" i="27"/>
  <c r="F438" i="27"/>
  <c r="G437" i="27"/>
  <c r="F437" i="27"/>
  <c r="G436" i="27"/>
  <c r="F436" i="27"/>
  <c r="E435" i="27"/>
  <c r="G435" i="27" s="1"/>
  <c r="G434" i="27"/>
  <c r="F434" i="27"/>
  <c r="G433" i="27"/>
  <c r="F433" i="27"/>
  <c r="G432" i="27"/>
  <c r="F432" i="27"/>
  <c r="G431" i="27"/>
  <c r="F431" i="27"/>
  <c r="G430" i="27"/>
  <c r="F430" i="27"/>
  <c r="G429" i="27"/>
  <c r="F429" i="27"/>
  <c r="G428" i="27"/>
  <c r="F428" i="27"/>
  <c r="G427" i="27"/>
  <c r="F427" i="27"/>
  <c r="G426" i="27"/>
  <c r="F426" i="27"/>
  <c r="G425" i="27"/>
  <c r="F425" i="27"/>
  <c r="G424" i="27"/>
  <c r="F424" i="27"/>
  <c r="G423" i="27"/>
  <c r="F423" i="27"/>
  <c r="G422" i="27"/>
  <c r="F422" i="27"/>
  <c r="G421" i="27"/>
  <c r="F421" i="27"/>
  <c r="G420" i="27"/>
  <c r="F420" i="27"/>
  <c r="G419" i="27"/>
  <c r="F419" i="27"/>
  <c r="G418" i="27"/>
  <c r="F418" i="27"/>
  <c r="G417" i="27"/>
  <c r="F417" i="27"/>
  <c r="G416" i="27"/>
  <c r="F416" i="27"/>
  <c r="G415" i="27"/>
  <c r="F415" i="27"/>
  <c r="G414" i="27"/>
  <c r="F414" i="27"/>
  <c r="G413" i="27"/>
  <c r="F413" i="27"/>
  <c r="G412" i="27"/>
  <c r="F412" i="27"/>
  <c r="G411" i="27"/>
  <c r="F411" i="27"/>
  <c r="G410" i="27"/>
  <c r="F410" i="27"/>
  <c r="G409" i="27"/>
  <c r="F409" i="27"/>
  <c r="G408" i="27"/>
  <c r="F408" i="27"/>
  <c r="G407" i="27"/>
  <c r="F407" i="27"/>
  <c r="G406" i="27"/>
  <c r="F406" i="27"/>
  <c r="G405" i="27"/>
  <c r="F405" i="27"/>
  <c r="G404" i="27"/>
  <c r="F404" i="27"/>
  <c r="G403" i="27"/>
  <c r="F403" i="27"/>
  <c r="G402" i="27"/>
  <c r="F402" i="27"/>
  <c r="G401" i="27"/>
  <c r="F401" i="27"/>
  <c r="G400" i="27"/>
  <c r="F400" i="27"/>
  <c r="G399" i="27"/>
  <c r="F399" i="27"/>
  <c r="G398" i="27"/>
  <c r="F398" i="27"/>
  <c r="G397" i="27"/>
  <c r="F397" i="27"/>
  <c r="G396" i="27"/>
  <c r="F396" i="27"/>
  <c r="G395" i="27"/>
  <c r="F395" i="27"/>
  <c r="G394" i="27"/>
  <c r="F394" i="27"/>
  <c r="G393" i="27"/>
  <c r="F393" i="27"/>
  <c r="G392" i="27"/>
  <c r="F392" i="27"/>
  <c r="G391" i="27"/>
  <c r="F391" i="27"/>
  <c r="G390" i="27"/>
  <c r="F390" i="27"/>
  <c r="G389" i="27"/>
  <c r="F389" i="27"/>
  <c r="G388" i="27"/>
  <c r="F388" i="27"/>
  <c r="G387" i="27"/>
  <c r="F387" i="27"/>
  <c r="G386" i="27"/>
  <c r="F386" i="27"/>
  <c r="G385" i="27"/>
  <c r="F385" i="27"/>
  <c r="G384" i="27"/>
  <c r="F384" i="27"/>
  <c r="G383" i="27"/>
  <c r="F383" i="27"/>
  <c r="G382" i="27"/>
  <c r="F382" i="27"/>
  <c r="G381" i="27"/>
  <c r="F381" i="27"/>
  <c r="G380" i="27"/>
  <c r="F380" i="27"/>
  <c r="G379" i="27"/>
  <c r="F379" i="27"/>
  <c r="G378" i="27"/>
  <c r="F378" i="27"/>
  <c r="G377" i="27"/>
  <c r="F377" i="27"/>
  <c r="G376" i="27"/>
  <c r="F376" i="27"/>
  <c r="G375" i="27"/>
  <c r="F375" i="27"/>
  <c r="G374" i="27"/>
  <c r="F374" i="27"/>
  <c r="G373" i="27"/>
  <c r="F373" i="27"/>
  <c r="G372" i="27"/>
  <c r="F372" i="27"/>
  <c r="G371" i="27"/>
  <c r="F371" i="27"/>
  <c r="G370" i="27"/>
  <c r="F370" i="27"/>
  <c r="G369" i="27"/>
  <c r="F369" i="27"/>
  <c r="G368" i="27"/>
  <c r="F368" i="27"/>
  <c r="G367" i="27"/>
  <c r="F367" i="27"/>
  <c r="G366" i="27"/>
  <c r="F366" i="27"/>
  <c r="G365" i="27"/>
  <c r="F365" i="27"/>
  <c r="G364" i="27"/>
  <c r="F364" i="27"/>
  <c r="G363" i="27"/>
  <c r="F363" i="27"/>
  <c r="G362" i="27"/>
  <c r="F362" i="27"/>
  <c r="G361" i="27"/>
  <c r="F361" i="27"/>
  <c r="G360" i="27"/>
  <c r="F360" i="27"/>
  <c r="G359" i="27"/>
  <c r="F359" i="27"/>
  <c r="G358" i="27"/>
  <c r="F358" i="27"/>
  <c r="G357" i="27"/>
  <c r="F357" i="27"/>
  <c r="G356" i="27"/>
  <c r="F356" i="27"/>
  <c r="G355" i="27"/>
  <c r="F355" i="27"/>
  <c r="G354" i="27"/>
  <c r="F354" i="27"/>
  <c r="G353" i="27"/>
  <c r="F353" i="27"/>
  <c r="G352" i="27"/>
  <c r="F352" i="27"/>
  <c r="G351" i="27"/>
  <c r="F351" i="27"/>
  <c r="G350" i="27"/>
  <c r="F350" i="27"/>
  <c r="G349" i="27"/>
  <c r="F349" i="27"/>
  <c r="G348" i="27"/>
  <c r="F348" i="27"/>
  <c r="G347" i="27"/>
  <c r="F347" i="27"/>
  <c r="G346" i="27"/>
  <c r="F346" i="27"/>
  <c r="G345" i="27"/>
  <c r="F345" i="27"/>
  <c r="G344" i="27"/>
  <c r="F344" i="27"/>
  <c r="G343" i="27"/>
  <c r="F343" i="27"/>
  <c r="G342" i="27"/>
  <c r="F342" i="27"/>
  <c r="G341" i="27"/>
  <c r="G340" i="27"/>
  <c r="F340" i="27"/>
  <c r="G339" i="27"/>
  <c r="F339" i="27"/>
  <c r="G338" i="27"/>
  <c r="F338" i="27"/>
  <c r="G337" i="27"/>
  <c r="F337" i="27"/>
  <c r="G336" i="27"/>
  <c r="F336" i="27"/>
  <c r="G335" i="27"/>
  <c r="F335" i="27"/>
  <c r="G334" i="27"/>
  <c r="F334" i="27"/>
  <c r="G333" i="27"/>
  <c r="F333" i="27"/>
  <c r="G332" i="27"/>
  <c r="F332" i="27"/>
  <c r="G331" i="27"/>
  <c r="F331" i="27"/>
  <c r="G330" i="27"/>
  <c r="F330" i="27"/>
  <c r="G329" i="27"/>
  <c r="F329" i="27"/>
  <c r="G328" i="27"/>
  <c r="F328" i="27"/>
  <c r="G327" i="27"/>
  <c r="F327" i="27"/>
  <c r="G326" i="27"/>
  <c r="F326" i="27"/>
  <c r="G325" i="27"/>
  <c r="F325" i="27"/>
  <c r="G324" i="27"/>
  <c r="F324" i="27"/>
  <c r="G323" i="27"/>
  <c r="F323" i="27"/>
  <c r="G322" i="27"/>
  <c r="F322" i="27"/>
  <c r="G321" i="27"/>
  <c r="F321" i="27"/>
  <c r="G320" i="27"/>
  <c r="F320" i="27"/>
  <c r="G319" i="27"/>
  <c r="F319" i="27"/>
  <c r="G318" i="27"/>
  <c r="F318" i="27"/>
  <c r="G317" i="27"/>
  <c r="F317" i="27"/>
  <c r="G316" i="27"/>
  <c r="F316" i="27"/>
  <c r="G315" i="27"/>
  <c r="F315" i="27"/>
  <c r="G314" i="27"/>
  <c r="F314" i="27"/>
  <c r="G313" i="27"/>
  <c r="F313" i="27"/>
  <c r="G312" i="27"/>
  <c r="F312" i="27"/>
  <c r="G311" i="27"/>
  <c r="F311" i="27"/>
  <c r="G310" i="27"/>
  <c r="F310" i="27"/>
  <c r="G309" i="27"/>
  <c r="F309" i="27"/>
  <c r="G308" i="27"/>
  <c r="F308" i="27"/>
  <c r="G307" i="27"/>
  <c r="F307" i="27"/>
  <c r="G306" i="27"/>
  <c r="F306" i="27"/>
  <c r="G305" i="27"/>
  <c r="F305" i="27"/>
  <c r="G304" i="27"/>
  <c r="F304" i="27"/>
  <c r="G303" i="27"/>
  <c r="F303" i="27"/>
  <c r="G302" i="27"/>
  <c r="F302" i="27"/>
  <c r="G301" i="27"/>
  <c r="F301" i="27"/>
  <c r="G300" i="27"/>
  <c r="F300" i="27"/>
  <c r="G299" i="27"/>
  <c r="F299" i="27"/>
  <c r="G298" i="27"/>
  <c r="F298" i="27"/>
  <c r="G297" i="27"/>
  <c r="F297" i="27"/>
  <c r="G296" i="27"/>
  <c r="F296" i="27"/>
  <c r="G295" i="27"/>
  <c r="F295" i="27"/>
  <c r="G294" i="27"/>
  <c r="F294" i="27"/>
  <c r="G293" i="27"/>
  <c r="F293" i="27"/>
  <c r="G292" i="27"/>
  <c r="F292" i="27"/>
  <c r="G291" i="27"/>
  <c r="F291" i="27"/>
  <c r="G290" i="27"/>
  <c r="F290" i="27"/>
  <c r="G289" i="27"/>
  <c r="F289" i="27"/>
  <c r="G288" i="27"/>
  <c r="F288" i="27"/>
  <c r="G287" i="27"/>
  <c r="F287" i="27"/>
  <c r="G286" i="27"/>
  <c r="F286" i="27"/>
  <c r="G285" i="27"/>
  <c r="F285" i="27"/>
  <c r="G284" i="27"/>
  <c r="F284" i="27"/>
  <c r="G283" i="27"/>
  <c r="F283" i="27"/>
  <c r="G282" i="27"/>
  <c r="F282" i="27"/>
  <c r="G281" i="27"/>
  <c r="F281" i="27"/>
  <c r="G280" i="27"/>
  <c r="F280" i="27"/>
  <c r="G279" i="27"/>
  <c r="F279" i="27"/>
  <c r="G278" i="27"/>
  <c r="F278" i="27"/>
  <c r="G277" i="27"/>
  <c r="F277" i="27"/>
  <c r="G276" i="27"/>
  <c r="F276" i="27"/>
  <c r="G274" i="27"/>
  <c r="F274" i="27"/>
  <c r="G273" i="27"/>
  <c r="F273" i="27"/>
  <c r="G272" i="27"/>
  <c r="F272" i="27"/>
  <c r="G271" i="27"/>
  <c r="F271" i="27"/>
  <c r="G270" i="27"/>
  <c r="F270" i="27"/>
  <c r="G269" i="27"/>
  <c r="F269" i="27"/>
  <c r="G268" i="27"/>
  <c r="F268" i="27"/>
  <c r="G267" i="27"/>
  <c r="F267" i="27"/>
  <c r="G266" i="27"/>
  <c r="F266" i="27"/>
  <c r="G265" i="27"/>
  <c r="F265" i="27"/>
  <c r="G264" i="27"/>
  <c r="F264" i="27"/>
  <c r="G263" i="27"/>
  <c r="F263" i="27"/>
  <c r="G262" i="27"/>
  <c r="F262" i="27"/>
  <c r="G261" i="27"/>
  <c r="F261" i="27"/>
  <c r="G260" i="27"/>
  <c r="F260" i="27"/>
  <c r="G259" i="27"/>
  <c r="F259" i="27"/>
  <c r="G258" i="27"/>
  <c r="F258" i="27"/>
  <c r="G257" i="27"/>
  <c r="F257" i="27"/>
  <c r="G256" i="27"/>
  <c r="F256" i="27"/>
  <c r="G255" i="27"/>
  <c r="F255" i="27"/>
  <c r="G254" i="27"/>
  <c r="F254" i="27"/>
  <c r="G253" i="27"/>
  <c r="F253" i="27"/>
  <c r="G252" i="27"/>
  <c r="F252" i="27"/>
  <c r="G251" i="27"/>
  <c r="F251" i="27"/>
  <c r="G250" i="27"/>
  <c r="F250" i="27"/>
  <c r="G249" i="27"/>
  <c r="F249" i="27"/>
  <c r="G248" i="27"/>
  <c r="F248" i="27"/>
  <c r="G247" i="27"/>
  <c r="F247" i="27"/>
  <c r="G246" i="27"/>
  <c r="F246" i="27"/>
  <c r="G245" i="27"/>
  <c r="G244" i="27"/>
  <c r="F244" i="27"/>
  <c r="G243" i="27"/>
  <c r="F243" i="27"/>
  <c r="E242" i="27"/>
  <c r="F242" i="27" s="1"/>
  <c r="G241" i="27"/>
  <c r="F241" i="27"/>
  <c r="G240" i="27"/>
  <c r="F240" i="27"/>
  <c r="G239" i="27"/>
  <c r="F239" i="27"/>
  <c r="G238" i="27"/>
  <c r="F238" i="27"/>
  <c r="G237" i="27"/>
  <c r="F237" i="27"/>
  <c r="G236" i="27"/>
  <c r="F236" i="27"/>
  <c r="G235" i="27"/>
  <c r="F235" i="27"/>
  <c r="G234" i="27"/>
  <c r="F234" i="27"/>
  <c r="G233" i="27"/>
  <c r="F233" i="27"/>
  <c r="G232" i="27"/>
  <c r="F232" i="27"/>
  <c r="G231" i="27"/>
  <c r="F231" i="27"/>
  <c r="G230" i="27"/>
  <c r="F230" i="27"/>
  <c r="G229" i="27"/>
  <c r="F229" i="27"/>
  <c r="G228" i="27"/>
  <c r="F228" i="27"/>
  <c r="G227" i="27"/>
  <c r="F227" i="27"/>
  <c r="G226" i="27"/>
  <c r="F226" i="27"/>
  <c r="G225" i="27"/>
  <c r="F225" i="27"/>
  <c r="G224" i="27"/>
  <c r="F224" i="27"/>
  <c r="G223" i="27"/>
  <c r="F223" i="27"/>
  <c r="G222" i="27"/>
  <c r="F222" i="27"/>
  <c r="G221" i="27"/>
  <c r="F221" i="27"/>
  <c r="G220" i="27"/>
  <c r="F220" i="27"/>
  <c r="G219" i="27"/>
  <c r="F219" i="27"/>
  <c r="G218" i="27"/>
  <c r="F218" i="27"/>
  <c r="G217" i="27"/>
  <c r="F217" i="27"/>
  <c r="G216" i="27"/>
  <c r="F216" i="27"/>
  <c r="G215" i="27"/>
  <c r="F215" i="27"/>
  <c r="G214" i="27"/>
  <c r="F214" i="27"/>
  <c r="G213" i="27"/>
  <c r="F213" i="27"/>
  <c r="G212" i="27"/>
  <c r="F212" i="27"/>
  <c r="G211" i="27"/>
  <c r="F211" i="27"/>
  <c r="G210" i="27"/>
  <c r="F210" i="27"/>
  <c r="G209" i="27"/>
  <c r="F209" i="27"/>
  <c r="G208" i="27"/>
  <c r="F208" i="27"/>
  <c r="G207" i="27"/>
  <c r="F207" i="27"/>
  <c r="G206" i="27"/>
  <c r="F206" i="27"/>
  <c r="G205" i="27"/>
  <c r="F205" i="27"/>
  <c r="G204" i="27"/>
  <c r="F204" i="27"/>
  <c r="G203" i="27"/>
  <c r="F203" i="27"/>
  <c r="G202" i="27"/>
  <c r="F202" i="27"/>
  <c r="G201" i="27"/>
  <c r="F201" i="27"/>
  <c r="G200" i="27"/>
  <c r="F200" i="27"/>
  <c r="G199" i="27"/>
  <c r="F199" i="27"/>
  <c r="G198" i="27"/>
  <c r="F198" i="27"/>
  <c r="G197" i="27"/>
  <c r="F197" i="27"/>
  <c r="G196" i="27"/>
  <c r="F196" i="27"/>
  <c r="G195" i="27"/>
  <c r="F195" i="27"/>
  <c r="G194" i="27"/>
  <c r="F194" i="27"/>
  <c r="G193" i="27"/>
  <c r="F193" i="27"/>
  <c r="G192" i="27"/>
  <c r="F192" i="27"/>
  <c r="G191" i="27"/>
  <c r="F191" i="27"/>
  <c r="G190" i="27"/>
  <c r="F190" i="27"/>
  <c r="G189" i="27"/>
  <c r="F189" i="27"/>
  <c r="G188" i="27"/>
  <c r="F188" i="27"/>
  <c r="G187" i="27"/>
  <c r="F187" i="27"/>
  <c r="G186" i="27"/>
  <c r="F186" i="27"/>
  <c r="G185" i="27"/>
  <c r="F185" i="27"/>
  <c r="G184" i="27"/>
  <c r="F184" i="27"/>
  <c r="G182" i="27"/>
  <c r="G181" i="27"/>
  <c r="F181" i="27"/>
  <c r="G180" i="27"/>
  <c r="F180" i="27"/>
  <c r="G179" i="27"/>
  <c r="F179" i="27"/>
  <c r="G178" i="27"/>
  <c r="F178" i="27"/>
  <c r="G177" i="27"/>
  <c r="F177" i="27"/>
  <c r="G176" i="27"/>
  <c r="F176" i="27"/>
  <c r="G175" i="27"/>
  <c r="F175" i="27"/>
  <c r="G174" i="27"/>
  <c r="F174" i="27"/>
  <c r="G173" i="27"/>
  <c r="F173" i="27"/>
  <c r="G172" i="27"/>
  <c r="F172" i="27"/>
  <c r="G171" i="27"/>
  <c r="F171" i="27"/>
  <c r="G170" i="27"/>
  <c r="F170" i="27"/>
  <c r="G169" i="27"/>
  <c r="F169" i="27"/>
  <c r="G168" i="27"/>
  <c r="F168" i="27"/>
  <c r="G167" i="27"/>
  <c r="F167" i="27"/>
  <c r="G166" i="27"/>
  <c r="F166" i="27"/>
  <c r="G165" i="27"/>
  <c r="F165" i="27"/>
  <c r="G164" i="27"/>
  <c r="F164" i="27"/>
  <c r="G163" i="27"/>
  <c r="G162" i="27"/>
  <c r="F162" i="27"/>
  <c r="G161" i="27"/>
  <c r="F161" i="27"/>
  <c r="G160" i="27"/>
  <c r="G159" i="27"/>
  <c r="F159" i="27"/>
  <c r="G158" i="27"/>
  <c r="F158" i="27"/>
  <c r="G157" i="27"/>
  <c r="F157" i="27"/>
  <c r="G156" i="27"/>
  <c r="F156" i="27"/>
  <c r="G155" i="27"/>
  <c r="F155" i="27"/>
  <c r="G154" i="27"/>
  <c r="F154" i="27"/>
  <c r="G153" i="27"/>
  <c r="F153" i="27"/>
  <c r="G152" i="27"/>
  <c r="F152" i="27"/>
  <c r="G151" i="27"/>
  <c r="F151" i="27"/>
  <c r="G150" i="27"/>
  <c r="F150" i="27"/>
  <c r="G149" i="27"/>
  <c r="F149" i="27"/>
  <c r="G148" i="27"/>
  <c r="F148" i="27"/>
  <c r="G147" i="27"/>
  <c r="F147" i="27"/>
  <c r="G146" i="27"/>
  <c r="F146" i="27"/>
  <c r="G145" i="27"/>
  <c r="F145" i="27"/>
  <c r="G144" i="27"/>
  <c r="F144" i="27"/>
  <c r="G143" i="27"/>
  <c r="F143" i="27"/>
  <c r="G142" i="27"/>
  <c r="F142" i="27"/>
  <c r="G141" i="27"/>
  <c r="F141" i="27"/>
  <c r="G140" i="27"/>
  <c r="F140" i="27"/>
  <c r="G139" i="27"/>
  <c r="F139" i="27"/>
  <c r="G138" i="27"/>
  <c r="F138" i="27"/>
  <c r="G137" i="27"/>
  <c r="F137" i="27"/>
  <c r="G136" i="27"/>
  <c r="F136" i="27"/>
  <c r="G134" i="27"/>
  <c r="F134" i="27"/>
  <c r="G133" i="27"/>
  <c r="F133" i="27"/>
  <c r="G132" i="27"/>
  <c r="F132" i="27"/>
  <c r="G131" i="27"/>
  <c r="F131" i="27"/>
  <c r="G130" i="27"/>
  <c r="F130" i="27"/>
  <c r="G129" i="27"/>
  <c r="F129" i="27"/>
  <c r="G128" i="27"/>
  <c r="F128" i="27"/>
  <c r="F127" i="27"/>
  <c r="G126" i="27"/>
  <c r="F126" i="27"/>
  <c r="G125" i="27"/>
  <c r="F125" i="27"/>
  <c r="G124" i="27"/>
  <c r="F124" i="27"/>
  <c r="G123" i="27"/>
  <c r="F123" i="27"/>
  <c r="G122" i="27"/>
  <c r="F122" i="27"/>
  <c r="G121" i="27"/>
  <c r="F121" i="27"/>
  <c r="G120" i="27"/>
  <c r="F120" i="27"/>
  <c r="G119" i="27"/>
  <c r="F119" i="27"/>
  <c r="G118" i="27"/>
  <c r="F118" i="27"/>
  <c r="G117" i="27"/>
  <c r="F117" i="27"/>
  <c r="G116" i="27"/>
  <c r="F116" i="27"/>
  <c r="G115" i="27"/>
  <c r="F115" i="27"/>
  <c r="G114" i="27"/>
  <c r="F114" i="27"/>
  <c r="G113" i="27"/>
  <c r="F113" i="27"/>
  <c r="G112" i="27"/>
  <c r="F112" i="27"/>
  <c r="G111" i="27"/>
  <c r="F111" i="27"/>
  <c r="G110" i="27"/>
  <c r="F110" i="27"/>
  <c r="G109" i="27"/>
  <c r="F109" i="27"/>
  <c r="G108" i="27"/>
  <c r="F108" i="27"/>
  <c r="G107" i="27"/>
  <c r="F107" i="27"/>
  <c r="G106" i="27"/>
  <c r="F106" i="27"/>
  <c r="G105" i="27"/>
  <c r="F105" i="27"/>
  <c r="G104" i="27"/>
  <c r="F104" i="27"/>
  <c r="G103" i="27"/>
  <c r="F103" i="27"/>
  <c r="G102" i="27"/>
  <c r="F102" i="27"/>
  <c r="G101" i="27"/>
  <c r="F101" i="27"/>
  <c r="G100" i="27"/>
  <c r="F100" i="27"/>
  <c r="G99" i="27"/>
  <c r="F99" i="27"/>
  <c r="G98" i="27"/>
  <c r="F98" i="27"/>
  <c r="G97" i="27"/>
  <c r="F97" i="27"/>
  <c r="G96" i="27"/>
  <c r="F96" i="27"/>
  <c r="G95" i="27"/>
  <c r="F95" i="27"/>
  <c r="G94" i="27"/>
  <c r="F94" i="27"/>
  <c r="G93" i="27"/>
  <c r="F93" i="27"/>
  <c r="G92" i="27"/>
  <c r="F92" i="27"/>
  <c r="G91" i="27"/>
  <c r="F91" i="27"/>
  <c r="G90" i="27"/>
  <c r="F90" i="27"/>
  <c r="G89" i="27"/>
  <c r="F89" i="27"/>
  <c r="G88" i="27"/>
  <c r="F88" i="27"/>
  <c r="G87" i="27"/>
  <c r="F87" i="27"/>
  <c r="G86" i="27"/>
  <c r="F86" i="27"/>
  <c r="G85" i="27"/>
  <c r="F85" i="27"/>
  <c r="G84" i="27"/>
  <c r="F84" i="27"/>
  <c r="G83" i="27"/>
  <c r="F83" i="27"/>
  <c r="G82" i="27"/>
  <c r="F82" i="27"/>
  <c r="G81" i="27"/>
  <c r="F81" i="27"/>
  <c r="G80" i="27"/>
  <c r="F80" i="27"/>
  <c r="G79" i="27"/>
  <c r="F79" i="27"/>
  <c r="G78" i="27"/>
  <c r="F78" i="27"/>
  <c r="G77" i="27"/>
  <c r="F77" i="27"/>
  <c r="G76" i="27"/>
  <c r="F76" i="27"/>
  <c r="G75" i="27"/>
  <c r="F75" i="27"/>
  <c r="G73" i="27"/>
  <c r="F73" i="27"/>
  <c r="G72" i="27"/>
  <c r="F72" i="27"/>
  <c r="G71" i="27"/>
  <c r="F71" i="27"/>
  <c r="G70" i="27"/>
  <c r="F70" i="27"/>
  <c r="G69" i="27"/>
  <c r="F69" i="27"/>
  <c r="G68" i="27"/>
  <c r="F68" i="27"/>
  <c r="G67" i="27"/>
  <c r="F67" i="27"/>
  <c r="G66" i="27"/>
  <c r="F66" i="27"/>
  <c r="G65" i="27"/>
  <c r="F65" i="27"/>
  <c r="G64" i="27"/>
  <c r="F64" i="27"/>
  <c r="G63" i="27"/>
  <c r="F63" i="27"/>
  <c r="G62" i="27"/>
  <c r="F62" i="27"/>
  <c r="E61" i="27"/>
  <c r="G61" i="27" s="1"/>
  <c r="G60" i="27"/>
  <c r="F60" i="27"/>
  <c r="G59" i="27"/>
  <c r="F59" i="27"/>
  <c r="G58" i="27"/>
  <c r="F58" i="27"/>
  <c r="G57" i="27"/>
  <c r="F57" i="27"/>
  <c r="G56" i="27"/>
  <c r="F56" i="27"/>
  <c r="G55" i="27"/>
  <c r="F55" i="27"/>
  <c r="G54" i="27"/>
  <c r="F54" i="27"/>
  <c r="G53" i="27"/>
  <c r="F53" i="27"/>
  <c r="G52" i="27"/>
  <c r="F52" i="27"/>
  <c r="G51" i="27"/>
  <c r="F51" i="27"/>
  <c r="G50" i="27"/>
  <c r="F50" i="27"/>
  <c r="G49" i="27"/>
  <c r="F49" i="27"/>
  <c r="G48" i="27"/>
  <c r="F48" i="27"/>
  <c r="G47" i="27"/>
  <c r="F47" i="27"/>
  <c r="G46" i="27"/>
  <c r="F46" i="27"/>
  <c r="G45" i="27"/>
  <c r="F45" i="27"/>
  <c r="G44" i="27"/>
  <c r="F44" i="27"/>
  <c r="G43" i="27"/>
  <c r="F43" i="27"/>
  <c r="G42" i="27"/>
  <c r="F42" i="27"/>
  <c r="G41" i="27"/>
  <c r="F41" i="27"/>
  <c r="G40" i="27"/>
  <c r="F40" i="27"/>
  <c r="G39" i="27"/>
  <c r="F39" i="27"/>
  <c r="G38" i="27"/>
  <c r="F38" i="27"/>
  <c r="G37" i="27"/>
  <c r="F37" i="27"/>
  <c r="G36" i="27"/>
  <c r="F36" i="27"/>
  <c r="G35" i="27"/>
  <c r="F35" i="27"/>
  <c r="G34" i="27"/>
  <c r="F34" i="27"/>
  <c r="G33" i="27"/>
  <c r="F33" i="27"/>
  <c r="G32" i="27"/>
  <c r="F32" i="27"/>
  <c r="G31" i="27"/>
  <c r="F31" i="27"/>
  <c r="G30" i="27"/>
  <c r="F30" i="27"/>
  <c r="G29" i="27"/>
  <c r="F29" i="27"/>
  <c r="G28" i="27"/>
  <c r="F28" i="27"/>
  <c r="G27" i="27"/>
  <c r="F27" i="27"/>
  <c r="G26" i="27"/>
  <c r="F26" i="27"/>
  <c r="G25" i="27"/>
  <c r="F25" i="27"/>
  <c r="G24" i="27"/>
  <c r="F24" i="27"/>
  <c r="G23" i="27"/>
  <c r="F23" i="27"/>
  <c r="G22" i="27"/>
  <c r="F22" i="27"/>
  <c r="G21" i="27"/>
  <c r="F21" i="27"/>
  <c r="G20" i="27"/>
  <c r="F20" i="27"/>
  <c r="G19" i="27"/>
  <c r="F19" i="27"/>
  <c r="G18" i="27"/>
  <c r="F18" i="27"/>
  <c r="G17" i="27"/>
  <c r="F17" i="27"/>
  <c r="G16" i="27"/>
  <c r="F16" i="27"/>
  <c r="G15" i="27"/>
  <c r="F15" i="27"/>
  <c r="G14" i="27"/>
  <c r="F14" i="27"/>
  <c r="G13" i="27"/>
  <c r="F13" i="27"/>
  <c r="G12" i="27"/>
  <c r="F12" i="27"/>
  <c r="G11" i="27"/>
  <c r="F11" i="27"/>
  <c r="G10" i="27"/>
  <c r="F10" i="27"/>
  <c r="G9" i="27"/>
  <c r="F9" i="27"/>
  <c r="G8" i="27"/>
  <c r="G7" i="27"/>
  <c r="F7" i="27"/>
  <c r="G1316" i="15"/>
  <c r="G1314" i="15"/>
  <c r="F1314" i="15"/>
  <c r="G1312" i="15"/>
  <c r="F1312" i="15"/>
  <c r="G1311" i="15"/>
  <c r="F1311" i="15"/>
  <c r="G1310" i="15"/>
  <c r="F1310" i="15"/>
  <c r="G1309" i="15"/>
  <c r="F1309" i="15"/>
  <c r="G1307" i="15"/>
  <c r="F1307" i="15"/>
  <c r="G1305" i="15"/>
  <c r="F1305" i="15"/>
  <c r="G1304" i="15"/>
  <c r="F1304" i="15"/>
  <c r="G1303" i="15"/>
  <c r="F1303" i="15"/>
  <c r="G1302" i="15"/>
  <c r="F1302" i="15"/>
  <c r="G1300" i="15"/>
  <c r="F1300" i="15"/>
  <c r="G1299" i="15"/>
  <c r="F1299" i="15"/>
  <c r="G1297" i="15"/>
  <c r="F1297" i="15"/>
  <c r="G1296" i="15"/>
  <c r="F1296" i="15"/>
  <c r="G1295" i="15"/>
  <c r="F1295" i="15"/>
  <c r="G1294" i="15"/>
  <c r="F1294" i="15"/>
  <c r="G1293" i="15"/>
  <c r="F1293" i="15"/>
  <c r="G1292" i="15"/>
  <c r="F1292" i="15"/>
  <c r="G1291" i="15"/>
  <c r="F1291" i="15"/>
  <c r="G1290" i="15"/>
  <c r="F1290" i="15"/>
  <c r="G1289" i="15"/>
  <c r="F1289" i="15"/>
  <c r="G1288" i="15"/>
  <c r="F1288" i="15"/>
  <c r="G1287" i="15"/>
  <c r="F1287" i="15"/>
  <c r="G1286" i="15"/>
  <c r="F1286" i="15"/>
  <c r="G1285" i="15"/>
  <c r="F1285" i="15"/>
  <c r="G1283" i="15"/>
  <c r="F1283" i="15"/>
  <c r="G1282" i="15"/>
  <c r="F1282" i="15"/>
  <c r="G1281" i="15"/>
  <c r="F1281" i="15"/>
  <c r="G1280" i="15"/>
  <c r="F1280" i="15"/>
  <c r="G1279" i="15"/>
  <c r="F1279" i="15"/>
  <c r="G1278" i="15"/>
  <c r="F1278" i="15"/>
  <c r="G1277" i="15"/>
  <c r="F1277" i="15"/>
  <c r="G1276" i="15"/>
  <c r="F1276" i="15"/>
  <c r="G1275" i="15"/>
  <c r="F1275" i="15"/>
  <c r="G1274" i="15"/>
  <c r="F1274" i="15"/>
  <c r="G1273" i="15"/>
  <c r="F1273" i="15"/>
  <c r="G1272" i="15"/>
  <c r="F1272" i="15"/>
  <c r="G1271" i="15"/>
  <c r="F1271" i="15"/>
  <c r="G1270" i="15"/>
  <c r="F1270" i="15"/>
  <c r="G1269" i="15"/>
  <c r="F1269" i="15"/>
  <c r="G1268" i="15"/>
  <c r="F1268" i="15"/>
  <c r="G1267" i="15"/>
  <c r="F1267" i="15"/>
  <c r="G1266" i="15"/>
  <c r="F1266" i="15"/>
  <c r="G1265" i="15"/>
  <c r="F1265" i="15"/>
  <c r="G1264" i="15"/>
  <c r="F1264" i="15"/>
  <c r="G1263" i="15"/>
  <c r="F1263" i="15"/>
  <c r="G1262" i="15"/>
  <c r="F1262" i="15"/>
  <c r="G1261" i="15"/>
  <c r="F1261" i="15"/>
  <c r="G1260" i="15"/>
  <c r="F1260" i="15"/>
  <c r="G1259" i="15"/>
  <c r="F1259" i="15"/>
  <c r="G1258" i="15"/>
  <c r="F1258" i="15"/>
  <c r="G1257" i="15"/>
  <c r="F1257" i="15"/>
  <c r="G1256" i="15"/>
  <c r="F1256" i="15"/>
  <c r="G1255" i="15"/>
  <c r="F1255" i="15"/>
  <c r="G1254" i="15"/>
  <c r="F1254" i="15"/>
  <c r="G1253" i="15"/>
  <c r="F1253" i="15"/>
  <c r="G1252" i="15"/>
  <c r="F1252" i="15"/>
  <c r="G1251" i="15"/>
  <c r="F1251" i="15"/>
  <c r="G1250" i="15"/>
  <c r="F1250" i="15"/>
  <c r="G1249" i="15"/>
  <c r="F1249" i="15"/>
  <c r="G1248" i="15"/>
  <c r="F1248" i="15"/>
  <c r="G1247" i="15"/>
  <c r="F1247" i="15"/>
  <c r="G1246" i="15"/>
  <c r="F1246" i="15"/>
  <c r="G1245" i="15"/>
  <c r="F1245" i="15"/>
  <c r="G1244" i="15"/>
  <c r="F1244" i="15"/>
  <c r="G1242" i="15"/>
  <c r="F1242" i="15"/>
  <c r="G1241" i="15"/>
  <c r="F1241" i="15"/>
  <c r="G1240" i="15"/>
  <c r="F1240" i="15"/>
  <c r="G1239" i="15"/>
  <c r="F1239" i="15"/>
  <c r="G1237" i="15"/>
  <c r="F1237" i="15"/>
  <c r="G1236" i="15"/>
  <c r="F1236" i="15"/>
  <c r="G1235" i="15"/>
  <c r="F1235" i="15"/>
  <c r="G1234" i="15"/>
  <c r="F1234" i="15"/>
  <c r="G1233" i="15"/>
  <c r="F1233" i="15"/>
  <c r="G1232" i="15"/>
  <c r="F1232" i="15"/>
  <c r="G1231" i="15"/>
  <c r="F1231" i="15"/>
  <c r="G1230" i="15"/>
  <c r="F1230" i="15"/>
  <c r="G1228" i="15"/>
  <c r="F1228" i="15"/>
  <c r="G1227" i="15"/>
  <c r="F1227" i="15"/>
  <c r="G1226" i="15"/>
  <c r="F1226" i="15"/>
  <c r="G1225" i="15"/>
  <c r="F1225" i="15"/>
  <c r="G1224" i="15"/>
  <c r="F1224" i="15"/>
  <c r="G1223" i="15"/>
  <c r="F1223" i="15"/>
  <c r="G1222" i="15"/>
  <c r="F1222" i="15"/>
  <c r="G1221" i="15"/>
  <c r="F1221" i="15"/>
  <c r="G1220" i="15"/>
  <c r="F1220" i="15"/>
  <c r="G1219" i="15"/>
  <c r="F1219" i="15"/>
  <c r="G1218" i="15"/>
  <c r="F1218" i="15"/>
  <c r="G1217" i="15"/>
  <c r="F1217" i="15"/>
  <c r="G1216" i="15"/>
  <c r="F1216" i="15"/>
  <c r="G1215" i="15"/>
  <c r="F1215" i="15"/>
  <c r="G1214" i="15"/>
  <c r="F1214" i="15"/>
  <c r="G1213" i="15"/>
  <c r="F1213" i="15"/>
  <c r="G1212" i="15"/>
  <c r="F1212" i="15"/>
  <c r="G1211" i="15"/>
  <c r="F1211" i="15"/>
  <c r="G1210" i="15"/>
  <c r="F1210" i="15"/>
  <c r="G1209" i="15"/>
  <c r="F1209" i="15"/>
  <c r="G1208" i="15"/>
  <c r="F1208" i="15"/>
  <c r="G1207" i="15"/>
  <c r="F1207" i="15"/>
  <c r="G1206" i="15"/>
  <c r="F1206" i="15"/>
  <c r="G1205" i="15"/>
  <c r="F1205" i="15"/>
  <c r="G1204" i="15"/>
  <c r="F1204" i="15"/>
  <c r="G1203" i="15"/>
  <c r="F1203" i="15"/>
  <c r="G1202" i="15"/>
  <c r="F1202" i="15"/>
  <c r="G1201" i="15"/>
  <c r="F1201" i="15"/>
  <c r="G1199" i="15"/>
  <c r="F1199" i="15"/>
  <c r="G1198" i="15"/>
  <c r="F1198" i="15"/>
  <c r="G1197" i="15"/>
  <c r="F1197" i="15"/>
  <c r="G1196" i="15"/>
  <c r="F1196" i="15"/>
  <c r="G1195" i="15"/>
  <c r="F1195" i="15"/>
  <c r="G1194" i="15"/>
  <c r="F1194" i="15"/>
  <c r="G1193" i="15"/>
  <c r="F1193" i="15"/>
  <c r="G1192" i="15"/>
  <c r="F1192" i="15"/>
  <c r="G1191" i="15"/>
  <c r="F1191" i="15"/>
  <c r="G1190" i="15"/>
  <c r="F1190" i="15"/>
  <c r="G1189" i="15"/>
  <c r="F1189" i="15"/>
  <c r="G1188" i="15"/>
  <c r="F1188" i="15"/>
  <c r="G1187" i="15"/>
  <c r="F1187" i="15"/>
  <c r="G1186" i="15"/>
  <c r="F1186" i="15"/>
  <c r="G1185" i="15"/>
  <c r="F1185" i="15"/>
  <c r="G1184" i="15"/>
  <c r="F1184" i="15"/>
  <c r="G1183" i="15"/>
  <c r="F1183" i="15"/>
  <c r="G1182" i="15"/>
  <c r="F1182" i="15"/>
  <c r="G1181" i="15"/>
  <c r="F1181" i="15"/>
  <c r="G1180" i="15"/>
  <c r="F1180" i="15"/>
  <c r="G1179" i="15"/>
  <c r="F1179" i="15"/>
  <c r="G1178" i="15"/>
  <c r="F1178" i="15"/>
  <c r="G1177" i="15"/>
  <c r="F1177" i="15"/>
  <c r="G1176" i="15"/>
  <c r="F1176" i="15"/>
  <c r="G1175" i="15"/>
  <c r="F1175" i="15"/>
  <c r="G1174" i="15"/>
  <c r="F1174" i="15"/>
  <c r="G1173" i="15"/>
  <c r="F1173" i="15"/>
  <c r="G1172" i="15"/>
  <c r="F1172" i="15"/>
  <c r="G1171" i="15"/>
  <c r="F1171" i="15"/>
  <c r="G1170" i="15"/>
  <c r="F1170" i="15"/>
  <c r="G1169" i="15"/>
  <c r="F1169" i="15"/>
  <c r="G1168" i="15"/>
  <c r="F1168" i="15"/>
  <c r="G1167" i="15"/>
  <c r="F1167" i="15"/>
  <c r="G1166" i="15"/>
  <c r="F1166" i="15"/>
  <c r="G1165" i="15"/>
  <c r="F1165" i="15"/>
  <c r="G1164" i="15"/>
  <c r="F1164" i="15"/>
  <c r="G1163" i="15"/>
  <c r="F1163" i="15"/>
  <c r="G1162" i="15"/>
  <c r="F1162" i="15"/>
  <c r="G1161" i="15"/>
  <c r="F1161" i="15"/>
  <c r="G1160" i="15"/>
  <c r="F1160" i="15"/>
  <c r="G1159" i="15"/>
  <c r="F1159" i="15"/>
  <c r="G1158" i="15"/>
  <c r="F1158" i="15"/>
  <c r="G1157" i="15"/>
  <c r="F1157" i="15"/>
  <c r="G1156" i="15"/>
  <c r="F1156" i="15"/>
  <c r="G1155" i="15"/>
  <c r="F1155" i="15"/>
  <c r="G1154" i="15"/>
  <c r="F1154" i="15"/>
  <c r="G1153" i="15"/>
  <c r="F1153" i="15"/>
  <c r="G1152" i="15"/>
  <c r="F1152" i="15"/>
  <c r="G1151" i="15"/>
  <c r="F1151" i="15"/>
  <c r="G1150" i="15"/>
  <c r="F1150" i="15"/>
  <c r="G1149" i="15"/>
  <c r="F1149" i="15"/>
  <c r="G1148" i="15"/>
  <c r="F1148" i="15"/>
  <c r="G1147" i="15"/>
  <c r="F1147" i="15"/>
  <c r="G1146" i="15"/>
  <c r="F1146" i="15"/>
  <c r="G1145" i="15"/>
  <c r="F1145" i="15"/>
  <c r="G1144" i="15"/>
  <c r="F1144" i="15"/>
  <c r="G1143" i="15"/>
  <c r="F1143" i="15"/>
  <c r="G1141" i="15"/>
  <c r="F1141" i="15"/>
  <c r="G1140" i="15"/>
  <c r="F1140" i="15"/>
  <c r="G1139" i="15"/>
  <c r="F1139" i="15"/>
  <c r="G1138" i="15"/>
  <c r="F1138" i="15"/>
  <c r="G1137" i="15"/>
  <c r="F1137" i="15"/>
  <c r="G1136" i="15"/>
  <c r="F1136" i="15"/>
  <c r="G1135" i="15"/>
  <c r="F1135" i="15"/>
  <c r="G1134" i="15"/>
  <c r="F1134" i="15"/>
  <c r="G1133" i="15"/>
  <c r="F1133" i="15"/>
  <c r="G1132" i="15"/>
  <c r="F1132" i="15"/>
  <c r="G1131" i="15"/>
  <c r="F1131" i="15"/>
  <c r="G1130" i="15"/>
  <c r="F1130" i="15"/>
  <c r="G1129" i="15"/>
  <c r="F1129" i="15"/>
  <c r="G1128" i="15"/>
  <c r="F1128" i="15"/>
  <c r="G1126" i="15"/>
  <c r="F1126" i="15"/>
  <c r="G1125" i="15"/>
  <c r="F1125" i="15"/>
  <c r="G1124" i="15"/>
  <c r="F1124" i="15"/>
  <c r="G1123" i="15"/>
  <c r="F1123" i="15"/>
  <c r="G1122" i="15"/>
  <c r="F1122" i="15"/>
  <c r="G1121" i="15"/>
  <c r="F1121" i="15"/>
  <c r="G1120" i="15"/>
  <c r="F1120" i="15"/>
  <c r="G1119" i="15"/>
  <c r="F1119" i="15"/>
  <c r="G1118" i="15"/>
  <c r="F1118" i="15"/>
  <c r="G1117" i="15"/>
  <c r="F1117" i="15"/>
  <c r="G1116" i="15"/>
  <c r="F1116" i="15"/>
  <c r="G1115" i="15"/>
  <c r="F1115" i="15"/>
  <c r="G1113" i="15"/>
  <c r="F1113" i="15"/>
  <c r="G1112" i="15"/>
  <c r="F1112" i="15"/>
  <c r="G1111" i="15"/>
  <c r="F1111" i="15"/>
  <c r="G1110" i="15"/>
  <c r="F1110" i="15"/>
  <c r="G1108" i="15"/>
  <c r="F1108" i="15"/>
  <c r="G1107" i="15"/>
  <c r="F1107" i="15"/>
  <c r="G1106" i="15"/>
  <c r="F1106" i="15"/>
  <c r="G1105" i="15"/>
  <c r="F1105" i="15"/>
  <c r="G1104" i="15"/>
  <c r="F1104" i="15"/>
  <c r="G1103" i="15"/>
  <c r="F1103" i="15"/>
  <c r="G1102" i="15"/>
  <c r="F1102" i="15"/>
  <c r="G1101" i="15"/>
  <c r="F1101" i="15"/>
  <c r="G1100" i="15"/>
  <c r="F1100" i="15"/>
  <c r="G1099" i="15"/>
  <c r="F1099" i="15"/>
  <c r="G1098" i="15"/>
  <c r="F1098" i="15"/>
  <c r="G1097" i="15"/>
  <c r="F1097" i="15"/>
  <c r="G1096" i="15"/>
  <c r="F1096" i="15"/>
  <c r="G1095" i="15"/>
  <c r="F1095" i="15"/>
  <c r="G1094" i="15"/>
  <c r="F1094" i="15"/>
  <c r="G1093" i="15"/>
  <c r="F1093" i="15"/>
  <c r="G1092" i="15"/>
  <c r="F1092" i="15"/>
  <c r="G1091" i="15"/>
  <c r="F1091" i="15"/>
  <c r="G1090" i="15"/>
  <c r="F1090" i="15"/>
  <c r="G1089" i="15"/>
  <c r="F1089" i="15"/>
  <c r="G1088" i="15"/>
  <c r="F1088" i="15"/>
  <c r="G1087" i="15"/>
  <c r="F1087" i="15"/>
  <c r="G1086" i="15"/>
  <c r="F1086" i="15"/>
  <c r="G1085" i="15"/>
  <c r="F1085" i="15"/>
  <c r="G1084" i="15"/>
  <c r="F1084" i="15"/>
  <c r="G1083" i="15"/>
  <c r="F1083" i="15"/>
  <c r="G1082" i="15"/>
  <c r="F1082" i="15"/>
  <c r="G1081" i="15"/>
  <c r="F1081" i="15"/>
  <c r="G1080" i="15"/>
  <c r="F1080" i="15"/>
  <c r="G1079" i="15"/>
  <c r="F1079" i="15"/>
  <c r="G1078" i="15"/>
  <c r="F1078" i="15"/>
  <c r="G1077" i="15"/>
  <c r="F1077" i="15"/>
  <c r="G1076" i="15"/>
  <c r="F1076" i="15"/>
  <c r="G1075" i="15"/>
  <c r="F1075" i="15"/>
  <c r="G1074" i="15"/>
  <c r="F1074" i="15"/>
  <c r="G1073" i="15"/>
  <c r="F1073" i="15"/>
  <c r="G1072" i="15"/>
  <c r="F1072" i="15"/>
  <c r="G1071" i="15"/>
  <c r="F1071" i="15"/>
  <c r="G1070" i="15"/>
  <c r="F1070" i="15"/>
  <c r="G1069" i="15"/>
  <c r="F1069" i="15"/>
  <c r="G1068" i="15"/>
  <c r="F1068" i="15"/>
  <c r="G1067" i="15"/>
  <c r="F1067" i="15"/>
  <c r="G1066" i="15"/>
  <c r="F1066" i="15"/>
  <c r="G1065" i="15"/>
  <c r="F1065" i="15"/>
  <c r="G1064" i="15"/>
  <c r="F1064" i="15"/>
  <c r="G1063" i="15"/>
  <c r="F1063" i="15"/>
  <c r="G1062" i="15"/>
  <c r="F1062" i="15"/>
  <c r="G1061" i="15"/>
  <c r="F1061" i="15"/>
  <c r="G1060" i="15"/>
  <c r="F1060" i="15"/>
  <c r="G1059" i="15"/>
  <c r="F1059" i="15"/>
  <c r="G1058" i="15"/>
  <c r="F1058" i="15"/>
  <c r="G1057" i="15"/>
  <c r="F1057" i="15"/>
  <c r="G1056" i="15"/>
  <c r="F1056" i="15"/>
  <c r="G1055" i="15"/>
  <c r="F1055" i="15"/>
  <c r="G1054" i="15"/>
  <c r="F1054" i="15"/>
  <c r="G1053" i="15"/>
  <c r="F1053" i="15"/>
  <c r="G1052" i="15"/>
  <c r="F1052" i="15"/>
  <c r="G1051" i="15"/>
  <c r="F1051" i="15"/>
  <c r="G1050" i="15"/>
  <c r="F1050" i="15"/>
  <c r="G1049" i="15"/>
  <c r="F1049" i="15"/>
  <c r="G1048" i="15"/>
  <c r="F1048" i="15"/>
  <c r="G1047" i="15"/>
  <c r="F1047" i="15"/>
  <c r="G1046" i="15"/>
  <c r="F1046" i="15"/>
  <c r="G1045" i="15"/>
  <c r="F1045" i="15"/>
  <c r="G1044" i="15"/>
  <c r="F1044" i="15"/>
  <c r="G1043" i="15"/>
  <c r="F1043" i="15"/>
  <c r="G1042" i="15"/>
  <c r="F1042" i="15"/>
  <c r="G1041" i="15"/>
  <c r="F1041" i="15"/>
  <c r="G1040" i="15"/>
  <c r="F1040" i="15"/>
  <c r="G1039" i="15"/>
  <c r="F1039" i="15"/>
  <c r="G1038" i="15"/>
  <c r="F1038" i="15"/>
  <c r="G1037" i="15"/>
  <c r="F1037" i="15"/>
  <c r="G1036" i="15"/>
  <c r="F1036" i="15"/>
  <c r="G1035" i="15"/>
  <c r="F1035" i="15"/>
  <c r="G1034" i="15"/>
  <c r="F1034" i="15"/>
  <c r="G1033" i="15"/>
  <c r="F1033" i="15"/>
  <c r="G1032" i="15"/>
  <c r="F1032" i="15"/>
  <c r="G1031" i="15"/>
  <c r="F1031" i="15"/>
  <c r="G1030" i="15"/>
  <c r="F1030" i="15"/>
  <c r="G1029" i="15"/>
  <c r="F1029" i="15"/>
  <c r="G1028" i="15"/>
  <c r="F1028" i="15"/>
  <c r="G1027" i="15"/>
  <c r="F1027" i="15"/>
  <c r="G1026" i="15"/>
  <c r="F1026" i="15"/>
  <c r="G1025" i="15"/>
  <c r="F1025" i="15"/>
  <c r="G1024" i="15"/>
  <c r="F1024" i="15"/>
  <c r="G1023" i="15"/>
  <c r="F1023" i="15"/>
  <c r="G1022" i="15"/>
  <c r="F1022" i="15"/>
  <c r="G1021" i="15"/>
  <c r="F1021" i="15"/>
  <c r="G1020" i="15"/>
  <c r="F1020" i="15"/>
  <c r="G1019" i="15"/>
  <c r="F1019" i="15"/>
  <c r="G1018" i="15"/>
  <c r="F1018" i="15"/>
  <c r="G1017" i="15"/>
  <c r="F1017" i="15"/>
  <c r="G1016" i="15"/>
  <c r="F1016" i="15"/>
  <c r="G1015" i="15"/>
  <c r="F1015" i="15"/>
  <c r="G1014" i="15"/>
  <c r="F1014" i="15"/>
  <c r="G1013" i="15"/>
  <c r="F1013" i="15"/>
  <c r="G1012" i="15"/>
  <c r="F1012" i="15"/>
  <c r="G1011" i="15"/>
  <c r="F1011" i="15"/>
  <c r="G1009" i="15"/>
  <c r="F1009" i="15"/>
  <c r="G1008" i="15"/>
  <c r="F1008" i="15"/>
  <c r="G1007" i="15"/>
  <c r="F1007" i="15"/>
  <c r="G1006" i="15"/>
  <c r="F1006" i="15"/>
  <c r="G1005" i="15"/>
  <c r="F1005" i="15"/>
  <c r="G1004" i="15"/>
  <c r="F1004" i="15"/>
  <c r="G1003" i="15"/>
  <c r="F1003" i="15"/>
  <c r="G1002" i="15"/>
  <c r="F1002" i="15"/>
  <c r="G1001" i="15"/>
  <c r="F1001" i="15"/>
  <c r="G999" i="15"/>
  <c r="F999" i="15"/>
  <c r="G998" i="15"/>
  <c r="F998" i="15"/>
  <c r="G997" i="15"/>
  <c r="F997" i="15"/>
  <c r="G996" i="15"/>
  <c r="F996" i="15"/>
  <c r="G995" i="15"/>
  <c r="F995" i="15"/>
  <c r="G994" i="15"/>
  <c r="F994" i="15"/>
  <c r="G993" i="15"/>
  <c r="F993" i="15"/>
  <c r="G992" i="15"/>
  <c r="F992" i="15"/>
  <c r="G991" i="15"/>
  <c r="F991" i="15"/>
  <c r="G989" i="15"/>
  <c r="F989" i="15"/>
  <c r="G988" i="15"/>
  <c r="F988" i="15"/>
  <c r="G987" i="15"/>
  <c r="F987" i="15"/>
  <c r="G986" i="15"/>
  <c r="F986" i="15"/>
  <c r="G985" i="15"/>
  <c r="F985" i="15"/>
  <c r="G984" i="15"/>
  <c r="F984" i="15"/>
  <c r="G983" i="15"/>
  <c r="F983" i="15"/>
  <c r="G982" i="15"/>
  <c r="F982" i="15"/>
  <c r="G981" i="15"/>
  <c r="F981" i="15"/>
  <c r="G980" i="15"/>
  <c r="F980" i="15"/>
  <c r="G979" i="15"/>
  <c r="F979" i="15"/>
  <c r="G978" i="15"/>
  <c r="F978" i="15"/>
  <c r="G977" i="15"/>
  <c r="F977" i="15"/>
  <c r="G976" i="15"/>
  <c r="F976" i="15"/>
  <c r="G975" i="15"/>
  <c r="F975" i="15"/>
  <c r="G974" i="15"/>
  <c r="F974" i="15"/>
  <c r="G973" i="15"/>
  <c r="F973" i="15"/>
  <c r="G972" i="15"/>
  <c r="F972" i="15"/>
  <c r="G971" i="15"/>
  <c r="F971" i="15"/>
  <c r="G970" i="15"/>
  <c r="F970" i="15"/>
  <c r="G969" i="15"/>
  <c r="F969" i="15"/>
  <c r="G968" i="15"/>
  <c r="F968" i="15"/>
  <c r="G967" i="15"/>
  <c r="F967" i="15"/>
  <c r="G965" i="15"/>
  <c r="F965" i="15"/>
  <c r="G964" i="15"/>
  <c r="F964" i="15"/>
  <c r="G963" i="15"/>
  <c r="F963" i="15"/>
  <c r="G962" i="15"/>
  <c r="F962" i="15"/>
  <c r="G961" i="15"/>
  <c r="F961" i="15"/>
  <c r="G960" i="15"/>
  <c r="F960" i="15"/>
  <c r="G959" i="15"/>
  <c r="F959" i="15"/>
  <c r="G958" i="15"/>
  <c r="F958" i="15"/>
  <c r="G957" i="15"/>
  <c r="F957" i="15"/>
  <c r="G956" i="15"/>
  <c r="F956" i="15"/>
  <c r="G955" i="15"/>
  <c r="F955" i="15"/>
  <c r="G954" i="15"/>
  <c r="F954" i="15"/>
  <c r="G953" i="15"/>
  <c r="F953" i="15"/>
  <c r="G952" i="15"/>
  <c r="F952" i="15"/>
  <c r="G951" i="15"/>
  <c r="F951" i="15"/>
  <c r="G950" i="15"/>
  <c r="F950" i="15"/>
  <c r="G949" i="15"/>
  <c r="F949" i="15"/>
  <c r="G948" i="15"/>
  <c r="F948" i="15"/>
  <c r="G947" i="15"/>
  <c r="F947" i="15"/>
  <c r="G946" i="15"/>
  <c r="F946" i="15"/>
  <c r="G945" i="15"/>
  <c r="F945" i="15"/>
  <c r="G943" i="15"/>
  <c r="F943" i="15"/>
  <c r="G942" i="15"/>
  <c r="F942" i="15"/>
  <c r="G941" i="15"/>
  <c r="F941" i="15"/>
  <c r="G940" i="15"/>
  <c r="F940" i="15"/>
  <c r="G939" i="15"/>
  <c r="F939" i="15"/>
  <c r="G938" i="15"/>
  <c r="F938" i="15"/>
  <c r="G937" i="15"/>
  <c r="F937" i="15"/>
  <c r="G936" i="15"/>
  <c r="F936" i="15"/>
  <c r="G935" i="15"/>
  <c r="F935" i="15"/>
  <c r="G934" i="15"/>
  <c r="F934" i="15"/>
  <c r="G933" i="15"/>
  <c r="F933" i="15"/>
  <c r="G932" i="15"/>
  <c r="F932" i="15"/>
  <c r="G931" i="15"/>
  <c r="F931" i="15"/>
  <c r="G930" i="15"/>
  <c r="F930" i="15"/>
  <c r="G929" i="15"/>
  <c r="F929" i="15"/>
  <c r="G928" i="15"/>
  <c r="F928" i="15"/>
  <c r="G927" i="15"/>
  <c r="F927" i="15"/>
  <c r="G926" i="15"/>
  <c r="F926" i="15"/>
  <c r="G925" i="15"/>
  <c r="F925" i="15"/>
  <c r="G924" i="15"/>
  <c r="F924" i="15"/>
  <c r="G923" i="15"/>
  <c r="F923" i="15"/>
  <c r="G922" i="15"/>
  <c r="F922" i="15"/>
  <c r="G921" i="15"/>
  <c r="F921" i="15"/>
  <c r="G920" i="15"/>
  <c r="F920" i="15"/>
  <c r="G919" i="15"/>
  <c r="F919" i="15"/>
  <c r="G918" i="15"/>
  <c r="G917" i="15"/>
  <c r="F917" i="15"/>
  <c r="G916" i="15"/>
  <c r="F916" i="15"/>
  <c r="G915" i="15"/>
  <c r="F915" i="15"/>
  <c r="G914" i="15"/>
  <c r="F914" i="15"/>
  <c r="G913" i="15"/>
  <c r="F913" i="15"/>
  <c r="G912" i="15"/>
  <c r="F912" i="15"/>
  <c r="G911" i="15"/>
  <c r="F911" i="15"/>
  <c r="G910" i="15"/>
  <c r="F910" i="15"/>
  <c r="G909" i="15"/>
  <c r="F909" i="15"/>
  <c r="G908" i="15"/>
  <c r="F908" i="15"/>
  <c r="G907" i="15"/>
  <c r="F907" i="15"/>
  <c r="G906" i="15"/>
  <c r="F906" i="15"/>
  <c r="G905" i="15"/>
  <c r="F905" i="15"/>
  <c r="G904" i="15"/>
  <c r="F904" i="15"/>
  <c r="G903" i="15"/>
  <c r="F903" i="15"/>
  <c r="G902" i="15"/>
  <c r="F902" i="15"/>
  <c r="G901" i="15"/>
  <c r="F901" i="15"/>
  <c r="G900" i="15"/>
  <c r="F900" i="15"/>
  <c r="G899" i="15"/>
  <c r="G898" i="15"/>
  <c r="F898" i="15"/>
  <c r="G897" i="15"/>
  <c r="F897" i="15"/>
  <c r="G896" i="15"/>
  <c r="F896" i="15"/>
  <c r="G895" i="15"/>
  <c r="F895" i="15"/>
  <c r="G894" i="15"/>
  <c r="F894" i="15"/>
  <c r="G893" i="15"/>
  <c r="F893" i="15"/>
  <c r="G892" i="15"/>
  <c r="F892" i="15"/>
  <c r="G891" i="15"/>
  <c r="F891" i="15"/>
  <c r="G890" i="15"/>
  <c r="F890" i="15"/>
  <c r="G889" i="15"/>
  <c r="F889" i="15"/>
  <c r="G888" i="15"/>
  <c r="F888" i="15"/>
  <c r="G887" i="15"/>
  <c r="F887" i="15"/>
  <c r="G886" i="15"/>
  <c r="F886" i="15"/>
  <c r="G885" i="15"/>
  <c r="F885" i="15"/>
  <c r="G884" i="15"/>
  <c r="F884" i="15"/>
  <c r="G883" i="15"/>
  <c r="F883" i="15"/>
  <c r="G882" i="15"/>
  <c r="F882" i="15"/>
  <c r="G881" i="15"/>
  <c r="F881" i="15"/>
  <c r="G880" i="15"/>
  <c r="F880" i="15"/>
  <c r="G879" i="15"/>
  <c r="F879" i="15"/>
  <c r="G878" i="15"/>
  <c r="F878" i="15"/>
  <c r="G877" i="15"/>
  <c r="F877" i="15"/>
  <c r="G876" i="15"/>
  <c r="F876" i="15"/>
  <c r="G875" i="15"/>
  <c r="F875" i="15"/>
  <c r="G874" i="15"/>
  <c r="F874" i="15"/>
  <c r="G873" i="15"/>
  <c r="F873" i="15"/>
  <c r="G872" i="15"/>
  <c r="F872" i="15"/>
  <c r="G871" i="15"/>
  <c r="F871" i="15"/>
  <c r="G870" i="15"/>
  <c r="F870" i="15"/>
  <c r="G869" i="15"/>
  <c r="F869" i="15"/>
  <c r="G868" i="15"/>
  <c r="F868" i="15"/>
  <c r="G867" i="15"/>
  <c r="F867" i="15"/>
  <c r="G866" i="15"/>
  <c r="F866" i="15"/>
  <c r="G865" i="15"/>
  <c r="F865" i="15"/>
  <c r="G864" i="15"/>
  <c r="F864" i="15"/>
  <c r="G863" i="15"/>
  <c r="F863" i="15"/>
  <c r="G862" i="15"/>
  <c r="F862" i="15"/>
  <c r="G861" i="15"/>
  <c r="F861" i="15"/>
  <c r="G860" i="15"/>
  <c r="F860" i="15"/>
  <c r="G859" i="15"/>
  <c r="F859" i="15"/>
  <c r="G858" i="15"/>
  <c r="F858" i="15"/>
  <c r="G857" i="15"/>
  <c r="F857" i="15"/>
  <c r="G856" i="15"/>
  <c r="F856" i="15"/>
  <c r="G855" i="15"/>
  <c r="F855" i="15"/>
  <c r="G854" i="15"/>
  <c r="F854" i="15"/>
  <c r="G853" i="15"/>
  <c r="F853" i="15"/>
  <c r="G852" i="15"/>
  <c r="F852" i="15"/>
  <c r="G851" i="15"/>
  <c r="F851" i="15"/>
  <c r="G850" i="15"/>
  <c r="F850" i="15"/>
  <c r="G849" i="15"/>
  <c r="F849" i="15"/>
  <c r="G848" i="15"/>
  <c r="F848" i="15"/>
  <c r="G847" i="15"/>
  <c r="F847" i="15"/>
  <c r="G846" i="15"/>
  <c r="F846" i="15"/>
  <c r="G845" i="15"/>
  <c r="F845" i="15"/>
  <c r="G844" i="15"/>
  <c r="F844" i="15"/>
  <c r="G843" i="15"/>
  <c r="F843" i="15"/>
  <c r="G842" i="15"/>
  <c r="F842" i="15"/>
  <c r="G841" i="15"/>
  <c r="F841" i="15"/>
  <c r="G840" i="15"/>
  <c r="F840" i="15"/>
  <c r="G839" i="15"/>
  <c r="F839" i="15"/>
  <c r="G838" i="15"/>
  <c r="F838" i="15"/>
  <c r="G837" i="15"/>
  <c r="F837" i="15"/>
  <c r="G836" i="15"/>
  <c r="F836" i="15"/>
  <c r="G835" i="15"/>
  <c r="F835" i="15"/>
  <c r="G834" i="15"/>
  <c r="F834" i="15"/>
  <c r="G833" i="15"/>
  <c r="F833" i="15"/>
  <c r="G832" i="15"/>
  <c r="F832" i="15"/>
  <c r="G831" i="15"/>
  <c r="F831" i="15"/>
  <c r="G830" i="15"/>
  <c r="F830" i="15"/>
  <c r="G829" i="15"/>
  <c r="F829" i="15"/>
  <c r="G828" i="15"/>
  <c r="F828" i="15"/>
  <c r="G827" i="15"/>
  <c r="F827" i="15"/>
  <c r="G826" i="15"/>
  <c r="F826" i="15"/>
  <c r="G825" i="15"/>
  <c r="F825" i="15"/>
  <c r="G824" i="15"/>
  <c r="F824" i="15"/>
  <c r="G823" i="15"/>
  <c r="F823" i="15"/>
  <c r="G822" i="15"/>
  <c r="F822" i="15"/>
  <c r="G821" i="15"/>
  <c r="F821" i="15"/>
  <c r="G820" i="15"/>
  <c r="F820" i="15"/>
  <c r="G819" i="15"/>
  <c r="F819" i="15"/>
  <c r="G818" i="15"/>
  <c r="F818" i="15"/>
  <c r="G817" i="15"/>
  <c r="F817" i="15"/>
  <c r="G816" i="15"/>
  <c r="F816" i="15"/>
  <c r="G815" i="15"/>
  <c r="F815" i="15"/>
  <c r="G814" i="15"/>
  <c r="F814" i="15"/>
  <c r="G813" i="15"/>
  <c r="F813" i="15"/>
  <c r="G812" i="15"/>
  <c r="F812" i="15"/>
  <c r="G811" i="15"/>
  <c r="F811" i="15"/>
  <c r="G810" i="15"/>
  <c r="F810" i="15"/>
  <c r="G809" i="15"/>
  <c r="F809" i="15"/>
  <c r="G808" i="15"/>
  <c r="F808" i="15"/>
  <c r="G807" i="15"/>
  <c r="F807" i="15"/>
  <c r="G806" i="15"/>
  <c r="F806" i="15"/>
  <c r="G805" i="15"/>
  <c r="F805" i="15"/>
  <c r="G804" i="15"/>
  <c r="F804" i="15"/>
  <c r="G803" i="15"/>
  <c r="F803" i="15"/>
  <c r="G802" i="15"/>
  <c r="F802" i="15"/>
  <c r="G801" i="15"/>
  <c r="F801" i="15"/>
  <c r="G800" i="15"/>
  <c r="F800" i="15"/>
  <c r="G799" i="15"/>
  <c r="F799" i="15"/>
  <c r="G798" i="15"/>
  <c r="F798" i="15"/>
  <c r="G797" i="15"/>
  <c r="F797" i="15"/>
  <c r="G796" i="15"/>
  <c r="F796" i="15"/>
  <c r="G795" i="15"/>
  <c r="F795" i="15"/>
  <c r="G794" i="15"/>
  <c r="F794" i="15"/>
  <c r="G793" i="15"/>
  <c r="F793" i="15"/>
  <c r="G792" i="15"/>
  <c r="F792" i="15"/>
  <c r="G791" i="15"/>
  <c r="F791" i="15"/>
  <c r="G790" i="15"/>
  <c r="F790" i="15"/>
  <c r="G789" i="15"/>
  <c r="F789" i="15"/>
  <c r="G788" i="15"/>
  <c r="F788" i="15"/>
  <c r="G787" i="15"/>
  <c r="F787" i="15"/>
  <c r="G786" i="15"/>
  <c r="F786" i="15"/>
  <c r="G785" i="15"/>
  <c r="F785" i="15"/>
  <c r="G784" i="15"/>
  <c r="F784" i="15"/>
  <c r="G783" i="15"/>
  <c r="F783" i="15"/>
  <c r="G782" i="15"/>
  <c r="F782" i="15"/>
  <c r="G781" i="15"/>
  <c r="F781" i="15"/>
  <c r="G780" i="15"/>
  <c r="F780" i="15"/>
  <c r="G779" i="15"/>
  <c r="F779" i="15"/>
  <c r="G778" i="15"/>
  <c r="F778" i="15"/>
  <c r="G777" i="15"/>
  <c r="F777" i="15"/>
  <c r="G776" i="15"/>
  <c r="F776" i="15"/>
  <c r="G775" i="15"/>
  <c r="F775" i="15"/>
  <c r="G774" i="15"/>
  <c r="F774" i="15"/>
  <c r="G773" i="15"/>
  <c r="F773" i="15"/>
  <c r="G772" i="15"/>
  <c r="F772" i="15"/>
  <c r="G771" i="15"/>
  <c r="F771" i="15"/>
  <c r="G770" i="15"/>
  <c r="F770" i="15"/>
  <c r="G769" i="15"/>
  <c r="F769" i="15"/>
  <c r="G768" i="15"/>
  <c r="F768" i="15"/>
  <c r="G767" i="15"/>
  <c r="F767" i="15"/>
  <c r="G766" i="15"/>
  <c r="F766" i="15"/>
  <c r="G765" i="15"/>
  <c r="F765" i="15"/>
  <c r="G764" i="15"/>
  <c r="F764" i="15"/>
  <c r="G763" i="15"/>
  <c r="F763" i="15"/>
  <c r="G762" i="15"/>
  <c r="F762" i="15"/>
  <c r="G760" i="15"/>
  <c r="F760" i="15"/>
  <c r="G759" i="15"/>
  <c r="F759" i="15"/>
  <c r="G758" i="15"/>
  <c r="F758" i="15"/>
  <c r="G756" i="15"/>
  <c r="F756" i="15"/>
  <c r="G755" i="15"/>
  <c r="F755" i="15"/>
  <c r="G754" i="15"/>
  <c r="F754" i="15"/>
  <c r="G753" i="15"/>
  <c r="F753" i="15"/>
  <c r="G752" i="15"/>
  <c r="F752" i="15"/>
  <c r="G751" i="15"/>
  <c r="F751" i="15"/>
  <c r="G750" i="15"/>
  <c r="F750" i="15"/>
  <c r="G749" i="15"/>
  <c r="F749" i="15"/>
  <c r="G748" i="15"/>
  <c r="F748" i="15"/>
  <c r="G747" i="15"/>
  <c r="F747" i="15"/>
  <c r="G746" i="15"/>
  <c r="F746" i="15"/>
  <c r="G745" i="15"/>
  <c r="F745" i="15"/>
  <c r="G744" i="15"/>
  <c r="F744" i="15"/>
  <c r="G743" i="15"/>
  <c r="F743" i="15"/>
  <c r="G742" i="15"/>
  <c r="F742" i="15"/>
  <c r="G741" i="15"/>
  <c r="F741" i="15"/>
  <c r="G740" i="15"/>
  <c r="F740" i="15"/>
  <c r="G739" i="15"/>
  <c r="F739" i="15"/>
  <c r="G738" i="15"/>
  <c r="F738" i="15"/>
  <c r="G737" i="15"/>
  <c r="F737" i="15"/>
  <c r="G736" i="15"/>
  <c r="F736" i="15"/>
  <c r="G735" i="15"/>
  <c r="F735" i="15"/>
  <c r="G734" i="15"/>
  <c r="F734" i="15"/>
  <c r="G733" i="15"/>
  <c r="F733" i="15"/>
  <c r="G732" i="15"/>
  <c r="F732" i="15"/>
  <c r="G731" i="15"/>
  <c r="F731" i="15"/>
  <c r="G730" i="15"/>
  <c r="F730" i="15"/>
  <c r="G729" i="15"/>
  <c r="F729" i="15"/>
  <c r="G728" i="15"/>
  <c r="F728" i="15"/>
  <c r="G727" i="15"/>
  <c r="F727" i="15"/>
  <c r="G726" i="15"/>
  <c r="F726" i="15"/>
  <c r="G725" i="15"/>
  <c r="F725" i="15"/>
  <c r="G724" i="15"/>
  <c r="F724" i="15"/>
  <c r="G723" i="15"/>
  <c r="F723" i="15"/>
  <c r="G722" i="15"/>
  <c r="F722" i="15"/>
  <c r="G721" i="15"/>
  <c r="F721" i="15"/>
  <c r="G720" i="15"/>
  <c r="F720" i="15"/>
  <c r="G719" i="15"/>
  <c r="F719" i="15"/>
  <c r="G718" i="15"/>
  <c r="F718" i="15"/>
  <c r="G717" i="15"/>
  <c r="F717" i="15"/>
  <c r="G716" i="15"/>
  <c r="F716" i="15"/>
  <c r="G715" i="15"/>
  <c r="F715" i="15"/>
  <c r="G714" i="15"/>
  <c r="F714" i="15"/>
  <c r="G713" i="15"/>
  <c r="F713" i="15"/>
  <c r="G712" i="15"/>
  <c r="F712" i="15"/>
  <c r="G711" i="15"/>
  <c r="F711" i="15"/>
  <c r="G710" i="15"/>
  <c r="F710" i="15"/>
  <c r="G709" i="15"/>
  <c r="F709" i="15"/>
  <c r="G708" i="15"/>
  <c r="F708" i="15"/>
  <c r="G707" i="15"/>
  <c r="F707" i="15"/>
  <c r="G706" i="15"/>
  <c r="F706" i="15"/>
  <c r="G705" i="15"/>
  <c r="F705" i="15"/>
  <c r="G704" i="15"/>
  <c r="F704" i="15"/>
  <c r="G703" i="15"/>
  <c r="F703" i="15"/>
  <c r="G702" i="15"/>
  <c r="F702" i="15"/>
  <c r="G701" i="15"/>
  <c r="F701" i="15"/>
  <c r="G700" i="15"/>
  <c r="F700" i="15"/>
  <c r="G699" i="15"/>
  <c r="F699" i="15"/>
  <c r="G698" i="15"/>
  <c r="F698" i="15"/>
  <c r="G697" i="15"/>
  <c r="F697" i="15"/>
  <c r="G696" i="15"/>
  <c r="F696" i="15"/>
  <c r="G695" i="15"/>
  <c r="F695" i="15"/>
  <c r="G694" i="15"/>
  <c r="F694" i="15"/>
  <c r="G693" i="15"/>
  <c r="F693" i="15"/>
  <c r="G692" i="15"/>
  <c r="F692" i="15"/>
  <c r="G691" i="15"/>
  <c r="F691" i="15"/>
  <c r="G690" i="15"/>
  <c r="F690" i="15"/>
  <c r="G689" i="15"/>
  <c r="F689" i="15"/>
  <c r="G687" i="15"/>
  <c r="F687" i="15"/>
  <c r="G686" i="15"/>
  <c r="F686" i="15"/>
  <c r="G685" i="15"/>
  <c r="F685" i="15"/>
  <c r="G684" i="15"/>
  <c r="F684" i="15"/>
  <c r="G682" i="15"/>
  <c r="F682" i="15"/>
  <c r="G681" i="15"/>
  <c r="F681" i="15"/>
  <c r="G680" i="15"/>
  <c r="F680" i="15"/>
  <c r="G679" i="15"/>
  <c r="F679" i="15"/>
  <c r="G678" i="15"/>
  <c r="F678" i="15"/>
  <c r="G676" i="15"/>
  <c r="F676" i="15"/>
  <c r="G675" i="15"/>
  <c r="F675" i="15"/>
  <c r="G674" i="15"/>
  <c r="F674" i="15"/>
  <c r="G673" i="15"/>
  <c r="F673" i="15"/>
  <c r="G672" i="15"/>
  <c r="F672" i="15"/>
  <c r="G671" i="15"/>
  <c r="F671" i="15"/>
  <c r="G670" i="15"/>
  <c r="F670" i="15"/>
  <c r="G669" i="15"/>
  <c r="F669" i="15"/>
  <c r="G668" i="15"/>
  <c r="F668" i="15"/>
  <c r="G667" i="15"/>
  <c r="F667" i="15"/>
  <c r="G666" i="15"/>
  <c r="F666" i="15"/>
  <c r="G665" i="15"/>
  <c r="F665" i="15"/>
  <c r="G664" i="15"/>
  <c r="F664" i="15"/>
  <c r="G663" i="15"/>
  <c r="F663" i="15"/>
  <c r="G662" i="15"/>
  <c r="F662" i="15"/>
  <c r="G660" i="15"/>
  <c r="F660" i="15"/>
  <c r="G658" i="15"/>
  <c r="F658" i="15"/>
  <c r="G657" i="15"/>
  <c r="F657" i="15"/>
  <c r="G656" i="15"/>
  <c r="F656" i="15"/>
  <c r="G655" i="15"/>
  <c r="F655" i="15"/>
  <c r="G654" i="15"/>
  <c r="F654" i="15"/>
  <c r="G653" i="15"/>
  <c r="F653" i="15"/>
  <c r="G652" i="15"/>
  <c r="F652" i="15"/>
  <c r="G651" i="15"/>
  <c r="F651" i="15"/>
  <c r="G650" i="15"/>
  <c r="F650" i="15"/>
  <c r="G649" i="15"/>
  <c r="F649" i="15"/>
  <c r="G648" i="15"/>
  <c r="F648" i="15"/>
  <c r="G647" i="15"/>
  <c r="F647" i="15"/>
  <c r="G646" i="15"/>
  <c r="F646" i="15"/>
  <c r="G645" i="15"/>
  <c r="F645" i="15"/>
  <c r="G643" i="15"/>
  <c r="F643" i="15"/>
  <c r="G642" i="15"/>
  <c r="F642" i="15"/>
  <c r="G641" i="15"/>
  <c r="F641" i="15"/>
  <c r="G640" i="15"/>
  <c r="F640" i="15"/>
  <c r="G639" i="15"/>
  <c r="F639" i="15"/>
  <c r="G638" i="15"/>
  <c r="F638" i="15"/>
  <c r="G637" i="15"/>
  <c r="F637" i="15"/>
  <c r="G636" i="15"/>
  <c r="F636" i="15"/>
  <c r="G635" i="15"/>
  <c r="F635" i="15"/>
  <c r="G634" i="15"/>
  <c r="F634" i="15"/>
  <c r="G633" i="15"/>
  <c r="F633" i="15"/>
  <c r="G632" i="15"/>
  <c r="F632" i="15"/>
  <c r="G631" i="15"/>
  <c r="F631" i="15"/>
  <c r="G629" i="15"/>
  <c r="F629" i="15"/>
  <c r="G628" i="15"/>
  <c r="F628" i="15"/>
  <c r="G627" i="15"/>
  <c r="F627" i="15"/>
  <c r="G626" i="15"/>
  <c r="F626" i="15"/>
  <c r="G625" i="15"/>
  <c r="F625" i="15"/>
  <c r="G624" i="15"/>
  <c r="F624" i="15"/>
  <c r="G623" i="15"/>
  <c r="F623" i="15"/>
  <c r="G622" i="15"/>
  <c r="F622" i="15"/>
  <c r="G621" i="15"/>
  <c r="F621" i="15"/>
  <c r="G619" i="15"/>
  <c r="F619" i="15"/>
  <c r="G618" i="15"/>
  <c r="F618" i="15"/>
  <c r="G617" i="15"/>
  <c r="F617" i="15"/>
  <c r="G616" i="15"/>
  <c r="F616" i="15"/>
  <c r="G615" i="15"/>
  <c r="F615" i="15"/>
  <c r="G614" i="15"/>
  <c r="F614" i="15"/>
  <c r="G613" i="15"/>
  <c r="F613" i="15"/>
  <c r="G612" i="15"/>
  <c r="F612" i="15"/>
  <c r="G611" i="15"/>
  <c r="F611" i="15"/>
  <c r="G610" i="15"/>
  <c r="F610" i="15"/>
  <c r="G609" i="15"/>
  <c r="F609" i="15"/>
  <c r="G608" i="15"/>
  <c r="F608" i="15"/>
  <c r="G607" i="15"/>
  <c r="F607" i="15"/>
  <c r="G606" i="15"/>
  <c r="F606" i="15"/>
  <c r="G605" i="15"/>
  <c r="F605" i="15"/>
  <c r="G604" i="15"/>
  <c r="F604" i="15"/>
  <c r="G603" i="15"/>
  <c r="F603" i="15"/>
  <c r="G602" i="15"/>
  <c r="F602" i="15"/>
  <c r="G601" i="15"/>
  <c r="F601" i="15"/>
  <c r="G599" i="15"/>
  <c r="F599" i="15"/>
  <c r="G598" i="15"/>
  <c r="F598" i="15"/>
  <c r="G597" i="15"/>
  <c r="F597" i="15"/>
  <c r="G596" i="15"/>
  <c r="F596" i="15"/>
  <c r="G595" i="15"/>
  <c r="F595" i="15"/>
  <c r="G594" i="15"/>
  <c r="F594" i="15"/>
  <c r="G593" i="15"/>
  <c r="F593" i="15"/>
  <c r="G592" i="15"/>
  <c r="F592" i="15"/>
  <c r="G591" i="15"/>
  <c r="F591" i="15"/>
  <c r="G590" i="15"/>
  <c r="F590" i="15"/>
  <c r="G589" i="15"/>
  <c r="F589" i="15"/>
  <c r="G588" i="15"/>
  <c r="F588" i="15"/>
  <c r="G587" i="15"/>
  <c r="F587" i="15"/>
  <c r="G586" i="15"/>
  <c r="F586" i="15"/>
  <c r="G585" i="15"/>
  <c r="F585" i="15"/>
  <c r="G584" i="15"/>
  <c r="F584" i="15"/>
  <c r="G583" i="15"/>
  <c r="F583" i="15"/>
  <c r="G582" i="15"/>
  <c r="F582" i="15"/>
  <c r="G581" i="15"/>
  <c r="F581" i="15"/>
  <c r="G580" i="15"/>
  <c r="F580" i="15"/>
  <c r="G579" i="15"/>
  <c r="F579" i="15"/>
  <c r="G578" i="15"/>
  <c r="F578" i="15"/>
  <c r="G577" i="15"/>
  <c r="F577" i="15"/>
  <c r="G576" i="15"/>
  <c r="F576" i="15"/>
  <c r="G575" i="15"/>
  <c r="F575" i="15"/>
  <c r="G574" i="15"/>
  <c r="F574" i="15"/>
  <c r="G573" i="15"/>
  <c r="F573" i="15"/>
  <c r="G572" i="15"/>
  <c r="F572" i="15"/>
  <c r="G571" i="15"/>
  <c r="F571" i="15"/>
  <c r="G570" i="15"/>
  <c r="F570" i="15"/>
  <c r="G569" i="15"/>
  <c r="F569" i="15"/>
  <c r="G568" i="15"/>
  <c r="F568" i="15"/>
  <c r="G567" i="15"/>
  <c r="F567" i="15"/>
  <c r="G566" i="15"/>
  <c r="F566" i="15"/>
  <c r="G565" i="15"/>
  <c r="F565" i="15"/>
  <c r="G564" i="15"/>
  <c r="F564" i="15"/>
  <c r="G563" i="15"/>
  <c r="F563" i="15"/>
  <c r="G562" i="15"/>
  <c r="F562" i="15"/>
  <c r="G561" i="15"/>
  <c r="F561" i="15"/>
  <c r="G560" i="15"/>
  <c r="F560" i="15"/>
  <c r="G559" i="15"/>
  <c r="F559" i="15"/>
  <c r="G558" i="15"/>
  <c r="F558" i="15"/>
  <c r="G557" i="15"/>
  <c r="F557" i="15"/>
  <c r="G556" i="15"/>
  <c r="F556" i="15"/>
  <c r="G555" i="15"/>
  <c r="F555" i="15"/>
  <c r="G553" i="15"/>
  <c r="F553" i="15"/>
  <c r="G552" i="15"/>
  <c r="F552" i="15"/>
  <c r="G551" i="15"/>
  <c r="F551" i="15"/>
  <c r="G550" i="15"/>
  <c r="F550" i="15"/>
  <c r="G549" i="15"/>
  <c r="F549" i="15"/>
  <c r="G548" i="15"/>
  <c r="F548" i="15"/>
  <c r="G547" i="15"/>
  <c r="F547" i="15"/>
  <c r="G546" i="15"/>
  <c r="F546" i="15"/>
  <c r="G545" i="15"/>
  <c r="F545" i="15"/>
  <c r="G544" i="15"/>
  <c r="F544" i="15"/>
  <c r="G543" i="15"/>
  <c r="F543" i="15"/>
  <c r="G542" i="15"/>
  <c r="F542" i="15"/>
  <c r="G541" i="15"/>
  <c r="F541" i="15"/>
  <c r="G540" i="15"/>
  <c r="F540" i="15"/>
  <c r="G539" i="15"/>
  <c r="F539" i="15"/>
  <c r="G538" i="15"/>
  <c r="F538" i="15"/>
  <c r="G537" i="15"/>
  <c r="F537" i="15"/>
  <c r="G536" i="15"/>
  <c r="F536" i="15"/>
  <c r="G535" i="15"/>
  <c r="F535" i="15"/>
  <c r="G534" i="15"/>
  <c r="F534" i="15"/>
  <c r="G533" i="15"/>
  <c r="F533" i="15"/>
  <c r="G532" i="15"/>
  <c r="F532" i="15"/>
  <c r="G530" i="15"/>
  <c r="F530" i="15"/>
  <c r="G529" i="15"/>
  <c r="F529" i="15"/>
  <c r="G528" i="15"/>
  <c r="F528" i="15"/>
  <c r="G527" i="15"/>
  <c r="F527" i="15"/>
  <c r="G525" i="15"/>
  <c r="F525" i="15"/>
  <c r="G524" i="15"/>
  <c r="F524" i="15"/>
  <c r="G523" i="15"/>
  <c r="F523" i="15"/>
  <c r="G522" i="15"/>
  <c r="F522" i="15"/>
  <c r="G521" i="15"/>
  <c r="F521" i="15"/>
  <c r="G520" i="15"/>
  <c r="F520" i="15"/>
  <c r="G519" i="15"/>
  <c r="F519" i="15"/>
  <c r="G518" i="15"/>
  <c r="F518" i="15"/>
  <c r="G517" i="15"/>
  <c r="F517" i="15"/>
  <c r="G516" i="15"/>
  <c r="F516" i="15"/>
  <c r="G515" i="15"/>
  <c r="G514" i="15"/>
  <c r="F514" i="15"/>
  <c r="G513" i="15"/>
  <c r="F513" i="15"/>
  <c r="E512" i="15"/>
  <c r="G510" i="15"/>
  <c r="F510" i="15"/>
  <c r="G509" i="15"/>
  <c r="F509" i="15"/>
  <c r="G508" i="15"/>
  <c r="F508" i="15"/>
  <c r="G507" i="15"/>
  <c r="F507" i="15"/>
  <c r="G506" i="15"/>
  <c r="F506" i="15"/>
  <c r="G505" i="15"/>
  <c r="F505" i="15"/>
  <c r="G504" i="15"/>
  <c r="F504" i="15"/>
  <c r="G503" i="15"/>
  <c r="F503" i="15"/>
  <c r="G502" i="15"/>
  <c r="F502" i="15"/>
  <c r="G501" i="15"/>
  <c r="F501" i="15"/>
  <c r="G500" i="15"/>
  <c r="F500" i="15"/>
  <c r="G499" i="15"/>
  <c r="F499" i="15"/>
  <c r="G498" i="15"/>
  <c r="F498" i="15"/>
  <c r="G496" i="15"/>
  <c r="F496" i="15"/>
  <c r="G494" i="15"/>
  <c r="F494" i="15"/>
  <c r="G493" i="15"/>
  <c r="F493" i="15"/>
  <c r="G492" i="15"/>
  <c r="F492" i="15"/>
  <c r="G491" i="15"/>
  <c r="F491" i="15"/>
  <c r="G490" i="15"/>
  <c r="F490" i="15"/>
  <c r="G489" i="15"/>
  <c r="F489" i="15"/>
  <c r="G488" i="15"/>
  <c r="F488" i="15"/>
  <c r="G487" i="15"/>
  <c r="F487" i="15"/>
  <c r="G486" i="15"/>
  <c r="F486" i="15"/>
  <c r="G485" i="15"/>
  <c r="F485" i="15"/>
  <c r="G484" i="15"/>
  <c r="F484" i="15"/>
  <c r="G483" i="15"/>
  <c r="F483" i="15"/>
  <c r="G482" i="15"/>
  <c r="F482" i="15"/>
  <c r="G481" i="15"/>
  <c r="F481" i="15"/>
  <c r="G479" i="15"/>
  <c r="F479" i="15"/>
  <c r="G478" i="15"/>
  <c r="F478" i="15"/>
  <c r="G477" i="15"/>
  <c r="F477" i="15"/>
  <c r="G476" i="15"/>
  <c r="F476" i="15"/>
  <c r="G475" i="15"/>
  <c r="F475" i="15"/>
  <c r="G474" i="15"/>
  <c r="F474" i="15"/>
  <c r="G473" i="15"/>
  <c r="F473" i="15"/>
  <c r="G472" i="15"/>
  <c r="F472" i="15"/>
  <c r="G471" i="15"/>
  <c r="F471" i="15"/>
  <c r="G470" i="15"/>
  <c r="F470" i="15"/>
  <c r="G469" i="15"/>
  <c r="F469" i="15"/>
  <c r="G468" i="15"/>
  <c r="F468" i="15"/>
  <c r="G467" i="15"/>
  <c r="F467" i="15"/>
  <c r="G466" i="15"/>
  <c r="F466" i="15"/>
  <c r="G465" i="15"/>
  <c r="F465" i="15"/>
  <c r="G464" i="15"/>
  <c r="F464" i="15"/>
  <c r="G463" i="15"/>
  <c r="F463" i="15"/>
  <c r="G462" i="15"/>
  <c r="F462" i="15"/>
  <c r="G461" i="15"/>
  <c r="F461" i="15"/>
  <c r="G460" i="15"/>
  <c r="F460" i="15"/>
  <c r="G459" i="15"/>
  <c r="F459" i="15"/>
  <c r="G458" i="15"/>
  <c r="F458" i="15"/>
  <c r="G457" i="15"/>
  <c r="F457" i="15"/>
  <c r="G456" i="15"/>
  <c r="F456" i="15"/>
  <c r="G455" i="15"/>
  <c r="F455" i="15"/>
  <c r="G454" i="15"/>
  <c r="F454" i="15"/>
  <c r="G453" i="15"/>
  <c r="F453" i="15"/>
  <c r="G452" i="15"/>
  <c r="F452" i="15"/>
  <c r="G451" i="15"/>
  <c r="F451" i="15"/>
  <c r="G450" i="15"/>
  <c r="F450" i="15"/>
  <c r="G449" i="15"/>
  <c r="F449" i="15"/>
  <c r="G448" i="15"/>
  <c r="F448" i="15"/>
  <c r="G447" i="15"/>
  <c r="F447" i="15"/>
  <c r="G446" i="15"/>
  <c r="F446" i="15"/>
  <c r="G445" i="15"/>
  <c r="F445" i="15"/>
  <c r="G444" i="15"/>
  <c r="F444" i="15"/>
  <c r="G442" i="15"/>
  <c r="F442" i="15"/>
  <c r="G441" i="15"/>
  <c r="F441" i="15"/>
  <c r="G440" i="15"/>
  <c r="F440" i="15"/>
  <c r="G439" i="15"/>
  <c r="F439" i="15"/>
  <c r="G438" i="15"/>
  <c r="F438" i="15"/>
  <c r="G437" i="15"/>
  <c r="F437" i="15"/>
  <c r="G436" i="15"/>
  <c r="F436" i="15"/>
  <c r="G435" i="15"/>
  <c r="F435" i="15"/>
  <c r="G434" i="15"/>
  <c r="F434" i="15"/>
  <c r="G433" i="15"/>
  <c r="F433" i="15"/>
  <c r="G432" i="15"/>
  <c r="F432" i="15"/>
  <c r="G431" i="15"/>
  <c r="F431" i="15"/>
  <c r="G430" i="15"/>
  <c r="F430" i="15"/>
  <c r="G429" i="15"/>
  <c r="F429" i="15"/>
  <c r="G428" i="15"/>
  <c r="F428" i="15"/>
  <c r="G427" i="15"/>
  <c r="F427" i="15"/>
  <c r="G426" i="15"/>
  <c r="F426" i="15"/>
  <c r="G425" i="15"/>
  <c r="F425" i="15"/>
  <c r="G424" i="15"/>
  <c r="F424" i="15"/>
  <c r="G423" i="15"/>
  <c r="F423" i="15"/>
  <c r="G422" i="15"/>
  <c r="F422" i="15"/>
  <c r="G421" i="15"/>
  <c r="F421" i="15"/>
  <c r="G420" i="15"/>
  <c r="F420" i="15"/>
  <c r="G419" i="15"/>
  <c r="F419" i="15"/>
  <c r="G418" i="15"/>
  <c r="F418" i="15"/>
  <c r="G417" i="15"/>
  <c r="F417" i="15"/>
  <c r="G416" i="15"/>
  <c r="F416" i="15"/>
  <c r="G415" i="15"/>
  <c r="F415" i="15"/>
  <c r="G414" i="15"/>
  <c r="F414" i="15"/>
  <c r="G413" i="15"/>
  <c r="F413" i="15"/>
  <c r="G412" i="15"/>
  <c r="F412" i="15"/>
  <c r="G411" i="15"/>
  <c r="F411" i="15"/>
  <c r="G410" i="15"/>
  <c r="F410" i="15"/>
  <c r="G409" i="15"/>
  <c r="F409" i="15"/>
  <c r="G408" i="15"/>
  <c r="F408" i="15"/>
  <c r="G407" i="15"/>
  <c r="F407" i="15"/>
  <c r="G406" i="15"/>
  <c r="F406" i="15"/>
  <c r="G405" i="15"/>
  <c r="F405" i="15"/>
  <c r="G404" i="15"/>
  <c r="F404" i="15"/>
  <c r="G403" i="15"/>
  <c r="F403" i="15"/>
  <c r="G402" i="15"/>
  <c r="F402" i="15"/>
  <c r="G401" i="15"/>
  <c r="F401" i="15"/>
  <c r="G400" i="15"/>
  <c r="F400" i="15"/>
  <c r="G399" i="15"/>
  <c r="F399" i="15"/>
  <c r="G398" i="15"/>
  <c r="F398" i="15"/>
  <c r="G397" i="15"/>
  <c r="F397" i="15"/>
  <c r="G396" i="15"/>
  <c r="F396" i="15"/>
  <c r="G395" i="15"/>
  <c r="F395" i="15"/>
  <c r="G393" i="15"/>
  <c r="F393" i="15"/>
  <c r="G392" i="15"/>
  <c r="F392" i="15"/>
  <c r="G391" i="15"/>
  <c r="F391" i="15"/>
  <c r="G390" i="15"/>
  <c r="F390" i="15"/>
  <c r="G388" i="15"/>
  <c r="F388" i="15"/>
  <c r="G387" i="15"/>
  <c r="F387" i="15"/>
  <c r="G386" i="15"/>
  <c r="F386" i="15"/>
  <c r="G385" i="15"/>
  <c r="F385" i="15"/>
  <c r="G384" i="15"/>
  <c r="F384" i="15"/>
  <c r="G383" i="15"/>
  <c r="F383" i="15"/>
  <c r="G382" i="15"/>
  <c r="F382" i="15"/>
  <c r="G381" i="15"/>
  <c r="F381" i="15"/>
  <c r="G379" i="15"/>
  <c r="F379" i="15"/>
  <c r="G378" i="15"/>
  <c r="F378" i="15"/>
  <c r="G377" i="15"/>
  <c r="F377" i="15"/>
  <c r="G376" i="15"/>
  <c r="F376" i="15"/>
  <c r="G375" i="15"/>
  <c r="F375" i="15"/>
  <c r="G374" i="15"/>
  <c r="F374" i="15"/>
  <c r="G373" i="15"/>
  <c r="F373" i="15"/>
  <c r="G372" i="15"/>
  <c r="F372" i="15"/>
  <c r="G371" i="15"/>
  <c r="F371" i="15"/>
  <c r="G370" i="15"/>
  <c r="F370" i="15"/>
  <c r="G369" i="15"/>
  <c r="F369" i="15"/>
  <c r="G368" i="15"/>
  <c r="F368" i="15"/>
  <c r="G367" i="15"/>
  <c r="F367" i="15"/>
  <c r="G366" i="15"/>
  <c r="F366" i="15"/>
  <c r="G365" i="15"/>
  <c r="F365" i="15"/>
  <c r="G364" i="15"/>
  <c r="F364" i="15"/>
  <c r="G363" i="15"/>
  <c r="F363" i="15"/>
  <c r="G362" i="15"/>
  <c r="F362" i="15"/>
  <c r="G361" i="15"/>
  <c r="F361" i="15"/>
  <c r="G360" i="15"/>
  <c r="F360" i="15"/>
  <c r="G359" i="15"/>
  <c r="F359" i="15"/>
  <c r="G358" i="15"/>
  <c r="F358" i="15"/>
  <c r="G357" i="15"/>
  <c r="F357" i="15"/>
  <c r="G356" i="15"/>
  <c r="F356" i="15"/>
  <c r="G355" i="15"/>
  <c r="F355" i="15"/>
  <c r="G354" i="15"/>
  <c r="F354" i="15"/>
  <c r="G353" i="15"/>
  <c r="F353" i="15"/>
  <c r="G352" i="15"/>
  <c r="F352" i="15"/>
  <c r="G351" i="15"/>
  <c r="F351" i="15"/>
  <c r="G350" i="15"/>
  <c r="F350" i="15"/>
  <c r="G349" i="15"/>
  <c r="F349" i="15"/>
  <c r="G348" i="15"/>
  <c r="F348" i="15"/>
  <c r="G347" i="15"/>
  <c r="F347" i="15"/>
  <c r="G346" i="15"/>
  <c r="F346" i="15"/>
  <c r="G345" i="15"/>
  <c r="F345" i="15"/>
  <c r="G344" i="15"/>
  <c r="F344" i="15"/>
  <c r="G343" i="15"/>
  <c r="F343" i="15"/>
  <c r="G342" i="15"/>
  <c r="F342" i="15"/>
  <c r="G341" i="15"/>
  <c r="F341" i="15"/>
  <c r="G340" i="15"/>
  <c r="F340" i="15"/>
  <c r="G339" i="15"/>
  <c r="F339" i="15"/>
  <c r="G338" i="15"/>
  <c r="F338" i="15"/>
  <c r="G337" i="15"/>
  <c r="F337" i="15"/>
  <c r="G336" i="15"/>
  <c r="F336" i="15"/>
  <c r="G335" i="15"/>
  <c r="F335" i="15"/>
  <c r="G334" i="15"/>
  <c r="F334" i="15"/>
  <c r="G333" i="15"/>
  <c r="F333" i="15"/>
  <c r="G332" i="15"/>
  <c r="F332" i="15"/>
  <c r="G331" i="15"/>
  <c r="F331" i="15"/>
  <c r="G330" i="15"/>
  <c r="F330" i="15"/>
  <c r="G329" i="15"/>
  <c r="F329" i="15"/>
  <c r="G328" i="15"/>
  <c r="F328" i="15"/>
  <c r="G327" i="15"/>
  <c r="F327" i="15"/>
  <c r="G326" i="15"/>
  <c r="F326" i="15"/>
  <c r="G325" i="15"/>
  <c r="F325" i="15"/>
  <c r="G324" i="15"/>
  <c r="F324" i="15"/>
  <c r="G323" i="15"/>
  <c r="F323" i="15"/>
  <c r="G322" i="15"/>
  <c r="F322" i="15"/>
  <c r="G321" i="15"/>
  <c r="F321" i="15"/>
  <c r="G320" i="15"/>
  <c r="F320" i="15"/>
  <c r="G319" i="15"/>
  <c r="F319" i="15"/>
  <c r="G318" i="15"/>
  <c r="F318" i="15"/>
  <c r="G317" i="15"/>
  <c r="F317" i="15"/>
  <c r="G316" i="15"/>
  <c r="F316" i="15"/>
  <c r="G315" i="15"/>
  <c r="F315" i="15"/>
  <c r="G314" i="15"/>
  <c r="F314" i="15"/>
  <c r="G313" i="15"/>
  <c r="F313" i="15"/>
  <c r="G312" i="15"/>
  <c r="F312" i="15"/>
  <c r="G311" i="15"/>
  <c r="F311" i="15"/>
  <c r="G310" i="15"/>
  <c r="F310" i="15"/>
  <c r="G309" i="15"/>
  <c r="F309" i="15"/>
  <c r="G308" i="15"/>
  <c r="F308" i="15"/>
  <c r="G307" i="15"/>
  <c r="F307" i="15"/>
  <c r="G306" i="15"/>
  <c r="F306" i="15"/>
  <c r="G305" i="15"/>
  <c r="F305" i="15"/>
  <c r="G304" i="15"/>
  <c r="F304" i="15"/>
  <c r="G303" i="15"/>
  <c r="F303" i="15"/>
  <c r="G302" i="15"/>
  <c r="F302" i="15"/>
  <c r="G301" i="15"/>
  <c r="F301" i="15"/>
  <c r="G300" i="15"/>
  <c r="F300" i="15"/>
  <c r="G299" i="15"/>
  <c r="F299" i="15"/>
  <c r="G298" i="15"/>
  <c r="F298" i="15"/>
  <c r="G297" i="15"/>
  <c r="F297" i="15"/>
  <c r="G296" i="15"/>
  <c r="F296" i="15"/>
  <c r="G295" i="15"/>
  <c r="F295" i="15"/>
  <c r="G294" i="15"/>
  <c r="F294" i="15"/>
  <c r="G293" i="15"/>
  <c r="F293" i="15"/>
  <c r="G292" i="15"/>
  <c r="F292" i="15"/>
  <c r="G291" i="15"/>
  <c r="F291" i="15"/>
  <c r="G290" i="15"/>
  <c r="F290" i="15"/>
  <c r="G289" i="15"/>
  <c r="F289" i="15"/>
  <c r="G288" i="15"/>
  <c r="F288" i="15"/>
  <c r="G287" i="15"/>
  <c r="F287" i="15"/>
  <c r="G286" i="15"/>
  <c r="F286" i="15"/>
  <c r="G285" i="15"/>
  <c r="F285" i="15"/>
  <c r="G284" i="15"/>
  <c r="F284" i="15"/>
  <c r="G283" i="15"/>
  <c r="F283" i="15"/>
  <c r="G282" i="15"/>
  <c r="F282" i="15"/>
  <c r="G281" i="15"/>
  <c r="F281" i="15"/>
  <c r="G280" i="15"/>
  <c r="F280" i="15"/>
  <c r="G279" i="15"/>
  <c r="F279" i="15"/>
  <c r="G278" i="15"/>
  <c r="F278" i="15"/>
  <c r="G277" i="15"/>
  <c r="F277" i="15"/>
  <c r="G276" i="15"/>
  <c r="F276" i="15"/>
  <c r="G275" i="15"/>
  <c r="F275" i="15"/>
  <c r="G274" i="15"/>
  <c r="F274" i="15"/>
  <c r="G272" i="15"/>
  <c r="F272" i="15"/>
  <c r="G271" i="15"/>
  <c r="F271" i="15"/>
  <c r="G270" i="15"/>
  <c r="F270" i="15"/>
  <c r="G269" i="15"/>
  <c r="F269" i="15"/>
  <c r="G268" i="15"/>
  <c r="F268" i="15"/>
  <c r="G267" i="15"/>
  <c r="F267" i="15"/>
  <c r="G266" i="15"/>
  <c r="F266" i="15"/>
  <c r="G265" i="15"/>
  <c r="F265" i="15"/>
  <c r="G264" i="15"/>
  <c r="F264" i="15"/>
  <c r="G263" i="15"/>
  <c r="F263" i="15"/>
  <c r="G262" i="15"/>
  <c r="F262" i="15"/>
  <c r="G261" i="15"/>
  <c r="F261" i="15"/>
  <c r="G260" i="15"/>
  <c r="F260" i="15"/>
  <c r="G259" i="15"/>
  <c r="F259" i="15"/>
  <c r="G258" i="15"/>
  <c r="F258" i="15"/>
  <c r="G257" i="15"/>
  <c r="F257" i="15"/>
  <c r="G256" i="15"/>
  <c r="F256" i="15"/>
  <c r="G255" i="15"/>
  <c r="F255" i="15"/>
  <c r="G253" i="15"/>
  <c r="F253" i="15"/>
  <c r="G252" i="15"/>
  <c r="F252" i="15"/>
  <c r="G250" i="15"/>
  <c r="F250" i="15"/>
  <c r="G249" i="15"/>
  <c r="F249" i="15"/>
  <c r="G248" i="15"/>
  <c r="F248" i="15"/>
  <c r="G247" i="15"/>
  <c r="F247" i="15"/>
  <c r="G245" i="15"/>
  <c r="F245" i="15"/>
  <c r="G244" i="15"/>
  <c r="F244" i="15"/>
  <c r="G243" i="15"/>
  <c r="F243" i="15"/>
  <c r="G242" i="15"/>
  <c r="F242" i="15"/>
  <c r="G241" i="15"/>
  <c r="F241" i="15"/>
  <c r="G240" i="15"/>
  <c r="F240" i="15"/>
  <c r="G239" i="15"/>
  <c r="F239" i="15"/>
  <c r="G238" i="15"/>
  <c r="F238" i="15"/>
  <c r="G237" i="15"/>
  <c r="F237" i="15"/>
  <c r="G236" i="15"/>
  <c r="F236" i="15"/>
  <c r="G235" i="15"/>
  <c r="F235" i="15"/>
  <c r="G234" i="15"/>
  <c r="F234" i="15"/>
  <c r="G233" i="15"/>
  <c r="F233" i="15"/>
  <c r="G232" i="15"/>
  <c r="F232" i="15"/>
  <c r="G231" i="15"/>
  <c r="F231" i="15"/>
  <c r="G230" i="15"/>
  <c r="F230" i="15"/>
  <c r="G229" i="15"/>
  <c r="F229" i="15"/>
  <c r="G228" i="15"/>
  <c r="F228" i="15"/>
  <c r="G227" i="15"/>
  <c r="F227" i="15"/>
  <c r="G226" i="15"/>
  <c r="F226" i="15"/>
  <c r="G225" i="15"/>
  <c r="F225" i="15"/>
  <c r="G224" i="15"/>
  <c r="F224" i="15"/>
  <c r="G223" i="15"/>
  <c r="F223" i="15"/>
  <c r="G222" i="15"/>
  <c r="F222" i="15"/>
  <c r="G221" i="15"/>
  <c r="F221" i="15"/>
  <c r="G220" i="15"/>
  <c r="F220" i="15"/>
  <c r="G219" i="15"/>
  <c r="F219" i="15"/>
  <c r="G218" i="15"/>
  <c r="F218" i="15"/>
  <c r="G217" i="15"/>
  <c r="F217" i="15"/>
  <c r="G216" i="15"/>
  <c r="F216" i="15"/>
  <c r="G215" i="15"/>
  <c r="F215" i="15"/>
  <c r="G214" i="15"/>
  <c r="F214" i="15"/>
  <c r="G213" i="15"/>
  <c r="F213" i="15"/>
  <c r="G212" i="15"/>
  <c r="F212" i="15"/>
  <c r="G211" i="15"/>
  <c r="F211" i="15"/>
  <c r="G210" i="15"/>
  <c r="F210" i="15"/>
  <c r="G209" i="15"/>
  <c r="F209" i="15"/>
  <c r="G208" i="15"/>
  <c r="F208" i="15"/>
  <c r="G207" i="15"/>
  <c r="F207" i="15"/>
  <c r="G206" i="15"/>
  <c r="F206" i="15"/>
  <c r="G204" i="15"/>
  <c r="F204" i="15"/>
  <c r="G202" i="15"/>
  <c r="F202" i="15"/>
  <c r="G201" i="15"/>
  <c r="F201" i="15"/>
  <c r="G200" i="15"/>
  <c r="F200" i="15"/>
  <c r="G199" i="15"/>
  <c r="F199" i="15"/>
  <c r="G198" i="15"/>
  <c r="F198" i="15"/>
  <c r="G197" i="15"/>
  <c r="F197" i="15"/>
  <c r="G196" i="15"/>
  <c r="F196" i="15"/>
  <c r="G195" i="15"/>
  <c r="F195" i="15"/>
  <c r="G194" i="15"/>
  <c r="F194" i="15"/>
  <c r="G193" i="15"/>
  <c r="F193" i="15"/>
  <c r="G192" i="15"/>
  <c r="F192" i="15"/>
  <c r="G191" i="15"/>
  <c r="F191" i="15"/>
  <c r="G190" i="15"/>
  <c r="F190" i="15"/>
  <c r="G189" i="15"/>
  <c r="F189" i="15"/>
  <c r="G188" i="15"/>
  <c r="F188" i="15"/>
  <c r="G187" i="15"/>
  <c r="F187" i="15"/>
  <c r="G186" i="15"/>
  <c r="F186" i="15"/>
  <c r="G185" i="15"/>
  <c r="F185" i="15"/>
  <c r="G184" i="15"/>
  <c r="F184" i="15"/>
  <c r="G183" i="15"/>
  <c r="F183" i="15"/>
  <c r="G182" i="15"/>
  <c r="F182" i="15"/>
  <c r="G181" i="15"/>
  <c r="F181" i="15"/>
  <c r="G180" i="15"/>
  <c r="F180" i="15"/>
  <c r="G179" i="15"/>
  <c r="F179" i="15"/>
  <c r="G178" i="15"/>
  <c r="F178" i="15"/>
  <c r="G177" i="15"/>
  <c r="F177" i="15"/>
  <c r="G176" i="15"/>
  <c r="F176" i="15"/>
  <c r="G175" i="15"/>
  <c r="F175" i="15"/>
  <c r="G174" i="15"/>
  <c r="F174" i="15"/>
  <c r="G173" i="15"/>
  <c r="F173" i="15"/>
  <c r="G172" i="15"/>
  <c r="F172" i="15"/>
  <c r="G171" i="15"/>
  <c r="F171" i="15"/>
  <c r="G170" i="15"/>
  <c r="F170" i="15"/>
  <c r="G169" i="15"/>
  <c r="F169" i="15"/>
  <c r="G168" i="15"/>
  <c r="F168" i="15"/>
  <c r="G167" i="15"/>
  <c r="F167" i="15"/>
  <c r="G166" i="15"/>
  <c r="F166" i="15"/>
  <c r="G165" i="15"/>
  <c r="F165" i="15"/>
  <c r="G164" i="15"/>
  <c r="F164" i="15"/>
  <c r="G163" i="15"/>
  <c r="F163" i="15"/>
  <c r="G162" i="15"/>
  <c r="F162" i="15"/>
  <c r="G161" i="15"/>
  <c r="F161" i="15"/>
  <c r="G160" i="15"/>
  <c r="F160" i="15"/>
  <c r="G159" i="15"/>
  <c r="F159" i="15"/>
  <c r="G158" i="15"/>
  <c r="F158" i="15"/>
  <c r="G157" i="15"/>
  <c r="F157" i="15"/>
  <c r="G156" i="15"/>
  <c r="F156" i="15"/>
  <c r="G155" i="15"/>
  <c r="F155" i="15"/>
  <c r="G154" i="15"/>
  <c r="F154" i="15"/>
  <c r="G153" i="15"/>
  <c r="F153" i="15"/>
  <c r="G152" i="15"/>
  <c r="F152" i="15"/>
  <c r="G151" i="15"/>
  <c r="F151" i="15"/>
  <c r="G150" i="15"/>
  <c r="F150" i="15"/>
  <c r="G149" i="15"/>
  <c r="F149" i="15"/>
  <c r="G148" i="15"/>
  <c r="F148" i="15"/>
  <c r="G147" i="15"/>
  <c r="F147" i="15"/>
  <c r="G146" i="15"/>
  <c r="F146" i="15"/>
  <c r="G145" i="15"/>
  <c r="F145" i="15"/>
  <c r="G144" i="15"/>
  <c r="F144" i="15"/>
  <c r="G143" i="15"/>
  <c r="F143" i="15"/>
  <c r="G142" i="15"/>
  <c r="F142" i="15"/>
  <c r="G141" i="15"/>
  <c r="F141" i="15"/>
  <c r="G140" i="15"/>
  <c r="F140" i="15"/>
  <c r="G139" i="15"/>
  <c r="F139" i="15"/>
  <c r="G138" i="15"/>
  <c r="F138" i="15"/>
  <c r="G137" i="15"/>
  <c r="F137" i="15"/>
  <c r="G136" i="15"/>
  <c r="F136" i="15"/>
  <c r="G135" i="15"/>
  <c r="F135" i="15"/>
  <c r="G134" i="15"/>
  <c r="F134" i="15"/>
  <c r="G133" i="15"/>
  <c r="F133" i="15"/>
  <c r="G132" i="15"/>
  <c r="F132" i="15"/>
  <c r="G131" i="15"/>
  <c r="F131" i="15"/>
  <c r="G130" i="15"/>
  <c r="F130" i="15"/>
  <c r="G129" i="15"/>
  <c r="F129" i="15"/>
  <c r="G128" i="15"/>
  <c r="F128" i="15"/>
  <c r="G127" i="15"/>
  <c r="F127" i="15"/>
  <c r="G126" i="15"/>
  <c r="F126" i="15"/>
  <c r="G125" i="15"/>
  <c r="F125" i="15"/>
  <c r="G124" i="15"/>
  <c r="F124" i="15"/>
  <c r="G123" i="15"/>
  <c r="F123" i="15"/>
  <c r="G122" i="15"/>
  <c r="F122" i="15"/>
  <c r="G121" i="15"/>
  <c r="F121" i="15"/>
  <c r="G120" i="15"/>
  <c r="F120" i="15"/>
  <c r="G119" i="15"/>
  <c r="F119" i="15"/>
  <c r="G118" i="15"/>
  <c r="F118" i="15"/>
  <c r="G117" i="15"/>
  <c r="F117" i="15"/>
  <c r="G116" i="15"/>
  <c r="F116" i="15"/>
  <c r="G115" i="15"/>
  <c r="F115" i="15"/>
  <c r="G114" i="15"/>
  <c r="F114" i="15"/>
  <c r="G113" i="15"/>
  <c r="F113" i="15"/>
  <c r="G112" i="15"/>
  <c r="F112" i="15"/>
  <c r="G111" i="15"/>
  <c r="F111" i="15"/>
  <c r="G110" i="15"/>
  <c r="F110" i="15"/>
  <c r="G109" i="15"/>
  <c r="F109" i="15"/>
  <c r="G108" i="15"/>
  <c r="F108" i="15"/>
  <c r="G107" i="15"/>
  <c r="F107" i="15"/>
  <c r="G106" i="15"/>
  <c r="F106" i="15"/>
  <c r="G105" i="15"/>
  <c r="F105" i="15"/>
  <c r="G104" i="15"/>
  <c r="F104" i="15"/>
  <c r="G103" i="15"/>
  <c r="F103" i="15"/>
  <c r="G101" i="15"/>
  <c r="F101" i="15"/>
  <c r="G100" i="15"/>
  <c r="F100" i="15"/>
  <c r="G99" i="15"/>
  <c r="F99" i="15"/>
  <c r="G98" i="15"/>
  <c r="F98" i="15"/>
  <c r="G97" i="15"/>
  <c r="F97" i="15"/>
  <c r="G96" i="15"/>
  <c r="F96" i="15"/>
  <c r="G95" i="15"/>
  <c r="F95" i="15"/>
  <c r="G94" i="15"/>
  <c r="F94" i="15"/>
  <c r="G93" i="15"/>
  <c r="F93" i="15"/>
  <c r="G92" i="15"/>
  <c r="F92" i="15"/>
  <c r="G90" i="15"/>
  <c r="F90" i="15"/>
  <c r="G89" i="15"/>
  <c r="F89" i="15"/>
  <c r="G88" i="15"/>
  <c r="F88" i="15"/>
  <c r="G87" i="15"/>
  <c r="F87" i="15"/>
  <c r="G86" i="15"/>
  <c r="F86" i="15"/>
  <c r="G85" i="15"/>
  <c r="F85" i="15"/>
  <c r="G84" i="15"/>
  <c r="F84" i="15"/>
  <c r="G83" i="15"/>
  <c r="F83" i="15"/>
  <c r="G82" i="15"/>
  <c r="F82" i="15"/>
  <c r="G81" i="15"/>
  <c r="F81" i="15"/>
  <c r="G80" i="15"/>
  <c r="F80" i="15"/>
  <c r="G79" i="15"/>
  <c r="F79" i="15"/>
  <c r="G78" i="15"/>
  <c r="F78" i="15"/>
  <c r="G77" i="15"/>
  <c r="F77" i="15"/>
  <c r="G76" i="15"/>
  <c r="F76" i="15"/>
  <c r="G75" i="15"/>
  <c r="F75" i="15"/>
  <c r="G74" i="15"/>
  <c r="F74" i="15"/>
  <c r="G73" i="15"/>
  <c r="F73" i="15"/>
  <c r="G71" i="15"/>
  <c r="F71" i="15"/>
  <c r="G70" i="15"/>
  <c r="F70" i="15"/>
  <c r="G69" i="15"/>
  <c r="F69" i="15"/>
  <c r="G68" i="15"/>
  <c r="F68" i="15"/>
  <c r="G67" i="15"/>
  <c r="F67" i="15"/>
  <c r="G66" i="15"/>
  <c r="F66" i="15"/>
  <c r="G65" i="15"/>
  <c r="F65" i="15"/>
  <c r="G64" i="15"/>
  <c r="F64" i="15"/>
  <c r="G63" i="15"/>
  <c r="F63" i="15"/>
  <c r="G62" i="15"/>
  <c r="F62" i="15"/>
  <c r="G61" i="15"/>
  <c r="F61" i="15"/>
  <c r="G60" i="15"/>
  <c r="F60" i="15"/>
  <c r="G59" i="15"/>
  <c r="F59" i="15"/>
  <c r="G58" i="15"/>
  <c r="F58" i="15"/>
  <c r="G57" i="15"/>
  <c r="F57" i="15"/>
  <c r="G56" i="15"/>
  <c r="F56" i="15"/>
  <c r="G55" i="15"/>
  <c r="F55" i="15"/>
  <c r="G54" i="15"/>
  <c r="F54" i="15"/>
  <c r="G53" i="15"/>
  <c r="F53" i="15"/>
  <c r="G52" i="15"/>
  <c r="F52" i="15"/>
  <c r="G51" i="15"/>
  <c r="F51" i="15"/>
  <c r="G50" i="15"/>
  <c r="F50" i="15"/>
  <c r="G49" i="15"/>
  <c r="F49" i="15"/>
  <c r="G48" i="15"/>
  <c r="F48" i="15"/>
  <c r="G47" i="15"/>
  <c r="F47" i="15"/>
  <c r="G46" i="15"/>
  <c r="F46" i="15"/>
  <c r="G45" i="15"/>
  <c r="F45" i="15"/>
  <c r="G44" i="15"/>
  <c r="F44" i="15"/>
  <c r="G43" i="15"/>
  <c r="F43" i="15"/>
  <c r="G42" i="15"/>
  <c r="F42" i="15"/>
  <c r="G41" i="15"/>
  <c r="F41" i="15"/>
  <c r="G39" i="15"/>
  <c r="F39" i="15"/>
  <c r="G38" i="15"/>
  <c r="F38" i="15"/>
  <c r="G37" i="15"/>
  <c r="F37" i="15"/>
  <c r="G36" i="15"/>
  <c r="F36" i="15"/>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G21" i="15"/>
  <c r="F21" i="15"/>
  <c r="G20" i="15"/>
  <c r="F20" i="15"/>
  <c r="G19" i="15"/>
  <c r="F19" i="15"/>
  <c r="G18" i="15"/>
  <c r="F18" i="15"/>
  <c r="G17" i="15"/>
  <c r="F17" i="15"/>
  <c r="G16" i="15"/>
  <c r="F16" i="15"/>
  <c r="G15" i="15"/>
  <c r="F15" i="15"/>
  <c r="G14" i="15"/>
  <c r="F14" i="15"/>
  <c r="G13" i="15"/>
  <c r="F13" i="15"/>
  <c r="G12" i="15"/>
  <c r="F12" i="15"/>
  <c r="G11" i="15"/>
  <c r="F11" i="15"/>
  <c r="G10" i="15"/>
  <c r="F10" i="15"/>
  <c r="G9" i="15"/>
  <c r="F9" i="15"/>
  <c r="F8" i="15"/>
  <c r="G7" i="15"/>
  <c r="F7" i="15"/>
  <c r="K76" i="28" l="1"/>
  <c r="K77" i="28"/>
  <c r="G3564" i="27"/>
  <c r="F3674" i="27"/>
  <c r="G4595" i="27"/>
  <c r="F4597" i="27"/>
  <c r="G992" i="27"/>
  <c r="G1200" i="27"/>
  <c r="F727" i="27"/>
  <c r="G4475" i="27"/>
  <c r="G242" i="27"/>
  <c r="F806" i="27"/>
  <c r="F2990" i="27"/>
  <c r="G732" i="27"/>
  <c r="F738" i="27"/>
  <c r="G4185" i="27"/>
  <c r="F4448" i="27"/>
  <c r="F1200" i="27"/>
  <c r="F61" i="27"/>
  <c r="F712" i="27"/>
  <c r="F770" i="27"/>
  <c r="F797" i="27"/>
  <c r="F1622" i="27"/>
  <c r="G2437" i="27"/>
  <c r="F2744" i="27"/>
  <c r="F3186" i="27"/>
  <c r="F3441" i="27"/>
  <c r="F3764" i="27"/>
  <c r="G4229" i="27"/>
  <c r="F4276" i="27"/>
  <c r="F4557" i="27"/>
  <c r="G4601" i="27"/>
  <c r="F4605" i="27"/>
  <c r="F435" i="27"/>
  <c r="F836" i="27"/>
  <c r="F984" i="27"/>
  <c r="F512" i="15"/>
  <c r="G512" i="15"/>
</calcChain>
</file>

<file path=xl/sharedStrings.xml><?xml version="1.0" encoding="utf-8"?>
<sst xmlns="http://schemas.openxmlformats.org/spreadsheetml/2006/main" count="19523" uniqueCount="12421">
  <si>
    <t>Demo ID</t>
  </si>
  <si>
    <t>Demo Description</t>
  </si>
  <si>
    <t>Program Code</t>
  </si>
  <si>
    <t>ALASKA</t>
  </si>
  <si>
    <t>AK012</t>
  </si>
  <si>
    <t>Construct a bridge joining the Island of Gravina to the Community of Ketchikan on Revilla Island</t>
  </si>
  <si>
    <t>ALABAMA</t>
  </si>
  <si>
    <t>AL004</t>
  </si>
  <si>
    <t>Alabama Hwy Bypass Demo: relocate US 78 Jasper Bypass</t>
  </si>
  <si>
    <t>AL007</t>
  </si>
  <si>
    <t>Montgomery: Construct 4-lane bypass to connect I-65 and I-85</t>
  </si>
  <si>
    <t>AL008</t>
  </si>
  <si>
    <t>Tuscaloosa Eastern Bypass, Alabama</t>
  </si>
  <si>
    <t>AL021</t>
  </si>
  <si>
    <t>Dothan, I-10 Freeway Connector, Alabama</t>
  </si>
  <si>
    <t>AL043</t>
  </si>
  <si>
    <t>Capital costs associated with track relocation, construction and rehab, hwy-rail separation construction activities incl ROW acquisition and utility relocation, and signal improvements in Muscle Shoals, Tuscumbia and Sheffield, AL</t>
  </si>
  <si>
    <t>AR002</t>
  </si>
  <si>
    <t>Access Control Demo, Construction of, and improvements to, US 63 in Jonesboro, Arkansas (CO,AR,NH) Proj = 30M (Original authorization = $7,800,000; Lapsed $38,038 on 9/30/89)</t>
  </si>
  <si>
    <t>ARKANSAS</t>
  </si>
  <si>
    <t>AR003</t>
  </si>
  <si>
    <t>Highway 71, Alma-Greenwood, Arkansas</t>
  </si>
  <si>
    <t>AR005</t>
  </si>
  <si>
    <t>Great River Bridge (AR &amp; Rosedale, MS)(AR led)(Total=1.275M)</t>
  </si>
  <si>
    <t>AR006</t>
  </si>
  <si>
    <t>North Belt Freeway project (N. Little Rock)</t>
  </si>
  <si>
    <t>AR008</t>
  </si>
  <si>
    <t>Ft. Smith: Improve Phoenix Avenue in the vicinity of the Ft. Smith Airport</t>
  </si>
  <si>
    <t>AR010</t>
  </si>
  <si>
    <t>US-412, AR BETWEEN MOUNT HOME AND VIOLA, ARKANSAS</t>
  </si>
  <si>
    <t>AR011</t>
  </si>
  <si>
    <t>Uniform traffic control devices Hwy project (statewide)</t>
  </si>
  <si>
    <t>AMERICAN SAMOA</t>
  </si>
  <si>
    <t>ARIZONA</t>
  </si>
  <si>
    <t>PE Demo - Interstate 66 Feasibility Study: (15 states)</t>
  </si>
  <si>
    <t>CA001</t>
  </si>
  <si>
    <t>Access Ontario International Airport</t>
  </si>
  <si>
    <t>CALIFORNIA</t>
  </si>
  <si>
    <t>CA002</t>
  </si>
  <si>
    <t>Shoreline Erosion Demo</t>
  </si>
  <si>
    <t>CA003</t>
  </si>
  <si>
    <t>Redwood Bypass Demonstration Project (CA)</t>
  </si>
  <si>
    <t>CA005</t>
  </si>
  <si>
    <t>Los Angeles Freight to Water Demo (Alameda)</t>
  </si>
  <si>
    <t>CA015</t>
  </si>
  <si>
    <t>CONTRA COSTA CO - SR-4 BETWEEN CONCORD &amp; W PITTSBURG; PL 100-202SEC 348(C)(1) DESC CHG</t>
  </si>
  <si>
    <t>CA018</t>
  </si>
  <si>
    <t>ALAMEDA ISLAND - I-880</t>
  </si>
  <si>
    <t>CA019</t>
  </si>
  <si>
    <t>Improvement of Route 101 in the vicinity of Prunedale, Monterey County, California</t>
  </si>
  <si>
    <t>CA020</t>
  </si>
  <si>
    <t>Intersection Safety Demo (in EL Segundo) (CA)</t>
  </si>
  <si>
    <t>CA021</t>
  </si>
  <si>
    <t>Dixon: Xing,Rio Vista Bypass Studies (CA) - PE Demo</t>
  </si>
  <si>
    <t>CA022</t>
  </si>
  <si>
    <t>Hollister: CA SR-156 Bypass of Hollister (CA) - PE Demo</t>
  </si>
  <si>
    <t>CA027</t>
  </si>
  <si>
    <t>Los Angeles: Prel. work to enhance capacity of I-5 from downtown to SR 91 interchange</t>
  </si>
  <si>
    <t>CA030</t>
  </si>
  <si>
    <t>Bakersfield, State Highway 58 upgrade</t>
  </si>
  <si>
    <t>CA033</t>
  </si>
  <si>
    <t>Santa Ana: Bristol Street Project</t>
  </si>
  <si>
    <t>CA035</t>
  </si>
  <si>
    <t>Compton: For a grade separation project at W. Alameda St. and the Mealy St. Corridor</t>
  </si>
  <si>
    <t>CA036</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</si>
  <si>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</si>
  <si>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</si>
  <si>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</si>
  <si>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</si>
  <si>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</si>
  <si>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</si>
  <si>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CA050</t>
  </si>
  <si>
    <t>Oxnard: Extend Rice Road, widen Hueneme Road and contruct interchange</t>
  </si>
  <si>
    <t>CA051</t>
  </si>
  <si>
    <t>Marin and Sonoma County, U.S. 101 HOV lanes/ congestion relief</t>
  </si>
  <si>
    <t>CONNECTICUT</t>
  </si>
  <si>
    <t>CA058</t>
  </si>
  <si>
    <t>CA 113/I-5 improvments</t>
  </si>
  <si>
    <t>CA059</t>
  </si>
  <si>
    <t>CA 138, CA 14 to 50th Street E.</t>
  </si>
  <si>
    <t>CA062</t>
  </si>
  <si>
    <t>UPGRADE ACCESS ROAD TO MARE ISLAND</t>
  </si>
  <si>
    <t>CA063</t>
  </si>
  <si>
    <t>Riverside Co., State Route 71 planning / design</t>
  </si>
  <si>
    <t>CA064</t>
  </si>
  <si>
    <t>Sacramento, Arden Garden connector</t>
  </si>
  <si>
    <t>CA082</t>
  </si>
  <si>
    <t>Construction of, and improvements to, the Alameda Corridor-East Gateway to American Trade corridor project, California</t>
  </si>
  <si>
    <t>CA126</t>
  </si>
  <si>
    <t>Construct extension of State Route 180 between Rt. 99 and the Hughes/West Diagonal</t>
  </si>
  <si>
    <t>CA153</t>
  </si>
  <si>
    <t>CONSTRUCT STATE ROUTE 56 NORTH CONNECTORS AT I-5 AND NORTH AND SOUTH CONNECTORS AT I-15 IN SAN DIEGO</t>
  </si>
  <si>
    <t>CA180</t>
  </si>
  <si>
    <t>TIPPECANOE/I-10 INTERCHANGE AND MEDICAL CENTER ACCESS, SAN BERNARDINO, CALIFORNIA</t>
  </si>
  <si>
    <t>CA190</t>
  </si>
  <si>
    <t>CONSTRUCT TULARE COUNTY ROADS IN TULARE COUNTY</t>
  </si>
  <si>
    <t>CA195</t>
  </si>
  <si>
    <t>CA STATE POLYTECH UNIV ROADWAYS TO TRANSIT CENTER</t>
  </si>
  <si>
    <t>CA197</t>
  </si>
  <si>
    <t>KINGVALE: CA SATELITE OPERATION CONTROL CENTER PROJECT</t>
  </si>
  <si>
    <t>COLORADO</t>
  </si>
  <si>
    <t>CO003</t>
  </si>
  <si>
    <t>PE Demo - Interstate 66 Feasibility Study: (Project total = $1,275,000 involving 15 States; Ar, Az, Co, Il, Ks, Ky, Mo, Nm, Nv, Oh, Ok, Tx, Ut, Va, Wv)</t>
  </si>
  <si>
    <t>CO016</t>
  </si>
  <si>
    <t>Construction of, and improvements to, 17th Avenue and 23rd Avenue highway ramps in Denver, Colorado</t>
  </si>
  <si>
    <t>CO017</t>
  </si>
  <si>
    <t>Broomsfield Wadsworth Interchange, Colorado</t>
  </si>
  <si>
    <t>CT004</t>
  </si>
  <si>
    <t>Hartford: For improved access to Connecticut River as in I-91 Mitigation Project</t>
  </si>
  <si>
    <t>DISTRICT OF COLUMBIA</t>
  </si>
  <si>
    <t>DC013</t>
  </si>
  <si>
    <t>Rehabilitate Theodore Roosevelt Memorial Bridge</t>
  </si>
  <si>
    <t>DC018</t>
  </si>
  <si>
    <t>Planning, environmental work, and preliminary engineering of highway, pedestrian, vehicular, and bicycle access to the John F. Kennedy Center for the Performing Arts in the District of Columbia</t>
  </si>
  <si>
    <t>DELAWARE</t>
  </si>
  <si>
    <t>FLORIDA</t>
  </si>
  <si>
    <t>FL009</t>
  </si>
  <si>
    <t>Florida US-27 in Palm Beach County</t>
  </si>
  <si>
    <t>FL012</t>
  </si>
  <si>
    <t>FL Northeast Dade Bikepaths - North Miami [ $18,731.25 of 528 funds P.L. 103-211 rescission]</t>
  </si>
  <si>
    <t>FL024</t>
  </si>
  <si>
    <t>Jacksonville: Construct new I-295 interchange and access road to seaport/airport</t>
  </si>
  <si>
    <t>FL064</t>
  </si>
  <si>
    <t>ENSER BRIDGE</t>
  </si>
  <si>
    <t>GEORGIA</t>
  </si>
  <si>
    <t>GA008</t>
  </si>
  <si>
    <t>Atlanta: Study of 5-Points Intermodal Terminal</t>
  </si>
  <si>
    <t>GA010</t>
  </si>
  <si>
    <t>Lake Lanier access project</t>
  </si>
  <si>
    <t>GA012</t>
  </si>
  <si>
    <t>State Road 611 connector with I-20</t>
  </si>
  <si>
    <t>GUAM</t>
  </si>
  <si>
    <t>HAWAII</t>
  </si>
  <si>
    <t>HI014</t>
  </si>
  <si>
    <t>Construction of, and improvements to, Kekaha, Kauai access roads, Hawaii</t>
  </si>
  <si>
    <t>HI042</t>
  </si>
  <si>
    <t>Improvements to Saddle Road on the Island of Hawaii.</t>
  </si>
  <si>
    <t>HI043</t>
  </si>
  <si>
    <t>Saddle Road traffic improvements on the Island of Hawaii</t>
  </si>
  <si>
    <t>IA001</t>
  </si>
  <si>
    <t>PAGE COUNTY- RECONSTRUCT SR-2</t>
  </si>
  <si>
    <t>IOWA</t>
  </si>
  <si>
    <t>IA005</t>
  </si>
  <si>
    <t>Des Moines Inner Loop Demo (IA)</t>
  </si>
  <si>
    <t>IA024</t>
  </si>
  <si>
    <t>Design, right-of-way and construction of the Avenue G viaduct and related roadway in Council Bluffs</t>
  </si>
  <si>
    <t>IA149</t>
  </si>
  <si>
    <t>Great River Road National Scenic Byway, Renovating Old Fort Madision</t>
  </si>
  <si>
    <t>IDAHO</t>
  </si>
  <si>
    <t>ID003</t>
  </si>
  <si>
    <t>BROADWAY-CHINDEN CONNECTOR, I-184 TO BROADWAY AVE.</t>
  </si>
  <si>
    <t>ILLINOIS</t>
  </si>
  <si>
    <t>IL024</t>
  </si>
  <si>
    <t>Mendon: Construct 14.8 miles of Highway 336 from Rt. 61 near Mendon to West Point Road</t>
  </si>
  <si>
    <t>IL046</t>
  </si>
  <si>
    <t>Chicago: WPA Street Improvements</t>
  </si>
  <si>
    <t>IL089</t>
  </si>
  <si>
    <t>Improve access to 93rd Street Station, Chicago * Transfer to FTA</t>
  </si>
  <si>
    <t>IL110</t>
  </si>
  <si>
    <t>Construct Marion Street multi-modal project in Village of Oak Park * Transfer to FTA</t>
  </si>
  <si>
    <t>IL169</t>
  </si>
  <si>
    <t>Construction of, and improvements to, U.S. Department of Transportation structure numbered 289-961-H at FAS Route 37 in Illinois</t>
  </si>
  <si>
    <t>INDIANA</t>
  </si>
  <si>
    <t>IN002</t>
  </si>
  <si>
    <t>Lafayette: Railroad-Highway Demo Project</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</si>
  <si>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</si>
  <si>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</si>
  <si>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</si>
  <si>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</si>
  <si>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</si>
  <si>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</si>
  <si>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</si>
  <si>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</si>
  <si>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</si>
  <si>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</si>
  <si>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IN045</t>
  </si>
  <si>
    <t>Undertake safety and mobility improvements involving street and street crossings and Conrail line, Elkhart</t>
  </si>
  <si>
    <t>IN048</t>
  </si>
  <si>
    <t>State Priority Projects</t>
  </si>
  <si>
    <t>IN049</t>
  </si>
  <si>
    <t>Ohio River Major Investment Study Project, Kentucky and Indiana, and preliminary engineering and ROW acquisition associated with project [Multi-State project with Kentucky, see KY043]</t>
  </si>
  <si>
    <t>IN250</t>
  </si>
  <si>
    <t>CALUMET AVENUE GRADE SEPARATION, MUNSTER, INDIANA</t>
  </si>
  <si>
    <t>KANSAS</t>
  </si>
  <si>
    <t>UTAH</t>
  </si>
  <si>
    <t>KS024</t>
  </si>
  <si>
    <t>Improvements to US 73 from State Avenue North to Marxen Road, and along US 73 on State Avenue eastward to its terminus at I-435, in Wyandotte County, Kansas</t>
  </si>
  <si>
    <t>KENTUCKY</t>
  </si>
  <si>
    <t>KY013</t>
  </si>
  <si>
    <t>Louisville: Waterfront Development Roadway Improvements</t>
  </si>
  <si>
    <t>KY027</t>
  </si>
  <si>
    <t>Construct connection between Natcher Bridge and KY-60 east of Owensboro.</t>
  </si>
  <si>
    <t>KY038</t>
  </si>
  <si>
    <t>Reconstruct US-231: $5,625,000 for the segment between Dry Ridge Road and US-231 and US-31; $3,000,000 for the segment between Allen-Warren County line and Dry Ridge Road</t>
  </si>
  <si>
    <t>LOUISIANA</t>
  </si>
  <si>
    <t>LA010</t>
  </si>
  <si>
    <t>NELSON ACCESS ROAD TO PORT OF LAKE CHARLES</t>
  </si>
  <si>
    <t>MASSACHUSETTS</t>
  </si>
  <si>
    <t>MA005</t>
  </si>
  <si>
    <t>Center Street Extension - Pittsfield (MA)</t>
  </si>
  <si>
    <t>MA006</t>
  </si>
  <si>
    <t>MA044</t>
  </si>
  <si>
    <t>Upgrade Route 2 between Philipston and Greenfield</t>
  </si>
  <si>
    <t>MA055</t>
  </si>
  <si>
    <t>WHITTIER BRIDGE BETWEEN AMESBURY AND NEWBURYPORT, MA</t>
  </si>
  <si>
    <t>MA114</t>
  </si>
  <si>
    <t>State Street Corridor Redevelopment Project includes street resurfacing, pedestrian walkway improvements and ornate lighting from Main Street to St. Michael_x0019_s Cemetery, Springfield</t>
  </si>
  <si>
    <t>MARYLAND</t>
  </si>
  <si>
    <t>MD004</t>
  </si>
  <si>
    <t>ANNE ARUNDEL COUNTY SR 162</t>
  </si>
  <si>
    <t>MAINE</t>
  </si>
  <si>
    <t>MI001</t>
  </si>
  <si>
    <t>Hwy Safety Improvement; Walton Blvd, Pontiac (M-59),(lamp)</t>
  </si>
  <si>
    <t>MICHIGAN</t>
  </si>
  <si>
    <t>MI006</t>
  </si>
  <si>
    <t>M-59: Urban Highway Corridor Demo (MI)</t>
  </si>
  <si>
    <t>MI007</t>
  </si>
  <si>
    <t>Urban Airport Access Safety Demo (MI) Detroit Airport</t>
  </si>
  <si>
    <t>MI008</t>
  </si>
  <si>
    <t>Bristol Rd Relocation - PE Demo - Flint (MI)</t>
  </si>
  <si>
    <t>MI011</t>
  </si>
  <si>
    <t>Rail Consolidation/Highway Safety - Monroe (MI)</t>
  </si>
  <si>
    <t>MI018</t>
  </si>
  <si>
    <t>Traverse City: Traverse City Bypass</t>
  </si>
  <si>
    <t>MI024</t>
  </si>
  <si>
    <t>Vienna Township: I-75/M57 interchange</t>
  </si>
  <si>
    <t>MI029</t>
  </si>
  <si>
    <t>20M dollars appropriated in PL 103-122 shall be made available to MI. for M-59 RR-Xing project at pontiac; Bristal Road projects near Flint and $500,000 available to Maple Rd at Bishop Airport.</t>
  </si>
  <si>
    <t>MINNESOTA</t>
  </si>
  <si>
    <t>MN003</t>
  </si>
  <si>
    <t>Minneapolis: Intermodal Urban connection project</t>
  </si>
  <si>
    <t>MN004</t>
  </si>
  <si>
    <t>Morehead, Fosston, Bagley (RR&amp; RD); PL 100-202; PL 104-59 SEC 340; PL 104-205 SEC 409 Transfer of $156,308 from MN008 &amp; $718,687 from MN018.</t>
  </si>
  <si>
    <t>MN007</t>
  </si>
  <si>
    <t>COMPLETE CONSTRUCTION OF FOREST HIGHWAY 11, LAKE CO.</t>
  </si>
  <si>
    <t>MN008</t>
  </si>
  <si>
    <t>ST LOUIS CO - LAKE VEMILLION RD; PL 104-205 SEC 409 TRANSFER OF $156,308 TO MN004</t>
  </si>
  <si>
    <t>MN010</t>
  </si>
  <si>
    <t>UPGRADE 77TH STREET BETWEEN I-35W AND 24TH AVENUE TO FOUR LANES IN RICHFIELD</t>
  </si>
  <si>
    <t>MN011</t>
  </si>
  <si>
    <t>CONSTRUCT TRUNK HIGHWAY 610/10 FROM TRUNK HIGHWAY 169 IN BROOKLYN PARK TO I-94 IN MAPLE GROVE</t>
  </si>
  <si>
    <t>MN015</t>
  </si>
  <si>
    <t>Trunk Highway 169 from Grand Rapids to High City</t>
  </si>
  <si>
    <t>MN018</t>
  </si>
  <si>
    <t>Nicollet Co: C.S.A.H. 41 for roadway stabilization and rockfall control - North Mankato</t>
  </si>
  <si>
    <t>MN021</t>
  </si>
  <si>
    <t>Construct Mankato South Route in Mankato</t>
  </si>
  <si>
    <t>MN047</t>
  </si>
  <si>
    <t>Upgrade Highway 53 between Virginia and Cook</t>
  </si>
  <si>
    <t>MN061</t>
  </si>
  <si>
    <t>I35W LAKE STREET ACCESS, MINNESOTA</t>
  </si>
  <si>
    <t>MISSOURI</t>
  </si>
  <si>
    <t>MO019</t>
  </si>
  <si>
    <t>CONSTRUCT CHOUTEAU BRIDGE AT KANSAS CITY</t>
  </si>
  <si>
    <t>MO021</t>
  </si>
  <si>
    <t>MISSOURI-ILLINOIS, U.S. 36 HANNIBAL BRIDGE</t>
  </si>
  <si>
    <t>MO029</t>
  </si>
  <si>
    <t>UPGRADE ROUTE 6 BETWEEN I-29 AND ROUTE AC, ST JOSEPH</t>
  </si>
  <si>
    <t>MO052</t>
  </si>
  <si>
    <t>For the costs associated with the long term improvement, restoration, or replacement for the Interstate 55 interchange project at Weaver Road and River Des Peres in Missouri</t>
  </si>
  <si>
    <t>MISSISSIPPI</t>
  </si>
  <si>
    <t>MS005</t>
  </si>
  <si>
    <t>Norrell Road &amp; I-20 in Hinds County, MS</t>
  </si>
  <si>
    <t>MS007</t>
  </si>
  <si>
    <t>Highway Study - Madison County</t>
  </si>
  <si>
    <t>MS011</t>
  </si>
  <si>
    <t>Upgrading of US-98 from County line of Pike and Walthall Counties to Lamar County, MS</t>
  </si>
  <si>
    <t>Holly Springs Road, MS</t>
  </si>
  <si>
    <t>MONTANA</t>
  </si>
  <si>
    <t>MT002</t>
  </si>
  <si>
    <t>US Highway 93 (Native Religious site)</t>
  </si>
  <si>
    <t>NORTH CAROLINA</t>
  </si>
  <si>
    <t>NC040</t>
  </si>
  <si>
    <t>Hatteras Inlet ferry connecting Ocracoke Island and North Carolina Outer banks, North Carolina</t>
  </si>
  <si>
    <t>NC043</t>
  </si>
  <si>
    <t>North Carolina State University Transportation Center</t>
  </si>
  <si>
    <t>NC044</t>
  </si>
  <si>
    <t>Southport and Fort Fisher Ferry Terminals, North Carolina</t>
  </si>
  <si>
    <t>NORTH DAKOTA</t>
  </si>
  <si>
    <t>ND046</t>
  </si>
  <si>
    <t>Missouri River Trail, North Dakota</t>
  </si>
  <si>
    <t>NEBRASKA</t>
  </si>
  <si>
    <t>NE007</t>
  </si>
  <si>
    <t>Corridor study for Plattsmouth Bridge area to US-75 and Horning Road</t>
  </si>
  <si>
    <t>NE009</t>
  </si>
  <si>
    <t>Construct South Beltway in Lincoln</t>
  </si>
  <si>
    <t>NE012</t>
  </si>
  <si>
    <t>Construct bridge in Newcastle (Multi-state project with South Dakota - see SD005)</t>
  </si>
  <si>
    <t>NEW HAMPSHIRE</t>
  </si>
  <si>
    <t>NH003</t>
  </si>
  <si>
    <t>Bridge Capacity Improvements (NH): Nashua River Bridge - second bridge</t>
  </si>
  <si>
    <t>NH022</t>
  </si>
  <si>
    <t>Granite Street Bridge Project, New Hampshire</t>
  </si>
  <si>
    <t>NEW JERSEY</t>
  </si>
  <si>
    <t>NJ004</t>
  </si>
  <si>
    <t>Corridor Safety Improvement; US Route 1 (NJ)</t>
  </si>
  <si>
    <t>NJ005</t>
  </si>
  <si>
    <t>Route 21 Improvements - Newark (NJ)</t>
  </si>
  <si>
    <t>NJ007</t>
  </si>
  <si>
    <t>I-280 Downtown Connector Interim Improvements bridges over Rt 4</t>
  </si>
  <si>
    <t>NJ008</t>
  </si>
  <si>
    <t>Interstate Emergency Callbox System</t>
  </si>
  <si>
    <t>NJ009</t>
  </si>
  <si>
    <t>Newark: To construct ramps to provide access to I-78</t>
  </si>
  <si>
    <t>NJ011</t>
  </si>
  <si>
    <t>Route 70/38 Circle Elimination</t>
  </si>
  <si>
    <t>NJ012</t>
  </si>
  <si>
    <t>PARAMUS: RT. 17/4 INTERCHANGE PROJECT</t>
  </si>
  <si>
    <t>NJ014</t>
  </si>
  <si>
    <t>RT. 21 VIADUCT "NJ TRANSIT BE" ACQUISITION(NEWARK)</t>
  </si>
  <si>
    <t>NJ029</t>
  </si>
  <si>
    <t>Widen Route 1 from Pierson Avenue to Inman Avenue in Middlesex County</t>
  </si>
  <si>
    <t>NJ031</t>
  </si>
  <si>
    <t>NJ066</t>
  </si>
  <si>
    <t>Improvements to the Broad Street and Wyckoff Road intersection, including traffic light upgrades, in the Borough of Eatontown, New Jersey</t>
  </si>
  <si>
    <t>NJ067</t>
  </si>
  <si>
    <t>Reconstruction of, and other improvements to, Halls Mill Road in Freehold Township and Monmouth County, New Jersey</t>
  </si>
  <si>
    <t>NJ068</t>
  </si>
  <si>
    <t>Improvements at the Rosedal Road and Provinceline Road intersection in the Township of Princeton, New Jersey</t>
  </si>
  <si>
    <t>NJ070</t>
  </si>
  <si>
    <t>Improvements to the Route 9 and Route 520 intersection in Marlboro Township, New Jersey</t>
  </si>
  <si>
    <t>NJ073</t>
  </si>
  <si>
    <t>Reconstruction of Institute Street, Lockwood Avenue, First Street, Second Street, Third Street, Ford Avenue, Liberty Street, and Bond Street in the Borough of Freehold, New Jersey</t>
  </si>
  <si>
    <t>NJ074</t>
  </si>
  <si>
    <t>Improvements to Route 35 at Clinton Avenue and other intersections in the Borough of Eatontown, New Jersey</t>
  </si>
  <si>
    <t>NJ075</t>
  </si>
  <si>
    <t>Route 35 corridor improvements, including signal upgrades, in the Borough of Eatontown, New Jersey</t>
  </si>
  <si>
    <t>NJ076</t>
  </si>
  <si>
    <t>Improvements to Route 641 in Hunterdon County, New Jersey</t>
  </si>
  <si>
    <t>NJ077</t>
  </si>
  <si>
    <t>Spring Valley Road Project in Marlboro Township, New Jersey</t>
  </si>
  <si>
    <t>NJ080</t>
  </si>
  <si>
    <t>Monroe Township Intersection Signalization Project, New Jersey</t>
  </si>
  <si>
    <t>NJ115</t>
  </si>
  <si>
    <t>DELSEA DRIVE RT 47 TIMBER CREEK</t>
  </si>
  <si>
    <t>NJ116</t>
  </si>
  <si>
    <t>CAMDEN WATERFRONT PARKING GARAGE</t>
  </si>
  <si>
    <t>NJ292</t>
  </si>
  <si>
    <t>DELEWARE STREET BRIDGE REPLACEMENT PROJECT, (CR640) BRIDGE OVER MATTHEWS BRANCH IN WEST DEPTFOR TOWNSHIP, NEW JERSEY</t>
  </si>
  <si>
    <t>NM001</t>
  </si>
  <si>
    <t>Nuclear Waste Transportation Safety Demo (NM)</t>
  </si>
  <si>
    <t>NEW MEXICO</t>
  </si>
  <si>
    <t>NM003</t>
  </si>
  <si>
    <t>LOS ALAMOS TO SANTA FE HWY; PL 103-211 RESCISSION $4 APPN 307 &amp; $3 APPN 309</t>
  </si>
  <si>
    <t>NM005</t>
  </si>
  <si>
    <t>Right-of-way - El Salto &amp; Related Roads</t>
  </si>
  <si>
    <t>NM006</t>
  </si>
  <si>
    <t>Airport access from I-25 (Albuquerque) Sunport Boulevard.</t>
  </si>
  <si>
    <t>NM007</t>
  </si>
  <si>
    <t>Los Alamos: Santa Fe relief route</t>
  </si>
  <si>
    <t>NM008</t>
  </si>
  <si>
    <t>Port-of-Entry - Columbus/Sunland Park</t>
  </si>
  <si>
    <t>NM012</t>
  </si>
  <si>
    <t>NM023</t>
  </si>
  <si>
    <t>SANTA TERESA PORT OF ENTRY HAZMAT</t>
  </si>
  <si>
    <t>NEVADA</t>
  </si>
  <si>
    <t>NV008</t>
  </si>
  <si>
    <t>RENO: US-395 FROM I-80 TO MCCARRAN BLVD</t>
  </si>
  <si>
    <t>NV026</t>
  </si>
  <si>
    <t>High Priority Las Vegas Intermodal Center</t>
  </si>
  <si>
    <t>NV054</t>
  </si>
  <si>
    <t>Design and construct separation of rail-highway crossings in downtown Reno</t>
  </si>
  <si>
    <t>NY001</t>
  </si>
  <si>
    <t>Highway-Railroad Grade Sep. Demo, Mineola, Nassau and Suffolk counties, NY. (See PL 104-205 Sect 404)</t>
  </si>
  <si>
    <t>NEW YORK</t>
  </si>
  <si>
    <t>NY008</t>
  </si>
  <si>
    <t>Long Island Expwy Safety Demo (4th Lane); PL 102-388 SEC 347 Provides for unspent balances from PL 100-17 (149 (A)108) and PL 100-457 To be used instead on Robert Moses Causeway or Loop Parkway Bridge rehab projects</t>
  </si>
  <si>
    <t>NY011</t>
  </si>
  <si>
    <t>Redesign Grand Concourse to enhance traffic flow and related enhancements between E. 161st St. and Fordham Rd., New York City</t>
  </si>
  <si>
    <t>NY012</t>
  </si>
  <si>
    <t>Schenectady: Exit 26 Bridge Project</t>
  </si>
  <si>
    <t>NY014</t>
  </si>
  <si>
    <t>Miller Hwy from 59th to 72nd Sts Manhattan</t>
  </si>
  <si>
    <t>NY016</t>
  </si>
  <si>
    <t>I-87 Tappan Zee Br. Moverable Median Barrier</t>
  </si>
  <si>
    <t>NY023</t>
  </si>
  <si>
    <t>New York: Hell Gate Viaduct - upgrade, repair and paint. ( Administered by FRA )</t>
  </si>
  <si>
    <t>NY044</t>
  </si>
  <si>
    <t>Buffalo: Buffalo River/Gateway Tunnel Project</t>
  </si>
  <si>
    <t>NY046</t>
  </si>
  <si>
    <t>Orange Co: I-87/I-84 Stuart Airport Interchange Project</t>
  </si>
  <si>
    <t>NY050</t>
  </si>
  <si>
    <t>I-287 Cross Westchester Expressway, New York Expressway high occupancy vehicle lane project as in Section 1069(ff) of P.L. 102-240 - Westchester Co, NY ( 1 year funds. All funds used.)</t>
  </si>
  <si>
    <t>NY057</t>
  </si>
  <si>
    <t>Upgrade and improve North Creek to Albany intermodal transportation corridor [see P.L. 106-69 Section 359)</t>
  </si>
  <si>
    <t>NY060</t>
  </si>
  <si>
    <t>Construct interchange and connector road using ITS testbed capabilities at I-90 Exit 8</t>
  </si>
  <si>
    <t>NY164</t>
  </si>
  <si>
    <t>Grade crossing eliminations along Route 17 in Chemung County, New York</t>
  </si>
  <si>
    <t>Pedestrian paths, stairs, seating, landscaping, lighting, and other transportation enhancement activities along Riverside Boulevard and at Riverside Park South</t>
  </si>
  <si>
    <t>OHIO</t>
  </si>
  <si>
    <t>OH004</t>
  </si>
  <si>
    <t>PE Demo - I-680 Access Ramps - Youngstown (OH)</t>
  </si>
  <si>
    <t>OH009</t>
  </si>
  <si>
    <t>Brook Park: Aerospace Technology Park Access Road</t>
  </si>
  <si>
    <t>OH027</t>
  </si>
  <si>
    <t>U.S. 22/U.S. 33 Lancaster bypass</t>
  </si>
  <si>
    <t>OH098</t>
  </si>
  <si>
    <t>Construct necessary connections for the Taylor Southgate Bridge in Newport and the Clay Wade Bailey Bridge in Covington</t>
  </si>
  <si>
    <t>OH099</t>
  </si>
  <si>
    <t>Construction of, and improvements to, the Fort Washington Way reconfiguration project, Cincinnati, Ohio</t>
  </si>
  <si>
    <t>OH105</t>
  </si>
  <si>
    <t>Develop of Elyria Downtown Waterfront Walk, Elyria, Ohio</t>
  </si>
  <si>
    <t>OH107</t>
  </si>
  <si>
    <t>Mahoning River Corridor of Opportunity Industrial Park Roadway Improvement, Ohio</t>
  </si>
  <si>
    <t>OKLAHOMA</t>
  </si>
  <si>
    <t>OK003</t>
  </si>
  <si>
    <t>Pontotoc Co. Rural Industrial Park Access, Ada, OK</t>
  </si>
  <si>
    <t>OK006</t>
  </si>
  <si>
    <t>Pine Creek - McCurtain County</t>
  </si>
  <si>
    <t>OK013</t>
  </si>
  <si>
    <t>OREGON</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</si>
  <si>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</si>
  <si>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</si>
  <si>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</si>
  <si>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</si>
  <si>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</si>
  <si>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</si>
  <si>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PENNSYLVANIA</t>
  </si>
  <si>
    <t>PA003</t>
  </si>
  <si>
    <t>Cambria County - Ebensburg Bypass US-219; Johnstown, Pa [Funds may also be used for improvements along Route 56 in Cambria County, Pennsylvania, including the construction of a parking facility in the vicinity. - See P.L. 106-346 Section 342]</t>
  </si>
  <si>
    <t>PA011</t>
  </si>
  <si>
    <t>PA toll road - Monogahela Valley Expressway</t>
  </si>
  <si>
    <t>PA015</t>
  </si>
  <si>
    <t>Donora Industrial Park Access Road.  Washington Co. (Donora - Monessen Bridge / I-70)</t>
  </si>
  <si>
    <t>PA017</t>
  </si>
  <si>
    <t>PE Demo US-202 Bypass Montgomeryville, Doylestown, PA</t>
  </si>
  <si>
    <t>PA018</t>
  </si>
  <si>
    <t>Pennsylvania SR 711 Ligonier Bypass (PA) - PE Demo (any unobligated share of funds for this project available for transportation projects in the counties of Allegheny, Armstrong, Cambria, Fayette, Greene, Indiana, Somerset, Washington, and Westmoreland, Pennsylvania including construction of a connector road between newly relocated State Route 1045 and Saint Vincent College, Latrobe, PA</t>
  </si>
  <si>
    <t>PA019</t>
  </si>
  <si>
    <t>PA-56 Reconstruction (Haws Pike, Windber Bypass) (PA)</t>
  </si>
  <si>
    <t>PA021</t>
  </si>
  <si>
    <t>Pennsylvania Quakertown Bypass (Bucks Co)</t>
  </si>
  <si>
    <t>PA022</t>
  </si>
  <si>
    <t>PA North Philadelphia Intermodal Facility</t>
  </si>
  <si>
    <t>PA023</t>
  </si>
  <si>
    <t>PA US-6 Bypass- Wysox, Towanda, Tunhannock</t>
  </si>
  <si>
    <t>PA026</t>
  </si>
  <si>
    <t>Borough of Holidaysburg: Relocate US 22 around Holidaysburg</t>
  </si>
  <si>
    <t>PA034</t>
  </si>
  <si>
    <t>PA US-202 King of Prussia &amp; Montgomeryville</t>
  </si>
  <si>
    <t>PA040</t>
  </si>
  <si>
    <t>Beaver &amp; Butler Cos: Construction of Crow's Run Expressway from I-79 to PA Rt. 60</t>
  </si>
  <si>
    <t>PA054</t>
  </si>
  <si>
    <t>Berks County: Warren St. Extension/US 222 Reconstruction</t>
  </si>
  <si>
    <t>PA056</t>
  </si>
  <si>
    <t>Carroltown/DuBois: US 219 Improvements</t>
  </si>
  <si>
    <t>PA057</t>
  </si>
  <si>
    <t>Robinson Township: Design work in Town Center</t>
  </si>
  <si>
    <t>PA062</t>
  </si>
  <si>
    <t>Philadelphia: Reconstruct Old Delaware Avenue Service Road</t>
  </si>
  <si>
    <t>PA063</t>
  </si>
  <si>
    <t>Allegheny Co.: Expansion of M.L. King Busway to serve Pittsburgh Airport &amp; community</t>
  </si>
  <si>
    <t>PA064</t>
  </si>
  <si>
    <t>Pittsburgh: Contruct exclusive busway linking Pittsburgh to Pittsburgh Airport</t>
  </si>
  <si>
    <t>PA067</t>
  </si>
  <si>
    <t>To improve US-220 to a 4-lane access hwy from Bald Eagle northward to the intersection of US-220 and US-322</t>
  </si>
  <si>
    <t>PA080</t>
  </si>
  <si>
    <t>Renovate Harrisburg Transportation Center in Dauphin County</t>
  </si>
  <si>
    <t>PA239</t>
  </si>
  <si>
    <t>I-99 Frankstown Road, Pennsylvania</t>
  </si>
  <si>
    <t>PA242</t>
  </si>
  <si>
    <t>Road/trail/bikeway along Delaware River, Pennsylvania</t>
  </si>
  <si>
    <t>PA245</t>
  </si>
  <si>
    <t>Urban Education Development Research and Retreat Center, Transportation Education and Career Institute, Pennsylvania</t>
  </si>
  <si>
    <t>PUERTO RICO</t>
  </si>
  <si>
    <t>RHODE ISLAND</t>
  </si>
  <si>
    <t>SOUTH CAROLINA</t>
  </si>
  <si>
    <t>SC002</t>
  </si>
  <si>
    <t>Traffic Control System - Charleston (SC)</t>
  </si>
  <si>
    <t>SC015</t>
  </si>
  <si>
    <t>Construct improvements to I-95/SC 38 interchange</t>
  </si>
  <si>
    <t>SC021</t>
  </si>
  <si>
    <t>CHARLESTON SOUTH CAROLINA, PARKING GARAGE PROJECT</t>
  </si>
  <si>
    <t>Replace Milford Road Bridge, Anderson, SC</t>
  </si>
  <si>
    <t>SOUTH DAKOTA</t>
  </si>
  <si>
    <t>TENNESSEE</t>
  </si>
  <si>
    <t>TN056</t>
  </si>
  <si>
    <t>HIGHWAY RAILWAY GRADE CROSSING HAZARD ELIMINATION PROGRAM</t>
  </si>
  <si>
    <t>TX001</t>
  </si>
  <si>
    <t>Brownsville Railroad Relocation, Texas</t>
  </si>
  <si>
    <t>TEXAS</t>
  </si>
  <si>
    <t>TX014</t>
  </si>
  <si>
    <t>Widen State Highway 35 from SH288 in Angleton to FM521 and dedicate $630,000 to the acquisition of right-of-way in Brazoria County</t>
  </si>
  <si>
    <t>TX109</t>
  </si>
  <si>
    <t>SH 6 at Waco, South Bosque River Bridge, McLennan County, Texas</t>
  </si>
  <si>
    <t>UT003</t>
  </si>
  <si>
    <t>US-89 from Farmington to Ogden (UT)</t>
  </si>
  <si>
    <t>UT004</t>
  </si>
  <si>
    <t>Expansion of State Road 5600 West</t>
  </si>
  <si>
    <t>VIRGINIA</t>
  </si>
  <si>
    <t>VA003</t>
  </si>
  <si>
    <t>GLOUCESTER CO: COLEMAN BRIDGE; PL 104-59 SEC 330(2) CHANGED DESCRIPTION</t>
  </si>
  <si>
    <t>VA005</t>
  </si>
  <si>
    <t>Virginia HOV Safety Demo (VA) I-66 (Rt 29 to Rt 234)</t>
  </si>
  <si>
    <t>VA006</t>
  </si>
  <si>
    <t>Virginia: I-495 Interchanges (Capital Beltway) @ Rt 7</t>
  </si>
  <si>
    <t>VA008</t>
  </si>
  <si>
    <t>Blacksburg: Construct 6 mile 4-lane highway to demonstrate IVHS</t>
  </si>
  <si>
    <t>VA009</t>
  </si>
  <si>
    <t>Hampton Roads: I-64 crossing of Hampton Roads</t>
  </si>
  <si>
    <t>VA014</t>
  </si>
  <si>
    <t>Construction of the Danville Bypass on Route 29 corridor</t>
  </si>
  <si>
    <t>VA017</t>
  </si>
  <si>
    <t>Cumberland Gap, U.S. 58 (Authorized in ISTEA 1069(C))</t>
  </si>
  <si>
    <t>VA018</t>
  </si>
  <si>
    <t>Fairfax County expressway</t>
  </si>
  <si>
    <t>VA037</t>
  </si>
  <si>
    <t>Downtown Staunton Streetscape Plan - Phase I in Staunton</t>
  </si>
  <si>
    <t>VA038</t>
  </si>
  <si>
    <t>Upgrade Route 501 in the counties of Bedford, Halifax, and Campbell</t>
  </si>
  <si>
    <t>VA058</t>
  </si>
  <si>
    <t>Planning/design for Coalfields Expwy, Buchanan, Dickinson, and Wise Ctes</t>
  </si>
  <si>
    <t>VA064</t>
  </si>
  <si>
    <t>ROUTE 7 AND 123 IMPROVEMENTS IN NORTHERN VIRGINIA</t>
  </si>
  <si>
    <t>VA073</t>
  </si>
  <si>
    <t>Route 123 Ox Road--widening (Davis Dr to county line), Fairfax, Virginia</t>
  </si>
  <si>
    <t>VA074</t>
  </si>
  <si>
    <t>Route 15 Safety Improvements, Virginia</t>
  </si>
  <si>
    <t>VA152</t>
  </si>
  <si>
    <t>Rocky Knob Heritage Center-- Planning, design, site acquisition, and construction for trail system and visitors center on Blue Ridge Parkway.</t>
  </si>
  <si>
    <t>VI001</t>
  </si>
  <si>
    <t>Virgin Islands: Christiansted Bypass</t>
  </si>
  <si>
    <t>VIRGIN ISLANDS</t>
  </si>
  <si>
    <t>VI003</t>
  </si>
  <si>
    <t>St. Thomas: Construction of Raphune Hill Bypass</t>
  </si>
  <si>
    <t>VT001</t>
  </si>
  <si>
    <t>Vermont Certification of State Procedures Demo</t>
  </si>
  <si>
    <t>VERMONT</t>
  </si>
  <si>
    <t>VT008</t>
  </si>
  <si>
    <t>Construction of, and improvements to, Route 2 between St. Johnsbury, Vermont and the New Hampshire State Line</t>
  </si>
  <si>
    <t>VT010</t>
  </si>
  <si>
    <t>Marsh-Billings-Rockefeller Park Pedestrian Walkway, Vermont</t>
  </si>
  <si>
    <t>VT011</t>
  </si>
  <si>
    <t>Montpelier Downtown Redevelopment Project, Vermont</t>
  </si>
  <si>
    <t>WASHINGTON</t>
  </si>
  <si>
    <t>WA004</t>
  </si>
  <si>
    <t>Highway 101 Tri-State Feasibility Study Multi_St CA/OR/WA Project total = $270,000</t>
  </si>
  <si>
    <t>WA007</t>
  </si>
  <si>
    <t>WA: Snohomish County HOV Lanes/Park &amp; Ride</t>
  </si>
  <si>
    <t>WA010</t>
  </si>
  <si>
    <t>Bellevue: Conduct Phase I design study for I-405 interchange at NE 8th Street</t>
  </si>
  <si>
    <t>WA012</t>
  </si>
  <si>
    <t>Spokane: Conduct feasibility study of future tranportation needs of Southeastern WA</t>
  </si>
  <si>
    <t>WA015</t>
  </si>
  <si>
    <t>Bainbridge Island, State Road 305 improvements (No final Plans as of 3/95)</t>
  </si>
  <si>
    <t>WA026</t>
  </si>
  <si>
    <t>Widen SR-99 between 148th Street and King County Line in Lynnwood</t>
  </si>
  <si>
    <t>WA034</t>
  </si>
  <si>
    <t>UNDERTAKE FAST CORRIDOR IMPROVEMENTS WITH THE AMOUNTS PROVIDED AS FOLLOWS $12,000,000. TO CONSTRUCT THE NORTH DUWAMISH INTERMODAL PROJECT, $3,375,000. FOR THE PORT OF TACOMA ROAD PROJECT, $2,250,000 FOR THE SW THIRD ST./ BSNF PROJECT IN AUBURN, $1,500,000.</t>
  </si>
  <si>
    <t>WA043</t>
  </si>
  <si>
    <t>Construct Peace Arch Crossing of Entry (PACE) lane in Blaine</t>
  </si>
  <si>
    <t>WISCONSIN</t>
  </si>
  <si>
    <t>WI003</t>
  </si>
  <si>
    <t>Improvements to Highway 41 from Oshkosh to Green Bay</t>
  </si>
  <si>
    <t>WI004</t>
  </si>
  <si>
    <t>Wisconsin 29 and Marathon County Y intersection, Wisconsin</t>
  </si>
  <si>
    <t>WI017</t>
  </si>
  <si>
    <t>For the costs associated with the long term improvement, restoration, or replacement for damage resulting from tornadoes, flooding and icestorms in northewest Wisconsin including Bayfield and Douglas counties</t>
  </si>
  <si>
    <t>WI024</t>
  </si>
  <si>
    <t>Willow Road, Town of Lynn, Wisconsin</t>
  </si>
  <si>
    <t>WI123</t>
  </si>
  <si>
    <t>Upgrade U.S. 2 in Ashland County</t>
  </si>
  <si>
    <t>WEST VIRGINIA</t>
  </si>
  <si>
    <t>WV006</t>
  </si>
  <si>
    <t>WV015</t>
  </si>
  <si>
    <t>CONSTRUCT RIVERSIDE EXPRESSWAY, FAIRMONT</t>
  </si>
  <si>
    <t>WV017</t>
  </si>
  <si>
    <t>Construction of Coal Fields Expressway from Beckley to VA State line</t>
  </si>
  <si>
    <t>WV018</t>
  </si>
  <si>
    <t>WV020</t>
  </si>
  <si>
    <t>Appalachian Corridor: "L"</t>
  </si>
  <si>
    <t>WV021</t>
  </si>
  <si>
    <t>Mercer/McDowell Counties, Route 52</t>
  </si>
  <si>
    <t>WV036</t>
  </si>
  <si>
    <t>U.S. Route 33, West Virginia</t>
  </si>
  <si>
    <t>WV037</t>
  </si>
  <si>
    <t>US route 200 Upgrade--Pendelton County, West Virginia</t>
  </si>
  <si>
    <t>WYOMING</t>
  </si>
  <si>
    <t>Highway and road signage, road construction, and other transportation improvement and enhancement projects on or near Highway 26, in Riverton and surrounding areas</t>
  </si>
  <si>
    <t>WY019</t>
  </si>
  <si>
    <t>Construct Shawnee Parkway</t>
  </si>
  <si>
    <t>WV075</t>
  </si>
  <si>
    <t>Construct Coalfields Expressway</t>
  </si>
  <si>
    <t>WV073</t>
  </si>
  <si>
    <t>Plan, design, and construct New Ohio River Bridge, South of Wellsburg, Brooke County</t>
  </si>
  <si>
    <t>WV070</t>
  </si>
  <si>
    <t>Construct King Coal Highway- Red Jacket Segment, Mingo County</t>
  </si>
  <si>
    <t>WV069</t>
  </si>
  <si>
    <t>Construct I-73/I-74 High Priority Corridor, Wayne County</t>
  </si>
  <si>
    <t>WV068</t>
  </si>
  <si>
    <t>Construct East Beckley Bypass, including $500,000 for preliminary engineering and design of the Shady Spring connector (Route 3/Airport Road)</t>
  </si>
  <si>
    <t>WV067</t>
  </si>
  <si>
    <t>Construct connector road from north end of RHL Boulevard to State Route 601 (Jefferson Road)</t>
  </si>
  <si>
    <t>WV066</t>
  </si>
  <si>
    <t>WV065</t>
  </si>
  <si>
    <t>Construct 4 lane improvements on U.S. Route 35 in Mason County</t>
  </si>
  <si>
    <t>WV064</t>
  </si>
  <si>
    <t>Construct I-73/74 High Priority Corridor, Mingo Co</t>
  </si>
  <si>
    <t>WV063</t>
  </si>
  <si>
    <t>Fairmont Gateway Connector System to provide an improved highway link between downtown Fairmont and I-79 in the vicinity of Fairmont.</t>
  </si>
  <si>
    <t>WV062</t>
  </si>
  <si>
    <t>Construct I-73/74 High Priority Corridor, Mercer Co</t>
  </si>
  <si>
    <t>WV061</t>
  </si>
  <si>
    <t>Upgrade Route 10, Logan Co</t>
  </si>
  <si>
    <t>WV060</t>
  </si>
  <si>
    <t>Construct New River Parkway</t>
  </si>
  <si>
    <t>WV059</t>
  </si>
  <si>
    <t>WV058</t>
  </si>
  <si>
    <t>Pioneer Road Rail Grade Separation (Fond du Lac, Wisconsin)</t>
  </si>
  <si>
    <t>WI138</t>
  </si>
  <si>
    <t>Replace the 17th Street Lift Bridge, Two Rivers.</t>
  </si>
  <si>
    <t>WI137</t>
  </si>
  <si>
    <t>Construct Eau Claire bypass on U.S. 53 in Eau Claire</t>
  </si>
  <si>
    <t>WI136</t>
  </si>
  <si>
    <t>Reconstruct Highway 151 from American Parkway to Main Street, Sun Prairie</t>
  </si>
  <si>
    <t>WI134</t>
  </si>
  <si>
    <t>Construct a bicycle/ pedestrian path from Waunakee to Westport</t>
  </si>
  <si>
    <t>WI132</t>
  </si>
  <si>
    <t>Construct a bicycle/ pedestrian path, Wisconsin Dells.</t>
  </si>
  <si>
    <t>WI131</t>
  </si>
  <si>
    <t>Construct bicycle/ pedestrian path and facilities in the Central park area of Madison</t>
  </si>
  <si>
    <t>WI130</t>
  </si>
  <si>
    <t>Reconstruct U.S. 41/SH 144 interchange near Slinger</t>
  </si>
  <si>
    <t>WI128</t>
  </si>
  <si>
    <t>Reconstruct SH 33, including the planned bicycle/pedestrian component, between Port Washington and Saukville, Ozaukee County</t>
  </si>
  <si>
    <t>WI127</t>
  </si>
  <si>
    <t>Reconstruct and widen CTH AAA/Oneida St. between Hansen Road and Cormier Road including reconstruction of SH 172 overpasses, Brown County</t>
  </si>
  <si>
    <t>WI126</t>
  </si>
  <si>
    <t>Upgrade U.S. 41 from DePere to Suamico, Brown County</t>
  </si>
  <si>
    <t>WI125</t>
  </si>
  <si>
    <t>Widen Wisconsin State Highway 64 between Houlton and New Richmond</t>
  </si>
  <si>
    <t>WI124</t>
  </si>
  <si>
    <t>Expand U.S. 51 and SH 29 in Marathon County.</t>
  </si>
  <si>
    <t>WI122</t>
  </si>
  <si>
    <t>City of Glendale, WI. Develop and rehabilitate exit ramps on I-43, and improvements at West Silver Spring Drive and North Port Washington Rd</t>
  </si>
  <si>
    <t>WI121</t>
  </si>
  <si>
    <t>Upgrade Interstate 94 between Wilson Creek and Red Cedar River in Dunn County</t>
  </si>
  <si>
    <t>WI120</t>
  </si>
  <si>
    <t>Reconstruct SH 78 between Prairie du Sac and Merrimac, WI, including reuse of rubble from Badger Ammunition Plant building demolition.</t>
  </si>
  <si>
    <t>WI119</t>
  </si>
  <si>
    <t>Develop pedestrian and bike connections that link to Hank Aaron State Trail in Milwaukee.</t>
  </si>
  <si>
    <t>WI118</t>
  </si>
  <si>
    <t>Expand U.S. Highway 151 between Dickeyville and Belmont.</t>
  </si>
  <si>
    <t>WI117</t>
  </si>
  <si>
    <t>Rehabilitate Highway 53 between Chippewa Falls and New Auburn</t>
  </si>
  <si>
    <t>WI116</t>
  </si>
  <si>
    <t>Expand SH 57 between Dyckesville and Sturgeon Bay.</t>
  </si>
  <si>
    <t>WI115</t>
  </si>
  <si>
    <t>Reconstruct Interstate 94/ 43/794 (Marquette Interchange) in Milwaukee.</t>
  </si>
  <si>
    <t>WI111</t>
  </si>
  <si>
    <t>Complete the Glacial Drumlin Trail, from Madison to Waukesha.</t>
  </si>
  <si>
    <t>WI110</t>
  </si>
  <si>
    <t>Implementation of recommendations contained in 2005 Safe Routes to School in Superior plan.</t>
  </si>
  <si>
    <t>WI109</t>
  </si>
  <si>
    <t>Upgrade I-43 between State Highway 140 and East County Line in Rock County, Wisconsin.</t>
  </si>
  <si>
    <t>WI108</t>
  </si>
  <si>
    <t>Rehabilitate Highway 51 between CTH S and U.S. 8 in Lincoln County.</t>
  </si>
  <si>
    <t>WI107</t>
  </si>
  <si>
    <t>Construct a bicycle/ pedestrian path, and two bridges across Starkweather Creek, Madison.</t>
  </si>
  <si>
    <t>WI106</t>
  </si>
  <si>
    <t>Construct North Shore Extension of Friendship State Trail, Calumet and Winnebago Counties, Wisconsin.</t>
  </si>
  <si>
    <t>WI105</t>
  </si>
  <si>
    <t>Enhance West Silver Spring Ave. with lighting enhancement, crosswalk improvements, sign-age, landscaping, Milwaukee</t>
  </si>
  <si>
    <t>WI104</t>
  </si>
  <si>
    <t>WI103</t>
  </si>
  <si>
    <t>Expand U.S. 151 between Dickeyville and Belmont.</t>
  </si>
  <si>
    <t>WI102</t>
  </si>
  <si>
    <t>Recondition SH 16 from Columbus to SH 26 (Dodge County, Wisconsin)</t>
  </si>
  <si>
    <t>WI101</t>
  </si>
  <si>
    <t>Build additional staircases, landscape, and other improvements to the marsupial bridge at the Holton St. Viaduct in Milwaukee.</t>
  </si>
  <si>
    <t>WI100</t>
  </si>
  <si>
    <t>Realign U.S. 8 near Cameron, Barron County</t>
  </si>
  <si>
    <t>WI099</t>
  </si>
  <si>
    <t>Construct a bike and pedestrian bridge across SH 100 at the 1800 block of S. 108th Street, West Allis.</t>
  </si>
  <si>
    <t>WI098</t>
  </si>
  <si>
    <t>North 28th Street Phase 2 roadway safety improvements from Weeks Avenue to Hill Avenue in Superior</t>
  </si>
  <si>
    <t>WI097</t>
  </si>
  <si>
    <t>Expand SH 23, County Highway OJ to U.S. Highway 41, WI</t>
  </si>
  <si>
    <t>WI096</t>
  </si>
  <si>
    <t>Construct U.S. 151 between CTH D and SH 175, Fond du Lac County, WI</t>
  </si>
  <si>
    <t>WI095</t>
  </si>
  <si>
    <t>WI094</t>
  </si>
  <si>
    <t>WI093</t>
  </si>
  <si>
    <t>Construct Lake Butte des Morts Bridge, U.S. Highway 41, Winnebago County, Wisconsin.</t>
  </si>
  <si>
    <t>WI092</t>
  </si>
  <si>
    <t>Upgrade U.S. 41 from DePere to Suamico, Wisconsin (Brown County, Wisconsin).</t>
  </si>
  <si>
    <t>WI091</t>
  </si>
  <si>
    <t>Recondition U.S. 45 between New London and Clintonville, Wisconsin (Waupaca County, Wisconsin)</t>
  </si>
  <si>
    <t>WI090</t>
  </si>
  <si>
    <t>WI089</t>
  </si>
  <si>
    <t>Reconstruct U.S. Highway 41 north of Lake Butte des Morts Bridge, Wisconsin.</t>
  </si>
  <si>
    <t>WI088</t>
  </si>
  <si>
    <t>WI087</t>
  </si>
  <si>
    <t>Replace 17th Street Lift Bridge, Two Rivers, Wisconsin.</t>
  </si>
  <si>
    <t>WI086</t>
  </si>
  <si>
    <t>Expand U.S. 141 between SH 22 and SH 64 (Oconto and Marinette Counties, Wisconsin)</t>
  </si>
  <si>
    <t>WI085</t>
  </si>
  <si>
    <t>Expand U.S. 45 between CTH G and Winchester, Winnebago County, WI</t>
  </si>
  <si>
    <t>WI084</t>
  </si>
  <si>
    <t>Expand Highway 10 between Marshfield and Stevens Point.</t>
  </si>
  <si>
    <t>WI083</t>
  </si>
  <si>
    <t>Rehabilitate existing bridge and construct new bridge on Michigan Street in Sturgeon Bay, Wisconsin</t>
  </si>
  <si>
    <t>WI082</t>
  </si>
  <si>
    <t>WI081</t>
  </si>
  <si>
    <t>WI080</t>
  </si>
  <si>
    <t>Reroute State Hwy 11 near Burlington, WI (Walworth and Racine Counties, WI)</t>
  </si>
  <si>
    <t>WI079</t>
  </si>
  <si>
    <t>WI078</t>
  </si>
  <si>
    <t>Reconstruct SH 181 between Florist Ave. and North Milwaukee County Line</t>
  </si>
  <si>
    <t>WI077</t>
  </si>
  <si>
    <t>Construct traffic mitigation signals, signs, and other upgrades for Howard Ave, St. Francis</t>
  </si>
  <si>
    <t>WI076</t>
  </si>
  <si>
    <t>Construct an alternative connection to divert local traffic from I_x0013_90, a major highway, and allow movement through the Gateway commercial development project</t>
  </si>
  <si>
    <t>WI075</t>
  </si>
  <si>
    <t>Construct SH 32 (Claude Allouez) bridge in DePere, Wisconsin (Brown County, Wisconsin)</t>
  </si>
  <si>
    <t>WI074</t>
  </si>
  <si>
    <t>Reconstruct and rebuild St. Croix River Crossing, connecting Wisconsin State Highway 64 in Houlton, Wisconsin to Minnesota State Highway 36 in Stillwater, Minnesota St. Croix River crossing project, Wisconsin State Highway 64, St. Croix County, Wisconsin, to Minnesota State Highway 36, Washington County [ref P.L. 110-244, Sec 105(a)(17)]</t>
  </si>
  <si>
    <t>WI073</t>
  </si>
  <si>
    <t>Replace Wisconsin Street Bridge (STH 44) in Oshkosh, Wisconsin</t>
  </si>
  <si>
    <t>WI072</t>
  </si>
  <si>
    <t>Construct a bicycle/pedestrian path, City of Portage</t>
  </si>
  <si>
    <t>WI071</t>
  </si>
  <si>
    <t>Preliminary engineering for upgrading I_x0013_94 between Illinois State Line and Mitchell Interchange in SE Wisconsin</t>
  </si>
  <si>
    <t>WI070</t>
  </si>
  <si>
    <t>Reconstruct U.S. 45 in Antigo</t>
  </si>
  <si>
    <t>WI069</t>
  </si>
  <si>
    <t>Improve Superior Avenue: Interstate 43 to State Highway 32, Sheboygan County, Wisconsin</t>
  </si>
  <si>
    <t>WI068</t>
  </si>
  <si>
    <t>Expand U.S. 41 between Oconto and Peshtigo, Wisconsin (Oconto and Marinette Counties, Wisconsin)</t>
  </si>
  <si>
    <t>WI067</t>
  </si>
  <si>
    <t>Resurface U.S. 8 between CTH C and Monico</t>
  </si>
  <si>
    <t>WI066</t>
  </si>
  <si>
    <t>City of Glendale, WI. Develop and rehabilitate exit ramps on I_x0013_43, and improvements at West Silver Spring Drive and North Port Washington Rd</t>
  </si>
  <si>
    <t>WI065</t>
  </si>
  <si>
    <t>Reconstruct U.S. Highway 41_x0014_STH 67 interchange (Dodge County, Wisconsin)</t>
  </si>
  <si>
    <t>WI064</t>
  </si>
  <si>
    <t>Develop pedestrian and bike connections that link to Hank Aaron State Trail in Milwaukee</t>
  </si>
  <si>
    <t>WI063</t>
  </si>
  <si>
    <t>Reconstruct Wisconsin State Highway 21 at I_x0013_94 interchange</t>
  </si>
  <si>
    <t>WI062</t>
  </si>
  <si>
    <t>WA269</t>
  </si>
  <si>
    <t>Improve Vancouver traffic management--Vancouver Advanced Traffic Management System, Vancouver.</t>
  </si>
  <si>
    <t>WA268</t>
  </si>
  <si>
    <t>Widen SR 202/SR 520 to Sahalee Way, King County</t>
  </si>
  <si>
    <t>WA267</t>
  </si>
  <si>
    <t>Takoma--Lincoln Ave. Grade Separation</t>
  </si>
  <si>
    <t>WA266</t>
  </si>
  <si>
    <t>Tukwila Urban Access Improvement--Address necessary improvements to Southcenter Parkway in Tukwila to relieve congestion</t>
  </si>
  <si>
    <t>WA265</t>
  </si>
  <si>
    <t>Continuing construction of I-90, Spokane to Idaho State Line</t>
  </si>
  <si>
    <t>WA264</t>
  </si>
  <si>
    <t>Plan and Improve freight and goods transport--The West Cost Corridor Coalition in Washington State.</t>
  </si>
  <si>
    <t>WA263</t>
  </si>
  <si>
    <t>Streetscape University Place Downtown, City of University Place</t>
  </si>
  <si>
    <t>WA262</t>
  </si>
  <si>
    <t>Construct Intermodal Transit Facility, City of University Place</t>
  </si>
  <si>
    <t>WA261</t>
  </si>
  <si>
    <t>Construct improvements to Multimodal Terminal, Bainbridge Island.</t>
  </si>
  <si>
    <t>WA260</t>
  </si>
  <si>
    <t>Complete analysis, permitting and right-of- way procurement for I-5/SR 501 Interchange Replacement in Ridgefield.</t>
  </si>
  <si>
    <t>WA259</t>
  </si>
  <si>
    <t>Roadway and Pedestrian Improvements at Burien Town Square, Burien.</t>
  </si>
  <si>
    <t>WA258</t>
  </si>
  <si>
    <t>SR 167--Right-of-way acquisition for a new freeway connecting SR 509 to SR 161.</t>
  </si>
  <si>
    <t>WA257</t>
  </si>
  <si>
    <t>116th St/Interstate 5 Interchange Reconstruction in Marysville.</t>
  </si>
  <si>
    <t>WA256</t>
  </si>
  <si>
    <t>U.S. 395, North Spokane Corridor Improvements.</t>
  </si>
  <si>
    <t>WA255</t>
  </si>
  <si>
    <t>Conduct preliminary engineering and EIS for Columbia River Crossing in WA and OR.</t>
  </si>
  <si>
    <t>WA254</t>
  </si>
  <si>
    <t>Toroda Creek Road Improvements, Okanogan County</t>
  </si>
  <si>
    <t>WA253</t>
  </si>
  <si>
    <t>Toroda Creek Road Improvements, Ferry County</t>
  </si>
  <si>
    <t>WA252</t>
  </si>
  <si>
    <t>Port of Bellingham Transportation Enhancement Projects</t>
  </si>
  <si>
    <t>WA251</t>
  </si>
  <si>
    <t>Seattle Ferry Terminal Redevelopment and Expansion.</t>
  </si>
  <si>
    <t>WA250</t>
  </si>
  <si>
    <t>Access Downtown Phase II: I- 405 Downtown Bellevue Circulation Improvements</t>
  </si>
  <si>
    <t>WA249</t>
  </si>
  <si>
    <t>Reconstruction of SR 99 (Aurora Ave. N) between N 145th St. and N 205th St</t>
  </si>
  <si>
    <t>WA248</t>
  </si>
  <si>
    <t>U.S. 12 Burbank to Walla Walla: Construct new four lane highway for portion of U.S. 12</t>
  </si>
  <si>
    <t>WA247</t>
  </si>
  <si>
    <t>Federal Way Triangle-- Conduct final engineering work for the reconstruction of the I-5-- SR 18 interchange.</t>
  </si>
  <si>
    <t>WA246</t>
  </si>
  <si>
    <t>Tukwila Southcenter Parkway Improvements, Tukwila.</t>
  </si>
  <si>
    <t>WA245</t>
  </si>
  <si>
    <t>SR 704 Cross-Base Highway Improvements, Spanaway Loop Road to SR 7.</t>
  </si>
  <si>
    <t>WA244</t>
  </si>
  <si>
    <t>Town Square Roadway and Pedestrian Improvements, Burien</t>
  </si>
  <si>
    <t>WA243</t>
  </si>
  <si>
    <t>Hanford Reach National Monument Road Improvement.</t>
  </si>
  <si>
    <t>WA242</t>
  </si>
  <si>
    <t>Riverside Avenue Improvements, Phases 2 and 3, Spokane</t>
  </si>
  <si>
    <t>WA241</t>
  </si>
  <si>
    <t>Design and construct pedestrian land bridge spanning SR 14</t>
  </si>
  <si>
    <t>WA240</t>
  </si>
  <si>
    <t>SR 518 corridor-- Improvements to SR 518-509 interchange and addition of eastbound travel lane on a portion of the corridor</t>
  </si>
  <si>
    <t>WA239</t>
  </si>
  <si>
    <t>Widen SR 503 through Woodland</t>
  </si>
  <si>
    <t>WA238</t>
  </si>
  <si>
    <t>Improve signage along scenic highways in Clark, Skamania and Pacific counties</t>
  </si>
  <si>
    <t>WA237</t>
  </si>
  <si>
    <t>Improve Mill Plain Blvd. between SE 172nd and SE 192nd in Vancouver</t>
  </si>
  <si>
    <t>WA236</t>
  </si>
  <si>
    <t>Olympia Infrastructure Enhancement Project.</t>
  </si>
  <si>
    <t>WA235</t>
  </si>
  <si>
    <t>Realign Airport Road/ Springhetti Ave./Marsh Road in Snohomish County, Washington</t>
  </si>
  <si>
    <t>WA234</t>
  </si>
  <si>
    <t>Fruitdale and McGarigle Arterial Improvements Project in Sedro Woolley, Washington</t>
  </si>
  <si>
    <t>WA233</t>
  </si>
  <si>
    <t>Construct a single point urban interchange (SPUI) under I-5 at South 272nd St</t>
  </si>
  <si>
    <t>WA232</t>
  </si>
  <si>
    <t>SR 704 Cross-Base Highway, Spanaway Loop Road to SR 7</t>
  </si>
  <si>
    <t>WA231</t>
  </si>
  <si>
    <t>I-405-SR 167 interchange-- Rebuild the interchange and add additional lanes to relieve congestion.</t>
  </si>
  <si>
    <t>WA230</t>
  </si>
  <si>
    <t>WA229</t>
  </si>
  <si>
    <t>Kent, WA Willis Street UP Railroad Grade Separation Project.</t>
  </si>
  <si>
    <t>WA228</t>
  </si>
  <si>
    <t>WA227</t>
  </si>
  <si>
    <t>5th Street/US 2 Signalization Improvements in Sultan. U.S. 2/Sultan Basin Road improvements in Sultan [ref P.L. 110-244, Sec 105(a)(54)]</t>
  </si>
  <si>
    <t>WA226</t>
  </si>
  <si>
    <t>Guard Street Reconstruction Project in Friday Harbor</t>
  </si>
  <si>
    <t>WA225</t>
  </si>
  <si>
    <t>WA224</t>
  </si>
  <si>
    <t>Improve Wahkiakum County Ferry landing.</t>
  </si>
  <si>
    <t>WA223</t>
  </si>
  <si>
    <t>Realign West Main Street through Kelso.</t>
  </si>
  <si>
    <t>WA222</t>
  </si>
  <si>
    <t>267th Street NW Pedestrian Path in Stanwood</t>
  </si>
  <si>
    <t>WA221</t>
  </si>
  <si>
    <t>Development of highway-rail crossings in Spokane County, WA and Kootenai County, ID</t>
  </si>
  <si>
    <t>WA220</t>
  </si>
  <si>
    <t>Engineering and Construction of the Centennial Trail in Snohomish.</t>
  </si>
  <si>
    <t>WA219</t>
  </si>
  <si>
    <t>Construct SR 9 Pedestrian Overpass in Arlington.</t>
  </si>
  <si>
    <t>WA218</t>
  </si>
  <si>
    <t>U.S. 2/Sultan Basin Road Improvements in Sultan</t>
  </si>
  <si>
    <t>WA217</t>
  </si>
  <si>
    <t>Extend 18th Street between 87th Avenue and NE 192nd Avenue in Vancouver.</t>
  </si>
  <si>
    <t>WA216</t>
  </si>
  <si>
    <t>Renton, WA SR 167 HOV, Strander Boulevard Connection</t>
  </si>
  <si>
    <t>WA215</t>
  </si>
  <si>
    <t>Implement Red Mountain Area Vision transportation plan, includes Webber Canyon Road realignment at existing I-82 Kiona-Benton interchange and new Red Mountain I-82 interchange at SR 224.</t>
  </si>
  <si>
    <t>WA214</t>
  </si>
  <si>
    <t>Conduct study for I-5 and SR 503 interchange</t>
  </si>
  <si>
    <t>WA213</t>
  </si>
  <si>
    <t>International Mobility and Trade Corridor Project for Whatcom County</t>
  </si>
  <si>
    <t>WA212</t>
  </si>
  <si>
    <t>SR 28 and SR 285 Sellar Bridge Improvements: ramp and roadway network improvements at the west end and a new lane on the Sellar Bridge.</t>
  </si>
  <si>
    <t>WA211</t>
  </si>
  <si>
    <t>Maple Valley SR 169 and SR 516 improvements</t>
  </si>
  <si>
    <t>WA210</t>
  </si>
  <si>
    <t>Expand size and improve safety Lewis and Clark Discovery Trailhead and Scenic Overlook.</t>
  </si>
  <si>
    <t>WA209</t>
  </si>
  <si>
    <t>Enumclaw, WA Welcome Center</t>
  </si>
  <si>
    <t>WA208</t>
  </si>
  <si>
    <t>SR 2/Kelsey Street Intersection Improvements in Monroe.</t>
  </si>
  <si>
    <t>WA207</t>
  </si>
  <si>
    <t>Rebuild and widen Cemetery Road bridge over U.S. Bureau of Reclamation canal near Othello, WA</t>
  </si>
  <si>
    <t>WA206</t>
  </si>
  <si>
    <t>WA205</t>
  </si>
  <si>
    <t>Improvements in the SR 9 corridor in Snohomish County</t>
  </si>
  <si>
    <t>WA204</t>
  </si>
  <si>
    <t>SR 18 Widening, Maple Valley to I-90</t>
  </si>
  <si>
    <t>WA203</t>
  </si>
  <si>
    <t>New Country County Road on Whidbey Island [ref P.L. 110-244, Sec 105(a)(46)]</t>
  </si>
  <si>
    <t>WA202</t>
  </si>
  <si>
    <t>WA201</t>
  </si>
  <si>
    <t>Cultural and Interpretive Center (Hanford Reach National Monument) facility, Richland, WA</t>
  </si>
  <si>
    <t>WA200</t>
  </si>
  <si>
    <t>Complete analysis, permitting and right-of- way procurement for I-5/SR 501 Interchange replacement in Ridgefield.</t>
  </si>
  <si>
    <t>WA199</t>
  </si>
  <si>
    <t>Bridge Modification and Interstate Highway Protection Project, Skagit River, in Skagit County.</t>
  </si>
  <si>
    <t>WA198</t>
  </si>
  <si>
    <t>WA197</t>
  </si>
  <si>
    <t>SR 543 Interstate 5 to International Boundary Enhancement in Blaine.</t>
  </si>
  <si>
    <t>WA196</t>
  </si>
  <si>
    <t>Construct 6 mile span over I-5 in Thurston County to connect Chehalis Western Trail.</t>
  </si>
  <si>
    <t>WA195</t>
  </si>
  <si>
    <t>Improve Willapa Hills bicycle and pedestrian trail between Chehalis and Pacific County</t>
  </si>
  <si>
    <t>WA194</t>
  </si>
  <si>
    <t>Construct an off-ramp from I-5 to the intersection of Alderwood Mall Blvd. and Alderwood Mall Pkwy.</t>
  </si>
  <si>
    <t>WA193</t>
  </si>
  <si>
    <t>WA192</t>
  </si>
  <si>
    <t>I-90 Two-Way Transit-HOV Project.</t>
  </si>
  <si>
    <t>WA191</t>
  </si>
  <si>
    <t>Fife--Widen 70th Ave. East and Valley Ave. East</t>
  </si>
  <si>
    <t>WA190</t>
  </si>
  <si>
    <t>Purchase of scenic easement or site at I-90 and Highway 18</t>
  </si>
  <si>
    <t>WA189</t>
  </si>
  <si>
    <t>Extension of Waaga Way west to Old Frontier Rd</t>
  </si>
  <si>
    <t>WA188</t>
  </si>
  <si>
    <t>Design Valley Mall Blvd. for Main St. to I-82 and two I-82 interchanges at Mileposts 36 and 38 in Union Gap, WA.</t>
  </si>
  <si>
    <t>WA187</t>
  </si>
  <si>
    <t>SR 538 (College Way) and North 26th St. Signal in Mount Vernon</t>
  </si>
  <si>
    <t>WA186</t>
  </si>
  <si>
    <t>To replace BNSF trestle, Sammamish River bridge and reconstruct SR 202/127th Pl. NE and SR 202/180th Ave. NE intersections.</t>
  </si>
  <si>
    <t>WA185</t>
  </si>
  <si>
    <t>Terry's Corner Park and Ride on Camano Island.</t>
  </si>
  <si>
    <t>WA184</t>
  </si>
  <si>
    <t>Kent, WA Willis Street BNSF Railroad Grade Separation Project.</t>
  </si>
  <si>
    <t>WA183</t>
  </si>
  <si>
    <t>Tacoma--Lincoln Avenue Grade Separation</t>
  </si>
  <si>
    <t>WA182</t>
  </si>
  <si>
    <t>Intersection project at South Access/522 beginning and ending at the UWB-CCC campus to improve access and alleviate congestion</t>
  </si>
  <si>
    <t>WA181</t>
  </si>
  <si>
    <t>Kent--Construct a single point urban interchange (SPUI) under I-5 at South 272nd St</t>
  </si>
  <si>
    <t>WA180</t>
  </si>
  <si>
    <t>Restore and construct historic Naches Depot and Trail project.</t>
  </si>
  <si>
    <t>WA179</t>
  </si>
  <si>
    <t>Construct a tunnel as part of the Bremerton Pedestrian-Bremerton Transportation Center Access Improvement project</t>
  </si>
  <si>
    <t>WA178</t>
  </si>
  <si>
    <t>WA177</t>
  </si>
  <si>
    <t>WA176</t>
  </si>
  <si>
    <t>WA175</t>
  </si>
  <si>
    <t>Issaquah SE Bypass.</t>
  </si>
  <si>
    <t>WA174</t>
  </si>
  <si>
    <t>Install dual left turn lanes and intersection signal modifications at SR 432 and Columbia Blvd.</t>
  </si>
  <si>
    <t>WA173</t>
  </si>
  <si>
    <t>WA172</t>
  </si>
  <si>
    <t>Roosevelt Extension at Urban Avenue to Cameron Way in Mount Vernon.</t>
  </si>
  <si>
    <t>WA171</t>
  </si>
  <si>
    <t>Perform final interchange design and property acquisition at Fleshman Way where it crosses SR 129, that enhances safety and passenger and freight mobility and reduces congestion</t>
  </si>
  <si>
    <t>WA170</t>
  </si>
  <si>
    <t>WA169</t>
  </si>
  <si>
    <t>Improve I-5 interchange at 134th Street in Clark County</t>
  </si>
  <si>
    <t>WA168</t>
  </si>
  <si>
    <t>Alaskan Way Viaduct and Seawall.</t>
  </si>
  <si>
    <t>WA167</t>
  </si>
  <si>
    <t>Pedestrian Sidewalk Construction in Snohomish.</t>
  </si>
  <si>
    <t>WA166</t>
  </si>
  <si>
    <t>Complete final Columbia River crossing Environmental Impact Statement for SR 35 in Klickitat County</t>
  </si>
  <si>
    <t>WA165</t>
  </si>
  <si>
    <t>Redmond, WA City-wide ITS</t>
  </si>
  <si>
    <t>WA164</t>
  </si>
  <si>
    <t>Widen I_x0013_5 through Lewis County</t>
  </si>
  <si>
    <t>WA163</t>
  </si>
  <si>
    <t>North Sound Connecting Communities Transportation Project Planning</t>
  </si>
  <si>
    <t>WA162</t>
  </si>
  <si>
    <t>The West Corridor Coalition in Washington State</t>
  </si>
  <si>
    <t>WA161</t>
  </si>
  <si>
    <t>510_x0013_507 Loop_x0014_Conduct engineering, design, and ROW acquisition for alternative route to two existing highways that bisect Yelm, WA</t>
  </si>
  <si>
    <t>WA160</t>
  </si>
  <si>
    <t>East Marine View Drive Widening in Everett</t>
  </si>
  <si>
    <t>WA159</t>
  </si>
  <si>
    <t>Buckley, WA; New Road alignments on 112th Street Corridor</t>
  </si>
  <si>
    <t>WA158</t>
  </si>
  <si>
    <t>Congestion relief on I_x0013_405 with added lanes from SR 520_x0013_SR 522 including 2 lanes each way from NE 85th-NE 124th</t>
  </si>
  <si>
    <t>WA157</t>
  </si>
  <si>
    <t>SR 2/Main Street/Old Owen Road Intersection in Monroe</t>
  </si>
  <si>
    <t>WA156</t>
  </si>
  <si>
    <t>Construct a multi-jurisdictional non-motorized transportation project parallel to SR 99 called the Interurban Trail</t>
  </si>
  <si>
    <t>WA155</t>
  </si>
  <si>
    <t>Conduct route analysis for community pathway through Chehalis</t>
  </si>
  <si>
    <t>WA154</t>
  </si>
  <si>
    <t>Design and construct improved I_x0013_182 interchange ramps at Broadmoor Blvd. in Pasco, WA</t>
  </si>
  <si>
    <t>WA153</t>
  </si>
  <si>
    <t>Tukwila Urban Access Improvement Project_x0014_Address necessary improvements to Southcenter Parkway in Tukwila to relieve congestion</t>
  </si>
  <si>
    <t>WA152</t>
  </si>
  <si>
    <t>Auburn, Washington_x0014_M Street SE rehabilitation between 29th Street SE and 37th Street SE</t>
  </si>
  <si>
    <t>WA151</t>
  </si>
  <si>
    <t>Granite Falls Alternate Freight Route in Granite Falls</t>
  </si>
  <si>
    <t>WA150</t>
  </si>
  <si>
    <t>Port of Tacoma Rd._x0014_Construct a second left turn lane for traffic from westbound Pac. Hwy E. to Port of Tacoma Rd. and I_x0013_5</t>
  </si>
  <si>
    <t>WA149</t>
  </si>
  <si>
    <t>Complete preliminary engineering and environmental analysis for SR 14 through Camas and Washougal</t>
  </si>
  <si>
    <t>WA148</t>
  </si>
  <si>
    <t>Issaquah Historical Society, Issaquah Valley Trolley Project</t>
  </si>
  <si>
    <t>WA147</t>
  </si>
  <si>
    <t>SR 9 and 20th St. SE Intersection Reconstruction in Snohomish County</t>
  </si>
  <si>
    <t>WA146</t>
  </si>
  <si>
    <t>Coal Creek Parkway Bridge Replacement, Newcastle WA</t>
  </si>
  <si>
    <t>WA145</t>
  </si>
  <si>
    <t>SR 518 3rd lane construction, King County</t>
  </si>
  <si>
    <t>WA144</t>
  </si>
  <si>
    <t>Widening SR 527 from 2 lanes to 5 from Bothell to Mill Creek</t>
  </si>
  <si>
    <t>WA143</t>
  </si>
  <si>
    <t>Plan to relieve traffic until North-South freeway Hwy 2</t>
  </si>
  <si>
    <t>WA142</t>
  </si>
  <si>
    <t>WA141</t>
  </si>
  <si>
    <t>Interstate 5 and 41st Street/Broadway Interchange and Arterial Improvement Project, Everett</t>
  </si>
  <si>
    <t>WA140</t>
  </si>
  <si>
    <t>Improvements to River Rd/ U.S. Rt. 2 in Lunenberg.</t>
  </si>
  <si>
    <t>VT048</t>
  </si>
  <si>
    <t>Transportation Improvements to Bellows Falls Tunnel.</t>
  </si>
  <si>
    <t>VT047</t>
  </si>
  <si>
    <t>Transportation Improvements to Vermont Park and Ride</t>
  </si>
  <si>
    <t>VT046</t>
  </si>
  <si>
    <t>Improvements to I-91 between Hartford, VT and Derby line</t>
  </si>
  <si>
    <t>VT045</t>
  </si>
  <si>
    <t>Design and construction of roundabouts/traffic circles at U.S. Rt. 7/Rt. 7A in Manchester and U.S. Rt. 7/VT Rt. 103 in Clarendon.</t>
  </si>
  <si>
    <t>VT044</t>
  </si>
  <si>
    <t>Improvements to U.S. Rt. 7 in Charlotte</t>
  </si>
  <si>
    <t>VT043</t>
  </si>
  <si>
    <t>Improvements to U.S. Rt. 7 from Brandon to Pittsford.</t>
  </si>
  <si>
    <t>VT042</t>
  </si>
  <si>
    <t>Improve Federal Street, St. Albans</t>
  </si>
  <si>
    <t>VT041</t>
  </si>
  <si>
    <t>Construct Bennington Bypass (North Leg).</t>
  </si>
  <si>
    <t>VT040</t>
  </si>
  <si>
    <t>Vermont I-89 Exit 14 Upgrades</t>
  </si>
  <si>
    <t>VT039</t>
  </si>
  <si>
    <t>St. Lawrence and Atlantic Railroad Upgrades in Northeastern Vermont</t>
  </si>
  <si>
    <t>VT038</t>
  </si>
  <si>
    <t>Vermont Transportation Coordinated Use Facility in Berlin.</t>
  </si>
  <si>
    <t>VT037</t>
  </si>
  <si>
    <t>Design and construction of dry span bridge in Swanton</t>
  </si>
  <si>
    <t>VT036</t>
  </si>
  <si>
    <t>Design and Construction of Montpelier Downtown Redevelopment Project.</t>
  </si>
  <si>
    <t>VT035</t>
  </si>
  <si>
    <t>I-91 Reconstruction at Derby Line, VT Port of Entry.</t>
  </si>
  <si>
    <t>VT034</t>
  </si>
  <si>
    <t>U.S. Route 2/I-89 Interchange Improvements in South Burlington.</t>
  </si>
  <si>
    <t>VT033</t>
  </si>
  <si>
    <t>Essex Junction Downtown Transportation Improvements</t>
  </si>
  <si>
    <t>VT032</t>
  </si>
  <si>
    <t>Colchester Campus Road Project.</t>
  </si>
  <si>
    <t>VT031</t>
  </si>
  <si>
    <t>Burlington Waterfront Transportation Improvements</t>
  </si>
  <si>
    <t>VT030</t>
  </si>
  <si>
    <t>Church Street Improvements in Burlington.</t>
  </si>
  <si>
    <t>VT029</t>
  </si>
  <si>
    <t>Pearl Street Bridge, Johnson.</t>
  </si>
  <si>
    <t>VT028</t>
  </si>
  <si>
    <t>Main Street Bridge, Johnson</t>
  </si>
  <si>
    <t>VT027</t>
  </si>
  <si>
    <t>Vermont Statewide Rural Advanced Traveller System and Fiber Construction</t>
  </si>
  <si>
    <t>VT026</t>
  </si>
  <si>
    <t>U.S. Route 2 Improvements in Danville.</t>
  </si>
  <si>
    <t>VT025</t>
  </si>
  <si>
    <t>Construction of the St. Albans, Vermont intermodal connector roadway with I- 89 for the City of St. Albans</t>
  </si>
  <si>
    <t>VT024</t>
  </si>
  <si>
    <t>Construction of the Lamoille Valley Rail Trail for the Vermont Association of Snow Travelers.</t>
  </si>
  <si>
    <t>VT023</t>
  </si>
  <si>
    <t>U.S. Route 7 and U.S. Route 4 road improvements for the City of Rutland.</t>
  </si>
  <si>
    <t>VT022</t>
  </si>
  <si>
    <t>Reconstruction and widening of U.S. Route 5 for the Town of Hartford</t>
  </si>
  <si>
    <t>VT021</t>
  </si>
  <si>
    <t>Construction and rehabilitation of the Cross Vermont Trail for the Cross Vermont Trail Association.</t>
  </si>
  <si>
    <t>VT020</t>
  </si>
  <si>
    <t>Construction and engineering for the Vermont Smugglers Notch Scenic Highway Corridor Southern Gateway and Notch Proper Facilities.</t>
  </si>
  <si>
    <t>VT019</t>
  </si>
  <si>
    <t>Route 221 improvements in Forest</t>
  </si>
  <si>
    <t>VA230</t>
  </si>
  <si>
    <t>Construction and improvements from Route 60 to Mariners Museum and USS Monitor Center</t>
  </si>
  <si>
    <t>VA229</t>
  </si>
  <si>
    <t>Double stack clearance of tunnels on the Norfolk and Western Mainline in Virginia located on the Heartland Corridor</t>
  </si>
  <si>
    <t>VA228</t>
  </si>
  <si>
    <t>Engineering and right-of- way for Interstate 73 in Roanoke County</t>
  </si>
  <si>
    <t>VA227</t>
  </si>
  <si>
    <t>Widen Rolfe Highway to the Surry Ferry landing approach bridge in FY 2006</t>
  </si>
  <si>
    <t>VA226</t>
  </si>
  <si>
    <t>Improve Route 42 (Main Street) in Bridgewater</t>
  </si>
  <si>
    <t>VA225</t>
  </si>
  <si>
    <t>Route 11 improvements in Maurertown (Shenandoah County).</t>
  </si>
  <si>
    <t>VA224</t>
  </si>
  <si>
    <t>Improvements to Route 15, Farmville.</t>
  </si>
  <si>
    <t>VA223</t>
  </si>
  <si>
    <t>Interstate 81 ITS message signs.</t>
  </si>
  <si>
    <t>VA222</t>
  </si>
  <si>
    <t>Bristol Train Station-- Historic preservation and rehabilitation of former Bristol, VA train station.</t>
  </si>
  <si>
    <t>VA221</t>
  </si>
  <si>
    <t>Widen Route 262 in Augusta County</t>
  </si>
  <si>
    <t>VA220</t>
  </si>
  <si>
    <t>Improvements to public roadways within the campus boundaries of the Virginia Biotechnology Park, Richmond</t>
  </si>
  <si>
    <t>VA219</t>
  </si>
  <si>
    <t>Construct Old Mill Road extension.</t>
  </si>
  <si>
    <t>VA218</t>
  </si>
  <si>
    <t>Widen Route 17 in Stafford.</t>
  </si>
  <si>
    <t>VA217</t>
  </si>
  <si>
    <t>Widening I-95 between Rt. 123 and Fairfax County Parkway.</t>
  </si>
  <si>
    <t>VA216</t>
  </si>
  <si>
    <t>The Journey Through Hallowed Ground Rt. 15 scenic corridor management planning and implementation, FY 2006.</t>
  </si>
  <si>
    <t>VA215</t>
  </si>
  <si>
    <t>Construct I-73 near Martinsville,.</t>
  </si>
  <si>
    <t>VA214</t>
  </si>
  <si>
    <t>Widen I-66 westbound inside the Capital Beltway.</t>
  </si>
  <si>
    <t>VA213</t>
  </si>
  <si>
    <t>National Park Service, Appalachian Trail, High Top Mountain land acquisition, FY 2006</t>
  </si>
  <si>
    <t>VA212</t>
  </si>
  <si>
    <t>Dominion Boulevard Improvements, Route 17, Chesapeake</t>
  </si>
  <si>
    <t>VA211</t>
  </si>
  <si>
    <t>I-64/City Line Road Interchange.</t>
  </si>
  <si>
    <t>VA210</t>
  </si>
  <si>
    <t>Replacement of Robertson Bridge, Danville</t>
  </si>
  <si>
    <t>VA209</t>
  </si>
  <si>
    <t>Smart Road Research and Operations, Blacksburg</t>
  </si>
  <si>
    <t>VA208</t>
  </si>
  <si>
    <t>Route 50 Traffic Calming, Gilberts Corner.</t>
  </si>
  <si>
    <t>VA207</t>
  </si>
  <si>
    <t>Manage freight movement and safety improvements to I- 81</t>
  </si>
  <si>
    <t>VA206</t>
  </si>
  <si>
    <t>National Park Service transportation improvements to Historic Jamestowne in FY 2006.</t>
  </si>
  <si>
    <t>VA205</t>
  </si>
  <si>
    <t>Rt. 460 Improvements.</t>
  </si>
  <si>
    <t>VA204</t>
  </si>
  <si>
    <t>Improvements to Coalfields Connector, Route 460, Buchanan County.</t>
  </si>
  <si>
    <t>VA203</t>
  </si>
  <si>
    <t>I-264/Lynnhaven Parkway/ Great Neck Road Interchange.</t>
  </si>
  <si>
    <t>VA202</t>
  </si>
  <si>
    <t>Construct South Airport Connector Road, Richmond International Airport.</t>
  </si>
  <si>
    <t>VA201</t>
  </si>
  <si>
    <t>Construct Meadowcreek Parkway Interchange, Charlottesville.</t>
  </si>
  <si>
    <t>VA200</t>
  </si>
  <si>
    <t>I-66 Improvements and Route 29 Interchange at Gainesville.</t>
  </si>
  <si>
    <t>VA199</t>
  </si>
  <si>
    <t>Widen Rolfe Highway from near the intersection of Rolfe Highway and Point Pleasant Road to the Surry ferry landing approach bridge</t>
  </si>
  <si>
    <t>VA198</t>
  </si>
  <si>
    <t>Construct access road and roadway improvements to Chessie development site, Clifton Forge.</t>
  </si>
  <si>
    <t>VA197</t>
  </si>
  <si>
    <t>Purchase specialized tunnel fire safety equipment, Hampton Roads.</t>
  </si>
  <si>
    <t>VA196</t>
  </si>
  <si>
    <t>Old Mill Road Extension</t>
  </si>
  <si>
    <t>VA195</t>
  </si>
  <si>
    <t>Cathodic Bridge Protection for Veterans Memorial Bridge and the Berkely Bridge in the Commonwealth of Virginia.</t>
  </si>
  <si>
    <t>VA194</t>
  </si>
  <si>
    <t>VA193</t>
  </si>
  <si>
    <t>I-66 and Route 29 Gainesville Interchange Project.</t>
  </si>
  <si>
    <t>VA192</t>
  </si>
  <si>
    <t>Expansion of Battlefield Parkway from East Market Street at Route 7 to Sycolin Road, SE</t>
  </si>
  <si>
    <t>VA191</t>
  </si>
  <si>
    <t>Construct improvements at I- 264 interchange in Virginia Beach</t>
  </si>
  <si>
    <t>VA190</t>
  </si>
  <si>
    <t>Improve Erickson Avenue and Stone Spring Road connection</t>
  </si>
  <si>
    <t>VA189</t>
  </si>
  <si>
    <t>Replacement of Robertson Bridge in Danville</t>
  </si>
  <si>
    <t>VA188</t>
  </si>
  <si>
    <t>Smart Travel and Traffic Management Systems in Salem and Staunton District, Virginia</t>
  </si>
  <si>
    <t>VA187</t>
  </si>
  <si>
    <t>Conduct planning and engineering for Mayo Bridge in Richmond</t>
  </si>
  <si>
    <t>VA186</t>
  </si>
  <si>
    <t>Glen Alton--Design and construction of recreation trails, access and visitor information center</t>
  </si>
  <si>
    <t>VA185</t>
  </si>
  <si>
    <t>Chestnut Mountain Road-- Feasibility study, design, and construction start for road improvement on National Forest lands.</t>
  </si>
  <si>
    <t>VA184</t>
  </si>
  <si>
    <t>Upgrade DOT crossing #467661K to constant warning time devices</t>
  </si>
  <si>
    <t>VA183</t>
  </si>
  <si>
    <t>Improve Downtown Staunton, Virginia, Streetscape.</t>
  </si>
  <si>
    <t>VA182</t>
  </si>
  <si>
    <t>Haymarket, VA. Washington Street improvements.</t>
  </si>
  <si>
    <t>VA181</t>
  </si>
  <si>
    <t>Cranesnest Trail-- Construction of hiking, biking, horse trail from Route 83 to Cranesnest Campground</t>
  </si>
  <si>
    <t>VA180</t>
  </si>
  <si>
    <t>VA179</t>
  </si>
  <si>
    <t>Engineering and Right-of- Way for Interstate 73 in Roanoke County</t>
  </si>
  <si>
    <t>VA178</t>
  </si>
  <si>
    <t>Preliminary Engineer, Design, and Construct improvements to Virginia Beach Blvd. in Virginia Beach and Norfolk.</t>
  </si>
  <si>
    <t>VA177</t>
  </si>
  <si>
    <t>Construct 3.6 miles of Interstate 73 near Martinsville</t>
  </si>
  <si>
    <t>VA176</t>
  </si>
  <si>
    <t>VA175</t>
  </si>
  <si>
    <t>Construct Maersk Terminal interchange in Portsmouth. Construct sound walls on Route 164 at and near the Maersk interchange  [ref P.L. 110-244, Sec 105(a)(140)]</t>
  </si>
  <si>
    <t>VA174</t>
  </si>
  <si>
    <t>Route 11 improvements in Maurertown, Virginia</t>
  </si>
  <si>
    <t>VA173</t>
  </si>
  <si>
    <t>Improve transportation infrastructure for visitors to Jamestown 2007</t>
  </si>
  <si>
    <t>VA172</t>
  </si>
  <si>
    <t>VA171</t>
  </si>
  <si>
    <t>Route 11 Interchange improvements in Lexington, Virginia</t>
  </si>
  <si>
    <t>VA170</t>
  </si>
  <si>
    <t>Widen I-66 westbound inside the Capital Beltway from the Rosslyn Tunnel to the Dulles Connector Road.</t>
  </si>
  <si>
    <t>VA169</t>
  </si>
  <si>
    <t>White's Mill Trail and Renovation--Design and construction of recreational trail and preservation of watermill for use as visitors center</t>
  </si>
  <si>
    <t>VA168</t>
  </si>
  <si>
    <t>Construct I-95 Interchange at Temple Ave, Colonial Heights.</t>
  </si>
  <si>
    <t>VA167</t>
  </si>
  <si>
    <t>Reconstruction of the entranceway to Montpelier on Orange County, Virginia</t>
  </si>
  <si>
    <t>VA166</t>
  </si>
  <si>
    <t>Conduct planning and engineering for Hampton Roads Third Crossing and Interconnected Roadways.</t>
  </si>
  <si>
    <t>VA165</t>
  </si>
  <si>
    <t>Whitetop Station-- Completion of renovation of Whitetop Station (which serves as trailhead facility) including construction of trail.</t>
  </si>
  <si>
    <t>VA164</t>
  </si>
  <si>
    <t>Town of Pound Riverwalk-- Construction of pedestrian riverwalk in Town of Pound</t>
  </si>
  <si>
    <t>VA163</t>
  </si>
  <si>
    <t>Upgrade DOT crossing #470515H to constant warning devices in Halifax</t>
  </si>
  <si>
    <t>VA162</t>
  </si>
  <si>
    <t>Virginia Creeper Trail-- Trail needs, including construction of restroom facilities at Watauga and Alvarado and parking expansion at Watauga</t>
  </si>
  <si>
    <t>VA161</t>
  </si>
  <si>
    <t>Vienna, VA Maple Avenue improvement project.</t>
  </si>
  <si>
    <t>VA160</t>
  </si>
  <si>
    <t>Northern Virginia Potomac Heritage National Scenic Trail.</t>
  </si>
  <si>
    <t>VA159</t>
  </si>
  <si>
    <t>Repair Colorado Street bridge in Salem, Virginia.</t>
  </si>
  <si>
    <t>VA158</t>
  </si>
  <si>
    <t>Revitalize Main Street in Dumfries</t>
  </si>
  <si>
    <t>VA157</t>
  </si>
  <si>
    <t>Construct South Airport Connector, Richmond International Airport.</t>
  </si>
  <si>
    <t>VA156</t>
  </si>
  <si>
    <t>Ceres Recreation Trail and Center--Design and construct pedestrian/ bicycle trail in community of Ceres and establish trail center</t>
  </si>
  <si>
    <t>VA155</t>
  </si>
  <si>
    <t>Blue Ridge Music Center-- Install lighting/ steps, upgrade existing trail system and equip interpretative center with visitor information.</t>
  </si>
  <si>
    <t>VA154</t>
  </si>
  <si>
    <t>Expansion of South Airport Connector Road (Clarkson Road to Charles City).</t>
  </si>
  <si>
    <t>VA153</t>
  </si>
  <si>
    <t>National Park Service transportation improvements to Historic Jamestowne, Virginia</t>
  </si>
  <si>
    <t>VA151</t>
  </si>
  <si>
    <t>Bland County Trails and Visitor Center-- Establishment of multi-use trail network, associated facilities and begin work on visitors center</t>
  </si>
  <si>
    <t>VA150</t>
  </si>
  <si>
    <t>Pochantas Trail-- Development and construction of trail from Bluestone Junction to Pochantas adjacent to abandoned rail line.</t>
  </si>
  <si>
    <t>VA149</t>
  </si>
  <si>
    <t>Upgrade DOT crossing #467665M to constant warning time devices</t>
  </si>
  <si>
    <t>VA148</t>
  </si>
  <si>
    <t>Clifton, VA Main Street parking and sidewalk improvements</t>
  </si>
  <si>
    <t>VA147</t>
  </si>
  <si>
    <t>Expand Route 15 29 in Culpeper, Virginia</t>
  </si>
  <si>
    <t>VA146</t>
  </si>
  <si>
    <t>Conduct study of Route 460 Corridor, Virginia</t>
  </si>
  <si>
    <t>VA145</t>
  </si>
  <si>
    <t>Eastern Seaboard Intermodal Transportation Applications Center (ESITAC) in Hampton Roads.</t>
  </si>
  <si>
    <t>VA144</t>
  </si>
  <si>
    <t>VA143</t>
  </si>
  <si>
    <t>Fries Train Station and Trail--Restoration of former train station for use as visitors center and construction of trail along New River.</t>
  </si>
  <si>
    <t>VA142</t>
  </si>
  <si>
    <t>Install Transpiration Critical Incident Mobile Data Collection Device in Charlottesville.</t>
  </si>
  <si>
    <t>VA141</t>
  </si>
  <si>
    <t>Improvements to public roadways within the campus boundaries of the Virginia Biotechnology Park, Richmond, VA</t>
  </si>
  <si>
    <t>VA140</t>
  </si>
  <si>
    <t>Mill Road Slip Ramp</t>
  </si>
  <si>
    <t>VA139</t>
  </si>
  <si>
    <t>Replacement of the 635 Bridge in Orange County, VA</t>
  </si>
  <si>
    <t>VA138</t>
  </si>
  <si>
    <t>Construction of transportation related enhancements and infrastructure of the VMFA project.</t>
  </si>
  <si>
    <t>VA137</t>
  </si>
  <si>
    <t>Town of St. Paul_x0014_Restoration of historic Hillman House to serve as trail system information center and construction of stations on trails</t>
  </si>
  <si>
    <t>VA136</t>
  </si>
  <si>
    <t>Widening of Highway 15 in Farmville, Virginia</t>
  </si>
  <si>
    <t>VA135</t>
  </si>
  <si>
    <t>Daniel Boone Wilderness Trail Corridor_x0014_Acquire site; design and construction of interpretative center, enhancement of trail corridor</t>
  </si>
  <si>
    <t>VA134</t>
  </si>
  <si>
    <t>Widen Route 29 between Eaton Place and Route 123 in Fairfax City, VA</t>
  </si>
  <si>
    <t>VA133</t>
  </si>
  <si>
    <t>Widen Route 10 to six lanes from Route 1 to Meadowville Road, Chesterfield</t>
  </si>
  <si>
    <t>VA132</t>
  </si>
  <si>
    <t>Green Cove Station_x0014_Improvements to existing Forest Service facility located at trailhead of Virginia Creeper Trail</t>
  </si>
  <si>
    <t>VA131</t>
  </si>
  <si>
    <t>Widen Route 820 in Bergton, Virginia</t>
  </si>
  <si>
    <t>VA130</t>
  </si>
  <si>
    <t>Widen Route 17 in Stafford</t>
  </si>
  <si>
    <t>VA129</t>
  </si>
  <si>
    <t>Craig County Trail_x0014_Improvements to trail in Craig County</t>
  </si>
  <si>
    <t>VA128</t>
  </si>
  <si>
    <t>Rivermont Ave. (Lynchburg) Bridge improvements</t>
  </si>
  <si>
    <t>VA127</t>
  </si>
  <si>
    <t>Engineering and Right-of-way to widen Route 221 in Forest, Virginia</t>
  </si>
  <si>
    <t>VA126</t>
  </si>
  <si>
    <t>Smith River Trail_x0014_Construction of trail along Smith River in Henry County</t>
  </si>
  <si>
    <t>VA125</t>
  </si>
  <si>
    <t>Construction of Virginia Blue Ridge Trail in Amherst County, VA</t>
  </si>
  <si>
    <t>VA124</t>
  </si>
  <si>
    <t>High Knob Horse Trails_x0014_Construction of horse riding trails and associated facilities in High Knob area of Jefferson National Forest</t>
  </si>
  <si>
    <t>VA123</t>
  </si>
  <si>
    <t>Liberty Street Construction in Martinsville, Virginia</t>
  </si>
  <si>
    <t>VA122</t>
  </si>
  <si>
    <t>Metropolitan Washington, D.C. Regional Transportation Coordination Program</t>
  </si>
  <si>
    <t>VA121</t>
  </si>
  <si>
    <t>Construction of Route 17 Dominion Boulevard, Chesapeake, VA</t>
  </si>
  <si>
    <t>VA120</t>
  </si>
  <si>
    <t>Upgrade DOT crossing #467662S to constant warning time devices</t>
  </si>
  <si>
    <t>VA119</t>
  </si>
  <si>
    <t>Improve Route 42 (Main Street) in Bridgewater, Virginia</t>
  </si>
  <si>
    <t>VA118</t>
  </si>
  <si>
    <t>Final Design and Construction for improvements at I_x0013_64 and City Line Road, Virginia Beach and Chesapeake</t>
  </si>
  <si>
    <t>VA117</t>
  </si>
  <si>
    <t>Widen Redwood Road from Bangerter Highway in Salt Lake County through Saratoga Springs in Utah County</t>
  </si>
  <si>
    <t>UT103</t>
  </si>
  <si>
    <t>Improve pedestrian and traffic safety in Holladay</t>
  </si>
  <si>
    <t>UT101</t>
  </si>
  <si>
    <t>Provo, Utah Westside Connector from I-15 to Provo Municipal Airport.</t>
  </si>
  <si>
    <t>UT100</t>
  </si>
  <si>
    <t>Transportation Improvements to 200 East Minor Arterial, Logan City</t>
  </si>
  <si>
    <t>UT099</t>
  </si>
  <si>
    <t>Construction and Rehabilitation of 13th East in Sandy City</t>
  </si>
  <si>
    <t>UT098</t>
  </si>
  <si>
    <t>Bear River Migratory Bird Refuge Access Road Improvements, Box Elder County</t>
  </si>
  <si>
    <t>UT097</t>
  </si>
  <si>
    <t>Forest Street Improvements, Brigham City</t>
  </si>
  <si>
    <t>UT096</t>
  </si>
  <si>
    <t>Construction of 200 North Street highway-rail graded crossing separation, Kaysville.</t>
  </si>
  <si>
    <t>UT095</t>
  </si>
  <si>
    <t>UT094</t>
  </si>
  <si>
    <t>Construct 2-lane divided highway from the Atkinville Interchange to the new replacement airport access road in St. George</t>
  </si>
  <si>
    <t>UT093</t>
  </si>
  <si>
    <t>I-15 Freeway Reconstruction- Springville 400 South Interchange</t>
  </si>
  <si>
    <t>UT092</t>
  </si>
  <si>
    <t>Expand Redhills Parkway, St. George</t>
  </si>
  <si>
    <t>UT091</t>
  </si>
  <si>
    <t>Geneva Rd-Provo Center Street, Orem 1600 North to I-15 FWY, Provo-widen from 2 to 4 lanes</t>
  </si>
  <si>
    <t>UT089</t>
  </si>
  <si>
    <t>Add lights and roadway improvements to road from Halchita to Mexican Hat in the Navajo Nation.</t>
  </si>
  <si>
    <t>UT088</t>
  </si>
  <si>
    <t>Add lighting and roadway improvementson Highway 262 on the Navajo Nation in Aneth.</t>
  </si>
  <si>
    <t>UT087</t>
  </si>
  <si>
    <t>Construct pedestrian safety project and roadway improvements on the Navajo Nation in Montezuma Creek.</t>
  </si>
  <si>
    <t>UT086</t>
  </si>
  <si>
    <t>Roadway improvements on Washington Fields Road/300 East, Washington</t>
  </si>
  <si>
    <t>UT085</t>
  </si>
  <si>
    <t>Reconstruct South Moore Cut- off Road in Emery County, UT</t>
  </si>
  <si>
    <t>UT084</t>
  </si>
  <si>
    <t>UT083</t>
  </si>
  <si>
    <t>UT082</t>
  </si>
  <si>
    <t>Provo Reservoir Canal Trail, Provo</t>
  </si>
  <si>
    <t>UT081</t>
  </si>
  <si>
    <t>SR 158 Improvements, Weber County</t>
  </si>
  <si>
    <t>UT080</t>
  </si>
  <si>
    <t>Construct Parley's Creek Trail, Salt Lake City.</t>
  </si>
  <si>
    <t>UT079</t>
  </si>
  <si>
    <t>3200 South Project, Nibley/ Cache County</t>
  </si>
  <si>
    <t>UT078</t>
  </si>
  <si>
    <t>200 East Minor Arterial, Logan City</t>
  </si>
  <si>
    <t>UT077</t>
  </si>
  <si>
    <t>Grant Tower Reconfiguration, Salt Lake City</t>
  </si>
  <si>
    <t>UT076</t>
  </si>
  <si>
    <t>Widen Redwood Road from Saratoga Springs to Bangerter Highway in Utah County</t>
  </si>
  <si>
    <t>UT075</t>
  </si>
  <si>
    <t>Streetscape a 2-lane road and add turning lanes at key intersections on Santa Clara Drive in Santa Clara</t>
  </si>
  <si>
    <t>UT074</t>
  </si>
  <si>
    <t>I-15 North and Commuter Rail Coordination, Davis County</t>
  </si>
  <si>
    <t>UT073</t>
  </si>
  <si>
    <t>I-15 Reconstruction; Salt Lake County.</t>
  </si>
  <si>
    <t>UT072</t>
  </si>
  <si>
    <t>Construct 2-lane divided highway from the Atkinville Interchange to the new airport access road in St. George</t>
  </si>
  <si>
    <t>UT071</t>
  </si>
  <si>
    <t>I-15 Freeway Reconstruction- Springville 200 South Interchange 400 South Interchange, Springville [ref P.L. 110-244, Sec 105(a)(311)]</t>
  </si>
  <si>
    <t>UT070</t>
  </si>
  <si>
    <t>Widen Highway 92 from Lehi to Alpine/Highland</t>
  </si>
  <si>
    <t>UT069</t>
  </si>
  <si>
    <t>UT068</t>
  </si>
  <si>
    <t>Reconstruct 500 West/Kane Creek Boulevard, including pedestrian and bicycle access, in Moab. [ref P.L. 110-244, Sec 105(a)(310)]</t>
  </si>
  <si>
    <t>UT067</t>
  </si>
  <si>
    <t>Provo, Utah Westside Connector from I-15 to Provo Municipal Airport, Provo.</t>
  </si>
  <si>
    <t>UT066</t>
  </si>
  <si>
    <t>Construction of Midvalley Highway, Tooele County</t>
  </si>
  <si>
    <t>UT065</t>
  </si>
  <si>
    <t>Geneva Rd-Provo Center Street, Orem 1600 North to I-15 FWY, Provo-widen from 2 to 4 lanes, Provo.</t>
  </si>
  <si>
    <t>UT064</t>
  </si>
  <si>
    <t>Reconstruct 500 West/Kane Creek Boulevard, including pedestrian and bicycle access, in Moab. [ref P.L. 110-244, Sec 105(a)(63)]</t>
  </si>
  <si>
    <t>UT063</t>
  </si>
  <si>
    <t>UT062</t>
  </si>
  <si>
    <t>UT061</t>
  </si>
  <si>
    <t>Bear River Migratory Bird Refuge Access Road Improvements, Box Elder County, UT</t>
  </si>
  <si>
    <t>UT060</t>
  </si>
  <si>
    <t>Construct pedestrian safety project and roadway improvements on the Navajo Nation in Montezuma Creek. [ref P.L. 110-244, Sec 105(a)(53)]</t>
  </si>
  <si>
    <t>UT059</t>
  </si>
  <si>
    <t>SR 158 Improvements, Pine View Dam, Weber County, Utah [ref P.L. 110-244, Sec 105(a)(330)]</t>
  </si>
  <si>
    <t>UT058</t>
  </si>
  <si>
    <t>Add lighting on Highway 262 on the Navajo Nation in Aneth. Roadway improvements on Highway 262 on the Navajo Nation in Aneth [ref P.L. 110-244, Sec 105(a)(103)]</t>
  </si>
  <si>
    <t>UT057</t>
  </si>
  <si>
    <t>Geveva Rd-Provo Center Street, Orem 1600 North to I-15 FWY, Provo-widen from 2 to 4 lanes</t>
  </si>
  <si>
    <t>UT056</t>
  </si>
  <si>
    <t>Add lights to road from Halchita to Mexican Hat on the Navajo Nation.  Roadway improvements from Halchita to Mexican Hat on the Navajo Nation [ref P.L. 110-244, Sec 105(a)(136)]</t>
  </si>
  <si>
    <t>UT055</t>
  </si>
  <si>
    <t>Provo Reservoir Canal Trail, Utah.</t>
  </si>
  <si>
    <t>UT054</t>
  </si>
  <si>
    <t>Expand Redhills Parkway from 2 to 5 lanes and improve alignment within rights-of-way in St. George , St. George [ref P.L. 110-244, Sec 105(a)(48)]</t>
  </si>
  <si>
    <t>UT053</t>
  </si>
  <si>
    <t>UT052</t>
  </si>
  <si>
    <t>Widen Highway 92 from Lehi to Highland.</t>
  </si>
  <si>
    <t>UT051</t>
  </si>
  <si>
    <t>I-15 Freeway Reconstruction--Springville 200 South Interchange. 400 South Interchange [ref P.L. 110-244, Sec 105(a)(69)]</t>
  </si>
  <si>
    <t>UT050</t>
  </si>
  <si>
    <t>Construction of Midvalley Highway, Tooele County, Utah</t>
  </si>
  <si>
    <t>UT049</t>
  </si>
  <si>
    <t>Increase lane capacity and approaches on bridge over Virgin River on Washington Fields Road in Washington. [ref P.L. 110-244, Sec 105(a)(104)]</t>
  </si>
  <si>
    <t>UT048</t>
  </si>
  <si>
    <t>Construct Parley's Creek Trail.</t>
  </si>
  <si>
    <t>UT047</t>
  </si>
  <si>
    <t>3200 South Project, Nibley, Utah</t>
  </si>
  <si>
    <t>UT046</t>
  </si>
  <si>
    <t>200 East Minor Arterial, Logan City, Utah</t>
  </si>
  <si>
    <t>UT045</t>
  </si>
  <si>
    <t>Construction of 200 North Street highway-rail graded crossing separation, Kaysville, Utah.</t>
  </si>
  <si>
    <t>UT044</t>
  </si>
  <si>
    <t>UT043</t>
  </si>
  <si>
    <t>UT042</t>
  </si>
  <si>
    <t>Forest Street Improvements, Brigham City, UT</t>
  </si>
  <si>
    <t>UT041</t>
  </si>
  <si>
    <t>Provo, Utah Westside Connector from I_x0013_15 to Provo Municipal Airport</t>
  </si>
  <si>
    <t>UT040</t>
  </si>
  <si>
    <t>Construct Bingham Junction Boulevard in Midvale City</t>
  </si>
  <si>
    <t>UT039</t>
  </si>
  <si>
    <t>Reconstruct South Moore Cut-off Road in Emery County</t>
  </si>
  <si>
    <t>UT038</t>
  </si>
  <si>
    <t>Beaumont, TX Washington Blvd. Improvements</t>
  </si>
  <si>
    <t>TX389</t>
  </si>
  <si>
    <t>Construct a reliever route on U.S. 287 south of Dumas to U.S. 287 north of Dumas</t>
  </si>
  <si>
    <t>TX384</t>
  </si>
  <si>
    <t>Transportation Improvements to Cotton Flat Road Overpass @ Interstate 20</t>
  </si>
  <si>
    <t>TX381</t>
  </si>
  <si>
    <t>Reconstruct Mile 6 West from U.S. 83 to SH 107 Hidalgo County</t>
  </si>
  <si>
    <t>TX379</t>
  </si>
  <si>
    <t>Replacement of the Galveston Causeway Railroad Bridge in Galveston. The Secretary of Transportation shall transfer to the Commandant of the Coast Guard amounts made available to carry out the project described in item number 4985 of the table contained in section 1702 of the Safe, Accountable, Flexible, Efficient Transportation Equity Act: A Legacy for Users (119 Stat. 1447) to carry out that project, in accordance with the Act of June 21, 1940 (commonly</t>
  </si>
  <si>
    <t>TX374</t>
  </si>
  <si>
    <t>Conduct feasibility study for an off ramp on I-30 on to Hall Street for direct access to Baylor University Medical Center in Dallas.</t>
  </si>
  <si>
    <t>TX371</t>
  </si>
  <si>
    <t>North Rail Relocation Project, Harlingen</t>
  </si>
  <si>
    <t>TX370</t>
  </si>
  <si>
    <t>Expansion of U.S. 385 4- lane divide south of Crane to McCarney.</t>
  </si>
  <si>
    <t>TX364</t>
  </si>
  <si>
    <t>Construct Park Row bypass from Texas State Highway 6 to the Eldridge Parkway in Houston, TX.</t>
  </si>
  <si>
    <t>TX354</t>
  </si>
  <si>
    <t>Construct Santa Fe Trail DART LR overpass from Hill St. to Commerce St. along abandoned Santa Fe Rail right-of-way in Dallas</t>
  </si>
  <si>
    <t>TX336</t>
  </si>
  <si>
    <t>Reconstruct Ella/Wheatley from Little York to West Gulf Bank.</t>
  </si>
  <si>
    <t>TX335</t>
  </si>
  <si>
    <t>Construct an alternate truck route to Interstate 35 in Buda</t>
  </si>
  <si>
    <t>TX326</t>
  </si>
  <si>
    <t>FM 544, widen 2-lane roadway to 6-lane roadway from SH 121 to Dozier- Parker Road.</t>
  </si>
  <si>
    <t>TX325</t>
  </si>
  <si>
    <t>Hwy 80/123 Overpass at Hwy 181 in Karnes County</t>
  </si>
  <si>
    <t>TX324</t>
  </si>
  <si>
    <t>Relocation of 10th Street near McAllen-Miller International Airport.</t>
  </si>
  <si>
    <t>TX318</t>
  </si>
  <si>
    <t>SH 71 from W of FM 20 to Loop 150, Bastrop County</t>
  </si>
  <si>
    <t>TX313</t>
  </si>
  <si>
    <t>Improvements to FM 1017 in Hebbronville</t>
  </si>
  <si>
    <t>TX309</t>
  </si>
  <si>
    <t>Construct 25 mile stretch of the 177-mile loop, between IH-45 south and SH 288</t>
  </si>
  <si>
    <t>TX307</t>
  </si>
  <si>
    <t>Construct a bridge impact protection system for TxDOT.</t>
  </si>
  <si>
    <t>TX303</t>
  </si>
  <si>
    <t>I Road Between Nolana Loop and FM 495 in Hidalgo County</t>
  </si>
  <si>
    <t>TX301</t>
  </si>
  <si>
    <t>Reconstruct Clinton Drive from Federal Rd. to N. Wayside Drive.</t>
  </si>
  <si>
    <t>TX297</t>
  </si>
  <si>
    <t>Acquisition of right-of-way and environmental preservation from I-45 to U.S. 59 for Grand Parkway.</t>
  </si>
  <si>
    <t>TX295</t>
  </si>
  <si>
    <t>Reconstruct and add two lanes to IH 27 from Western Street in Amarillo to Loop 335.</t>
  </si>
  <si>
    <t>TX292</t>
  </si>
  <si>
    <t>Dowlen Road Improvements for Beaumont, Texas.</t>
  </si>
  <si>
    <t>TX289</t>
  </si>
  <si>
    <t>Construct a reliever route on U.S. 287 South of Dumas to U.S. 287 North of Dumas</t>
  </si>
  <si>
    <t>TX288</t>
  </si>
  <si>
    <t>Build south bound ramp from east bound I-20 to Clark Road at the southern terminus of Spur 408. Duncanville, TX.</t>
  </si>
  <si>
    <t>TX285</t>
  </si>
  <si>
    <t>Construction of divided four lane concrete arterial with drainage improvements--Sandy Lake Road: Denton Tap Rd. to North Coppell Road</t>
  </si>
  <si>
    <t>TX281</t>
  </si>
  <si>
    <t>ROW acquisition for 87 Relief Route</t>
  </si>
  <si>
    <t>TX270</t>
  </si>
  <si>
    <t>Construct highway improvements on E. Tidwell, Ley Rd., and E. Little York Rd</t>
  </si>
  <si>
    <t>TX267</t>
  </si>
  <si>
    <t>Cottonflat Road overpass at Interstate 20.</t>
  </si>
  <si>
    <t>TX266</t>
  </si>
  <si>
    <t>Extension of FM 1427 in Penitas.</t>
  </si>
  <si>
    <t>TX265</t>
  </si>
  <si>
    <t>Hike and bike trail will tie into the Gellhorn Drive project providing an improved multimodal transportation facility.</t>
  </si>
  <si>
    <t>TX260</t>
  </si>
  <si>
    <t>Reconstruct Danieldale Rd. from I-35E to Houston School Rd. in Lancaster.</t>
  </si>
  <si>
    <t>TX259</t>
  </si>
  <si>
    <t>Port of Corpus Christi Joe Fulton International Trade Corridor for congestion and safety enhancements.</t>
  </si>
  <si>
    <t>TX256</t>
  </si>
  <si>
    <t>Construct a pedestrian/ bicycle trail in the Sunnyside area of Houston.</t>
  </si>
  <si>
    <t>TX240</t>
  </si>
  <si>
    <t>Improvements to FM 676 in Alton.</t>
  </si>
  <si>
    <t>TX239</t>
  </si>
  <si>
    <t>Extend Munn Street from Demaree Ln. to Gellhorn Drive.</t>
  </si>
  <si>
    <t>TX236</t>
  </si>
  <si>
    <t>Implementation and quantification of benefits of large-scale landscaping along freeways and interchanges in the Houston region</t>
  </si>
  <si>
    <t>TX230</t>
  </si>
  <si>
    <t>FM 3391 (East Renfro St.) from I_x0013_35W to CR 602, Burleson</t>
  </si>
  <si>
    <t>TX221</t>
  </si>
  <si>
    <t>Reconstruct Mile 6 W from US83 to SH 107, Hidalgo County</t>
  </si>
  <si>
    <t>TX219</t>
  </si>
  <si>
    <t>Washington Boulevard Improvements in Beaumont, Texas</t>
  </si>
  <si>
    <t>TX217</t>
  </si>
  <si>
    <t>TX214</t>
  </si>
  <si>
    <t>Regional bicycle routes on existing highways in Austin, TX</t>
  </si>
  <si>
    <t>TX206</t>
  </si>
  <si>
    <t>Acquire Kelly Parkway Corridor Right-of-way through San Antonio</t>
  </si>
  <si>
    <t>TX202</t>
  </si>
  <si>
    <t>Paving of County Roads 3230 and 3240 connecting FM 1158 to FM 1159 Northeast of Clarksville, TX</t>
  </si>
  <si>
    <t>TX190</t>
  </si>
  <si>
    <t>Construct two connectors between SH 288 and Beltway 8</t>
  </si>
  <si>
    <t>TX188</t>
  </si>
  <si>
    <t>Extension of SH 349 to U.S. 87 Relief Route in Dawson County</t>
  </si>
  <si>
    <t>TX187</t>
  </si>
  <si>
    <t>Improvements to the Blount/ Sevier Corridor in Knoxville, Tennessee to support the South Waterfront Redevelopment project.</t>
  </si>
  <si>
    <t>TN255</t>
  </si>
  <si>
    <t>Street improvements, streetscape features, signals and signage along 3rd Avenue North and Union Street in downtown Nashville, Tennessee</t>
  </si>
  <si>
    <t>TN254</t>
  </si>
  <si>
    <t>Improve Streetscape and pavement repair, Fentress County</t>
  </si>
  <si>
    <t>TN253</t>
  </si>
  <si>
    <t>Improve Streetscape and pavement repair, Morgan County</t>
  </si>
  <si>
    <t>TN252</t>
  </si>
  <si>
    <t>Improve Streetscape and pavement repair, Scott County</t>
  </si>
  <si>
    <t>TN251</t>
  </si>
  <si>
    <t>Improve Streetscape and pavement repair, Roane County</t>
  </si>
  <si>
    <t>TN250</t>
  </si>
  <si>
    <t>Construct system of greenways in Nashville-- Davidson County.</t>
  </si>
  <si>
    <t>TN249</t>
  </si>
  <si>
    <t>Plan and construct access road for the Overton County Industrial Park, Overton County</t>
  </si>
  <si>
    <t>TN248</t>
  </si>
  <si>
    <t>Construct Transportation and Heritage museum, Townsend</t>
  </si>
  <si>
    <t>TN247</t>
  </si>
  <si>
    <t>Construction of the Foothills Parkway in Smoky Mountains National Park</t>
  </si>
  <si>
    <t>TN246</t>
  </si>
  <si>
    <t>U.S. 412 from the Madison County Line to Parsons TN in Henderson and Decatur Counties</t>
  </si>
  <si>
    <t>TN245</t>
  </si>
  <si>
    <t>SR 397 extension from SR 96W to U.S. 431N to Franklin</t>
  </si>
  <si>
    <t>TN244</t>
  </si>
  <si>
    <t>Develop the East Hickman County and Oak Hill Community Greenway Projects, Hickman County</t>
  </si>
  <si>
    <t>TN243</t>
  </si>
  <si>
    <t>Sevier County, TN SR 66 widening</t>
  </si>
  <si>
    <t>TN242</t>
  </si>
  <si>
    <t>Sullivan, Washington Counties, Tennessee SR 75 widening</t>
  </si>
  <si>
    <t>TN241</t>
  </si>
  <si>
    <t>Replace Unitia Bridge in Loudon County.</t>
  </si>
  <si>
    <t>TN240</t>
  </si>
  <si>
    <t>Improve Streetscape and pavement repair, Sumner County</t>
  </si>
  <si>
    <t>TN239</t>
  </si>
  <si>
    <t>Improve Streetscape and pavement repair, Obion County</t>
  </si>
  <si>
    <t>TN238</t>
  </si>
  <si>
    <t>Improve Streetscape and pavement repair, Henry County</t>
  </si>
  <si>
    <t>TN237</t>
  </si>
  <si>
    <t>Improve Streetscape and pavement repair, Smith County</t>
  </si>
  <si>
    <t>TN236</t>
  </si>
  <si>
    <t>Improve Streetscape and pavement repair, Dyer County</t>
  </si>
  <si>
    <t>TN235</t>
  </si>
  <si>
    <t>Improve, Streetscape and pavement repair, Lincoln County</t>
  </si>
  <si>
    <t>TN234</t>
  </si>
  <si>
    <t>Improve Streetscape and pavement repair, Maury County</t>
  </si>
  <si>
    <t>TN233</t>
  </si>
  <si>
    <t>Improve Streetscape and pavement repair, McMinn County of which $50,000 shall be used for a street paving project, Calhoun</t>
  </si>
  <si>
    <t>TN232</t>
  </si>
  <si>
    <t>Improve Streetscape and pavement repair, Carter County</t>
  </si>
  <si>
    <t>TN231</t>
  </si>
  <si>
    <t>Acquire and construct trail and bikeway along S. Chickamauga Creek in Chattanooga.</t>
  </si>
  <si>
    <t>TN230</t>
  </si>
  <si>
    <t>Widen I-65 from SR 840 to SR 96, including interchange modification at Goose Creek bypass, Williamson County.</t>
  </si>
  <si>
    <t>TN229</t>
  </si>
  <si>
    <t>Access road from the James H. Quillen VA Medical Center to U.S. 11-E in Mountain Home.</t>
  </si>
  <si>
    <t>TN228</t>
  </si>
  <si>
    <t>Johnson County, Tennessee for a trails system.</t>
  </si>
  <si>
    <t>TN227</t>
  </si>
  <si>
    <t>Access road improvements for regional hospital in Morristown</t>
  </si>
  <si>
    <t>TN226</t>
  </si>
  <si>
    <t>Construct the Melton Lake greenway in Oak Ridge.</t>
  </si>
  <si>
    <t>TN225</t>
  </si>
  <si>
    <t>Construct trails and recreational facilities at the Warriors Path State Park in Kingsport.</t>
  </si>
  <si>
    <t>TN224</t>
  </si>
  <si>
    <t>Construction of an Interchange on Highway 64 (APD 40) adjacent to I-75 Exit 20 in the City of Cleveland, TN for increased safety</t>
  </si>
  <si>
    <t>TN223</t>
  </si>
  <si>
    <t>Construct overpass at Highway 321 and Highway 11 Loudon County.</t>
  </si>
  <si>
    <t>TN222</t>
  </si>
  <si>
    <t>Construct Interpretive Visitor Center for the Cherokee Removal Memorial Park Trail of Tears site in Meigs County.</t>
  </si>
  <si>
    <t>TN221</t>
  </si>
  <si>
    <t>Widen a railroad underpass and make access improvements to the I-275 industrial business park in Knoxville</t>
  </si>
  <si>
    <t>TN220</t>
  </si>
  <si>
    <t>Widen U.S. Highway 127 to 4 lanes between Jamestown, Tennessee and I-40</t>
  </si>
  <si>
    <t>TN219</t>
  </si>
  <si>
    <t>Warren County Mountain View Industrial Park access road, Warren County, TN.</t>
  </si>
  <si>
    <t>TN218</t>
  </si>
  <si>
    <t>Improvements to I-40 interchange at I-240 East of Memphis (Phase II).</t>
  </si>
  <si>
    <t>TN217</t>
  </si>
  <si>
    <t>Construction of SR 32/U.S. 321 from SR 73 at Wilton Springs road to near I-40 in Cocke County, Tennessee</t>
  </si>
  <si>
    <t>TN216</t>
  </si>
  <si>
    <t>Develop intelligent transportation signage for access points at Fort Campbell, Tennessee.</t>
  </si>
  <si>
    <t>TN215</t>
  </si>
  <si>
    <t>Reconstruction of sidewalks, curbs, and streetscape improvements within the Memphis Central Biomedical District, Memphis, Tennessee</t>
  </si>
  <si>
    <t>TN214</t>
  </si>
  <si>
    <t>Riverside Drive Cobblestone Restoration and Walkway, Memphis.</t>
  </si>
  <si>
    <t>TN213</t>
  </si>
  <si>
    <t>Construction of Knob Creek Road in Washington County, Tennessee.</t>
  </si>
  <si>
    <t>TN212</t>
  </si>
  <si>
    <t>Expansion of SR 11W from Rutledge to Bean Station in Grainger County</t>
  </si>
  <si>
    <t>TN211</t>
  </si>
  <si>
    <t>Construct visitor interpretive center at the Gray Fossil Site in Gray</t>
  </si>
  <si>
    <t>TN210</t>
  </si>
  <si>
    <t>Construction of a pedestrian bridge in Alcoa</t>
  </si>
  <si>
    <t>TN209</t>
  </si>
  <si>
    <t>Plough Boulevard Interchange with Winchester Road in Memphis</t>
  </si>
  <si>
    <t>TN208</t>
  </si>
  <si>
    <t>Six lane extension from Airways Boulevard to South Highland Avenue in Jackson</t>
  </si>
  <si>
    <t>TN207</t>
  </si>
  <si>
    <t>Hermitage Avenue and pedestrian connectionto Cumberland River Bluff in Nashville.</t>
  </si>
  <si>
    <t>TN206</t>
  </si>
  <si>
    <t>Plan and construct Rutherford County visitor's center/ transportation information hub, City of Murfreesboro.</t>
  </si>
  <si>
    <t>TN205</t>
  </si>
  <si>
    <t>Upgrade roads for Slack Water Port facility and industrial park, Lake County, TN</t>
  </si>
  <si>
    <t>TN204</t>
  </si>
  <si>
    <t>Construct force protection barriers along U.S. Highway 41-A at Fort Campbell</t>
  </si>
  <si>
    <t>TN203</t>
  </si>
  <si>
    <t>Engineer, design and construction of connector road from I-75 interchange across Enterprise South Industrial Park to Hwy 58 in Hamilton County</t>
  </si>
  <si>
    <t>TN202</t>
  </si>
  <si>
    <t>North Second Street Corridor Upgrade, Memphis.</t>
  </si>
  <si>
    <t>TN201</t>
  </si>
  <si>
    <t>Plan and construct N. Tennessee Boulevard enhancements, Murfreesboro</t>
  </si>
  <si>
    <t>TN200</t>
  </si>
  <si>
    <t>College Street Corridor, Phase II, Great Smoky Mountain Heritage Highway Cultural and Visitors Center, Maryville.</t>
  </si>
  <si>
    <t>TN199</t>
  </si>
  <si>
    <t>Center for Advanced Intermodal Transportation Technologies at the University of Memphis.</t>
  </si>
  <si>
    <t>TN198</t>
  </si>
  <si>
    <t>University of Tennessee Joint Institute for Advanced Materials in Knoxville.</t>
  </si>
  <si>
    <t>TN197</t>
  </si>
  <si>
    <t>For the advancement of project development activities for SR 33 from Knox County Line to SR 61 at Maynardville, TN.</t>
  </si>
  <si>
    <t>TN196</t>
  </si>
  <si>
    <t>Improve existing two lane highway to a five lane facility on State Route 53 from South of I-24 to Near Parks Creek Road, Coffee County</t>
  </si>
  <si>
    <t>TN195</t>
  </si>
  <si>
    <t>Construct a system of greenways in Nashville-- Davidson County.</t>
  </si>
  <si>
    <t>TN194</t>
  </si>
  <si>
    <t>Widen I-65 from SR 840 to SR 96, including interchange modification at Goose Creek Bypass, Williamson County.</t>
  </si>
  <si>
    <t>TN193</t>
  </si>
  <si>
    <t>Construct sound-walls between I-65 and Harding Place in Davidson County  Design, purchase land, and construct sound walls along the west side of I-65 from approximately 950 feet south of the Harding Place interchange south to Hogan Road [ref P.L. 110-244, Sec 105(a)(60)]</t>
  </si>
  <si>
    <t>TN192</t>
  </si>
  <si>
    <t>Upgrade lights and gates and motion sensor controlling circuitry at the highway rail grade crossing located on Wenasoga Road/ FAS 8224, Middleton, TN.</t>
  </si>
  <si>
    <t>TN191</t>
  </si>
  <si>
    <t>Plan and construct a bicycle and pedestrian trail, Shelbyville</t>
  </si>
  <si>
    <t>TN190</t>
  </si>
  <si>
    <t>Develop trails, bike paths and recreational facilities on Brady Mountain, Cumberland County for Cumberland Trail State Park</t>
  </si>
  <si>
    <t>TN189</t>
  </si>
  <si>
    <t>Niota, TN Improving Vehicle Effiecies at At-Grade highway-Railroad Crossings</t>
  </si>
  <si>
    <t>TN188</t>
  </si>
  <si>
    <t>Bristol, Tennessee highway- RR crossing grade improvement--USDOT#731120J</t>
  </si>
  <si>
    <t>TN187</t>
  </si>
  <si>
    <t>Replace Unitia Bridge in Loudon County, TN.</t>
  </si>
  <si>
    <t>TN186</t>
  </si>
  <si>
    <t>Construction of the Foothills Parkway in the Great Smoky Mountains National Park.</t>
  </si>
  <si>
    <t>TN185</t>
  </si>
  <si>
    <t>Reconstruct State Route 109 from I-40 in Wilson County to Portland in Sumner County</t>
  </si>
  <si>
    <t>TN184</t>
  </si>
  <si>
    <t>Improve streetscape and pavement repair, Loudon County, TN</t>
  </si>
  <si>
    <t>TN183</t>
  </si>
  <si>
    <t>TN182</t>
  </si>
  <si>
    <t>Improve streetscape and signage, McMinn County, TN Improve streetscape and signage and pave roads in McMinn County, including $50,000 that may be used for paving local roads in the city of Calhoun [ref P.L. 110-244, Sec 105(a)(329)]</t>
  </si>
  <si>
    <t>TN181</t>
  </si>
  <si>
    <t>Improving Vehicle Efficiencies at At-Grade highway-Railroad Crossing in Loudon, TN.</t>
  </si>
  <si>
    <t>TN180</t>
  </si>
  <si>
    <t>Sevier County, Tennessee SR 449 extension. Sevier County, TN, SR 35 near SR 449 intersection [ref P.L. 110-244, Sec 105(a)(339)]</t>
  </si>
  <si>
    <t>TN179</t>
  </si>
  <si>
    <t>Construct streetscape improvements near TN Theater in Knoxville, TN</t>
  </si>
  <si>
    <t>TN178</t>
  </si>
  <si>
    <t>Jefferson, Hamblen Counties, Tennessee SR 66 relocation</t>
  </si>
  <si>
    <t>TN177</t>
  </si>
  <si>
    <t>Plan and construct a bicycle and pedestrian trail, Cannon County</t>
  </si>
  <si>
    <t>TN176</t>
  </si>
  <si>
    <t>Installation of Intelligent Transportation System on various major routes in Memphis.</t>
  </si>
  <si>
    <t>TN175</t>
  </si>
  <si>
    <t>Continue Shelby Avenue-- Demonbreun Street project in Nashville</t>
  </si>
  <si>
    <t>TN174</t>
  </si>
  <si>
    <t>Plan and construct a bicycle and pedestrian trail, Eagleville.</t>
  </si>
  <si>
    <t>TN173</t>
  </si>
  <si>
    <t>Improving Vehicle Efficiencies at highway At- Grade Railroad Crossing in Loudon, TN</t>
  </si>
  <si>
    <t>TN172</t>
  </si>
  <si>
    <t>Widen Interstate 240 from Poplar Avenue (SR 57) to near Walnut Grove Road (SR 23) East of Memphis, Shelby County.</t>
  </si>
  <si>
    <t>TN171</t>
  </si>
  <si>
    <t>Develop trails, bike paths and recreational facilities on the Crest of Black Mountain, Cumberland County for Cumberland Trail State Park</t>
  </si>
  <si>
    <t>TN170</t>
  </si>
  <si>
    <t>Develop historic preservation transportation enhancement project, Sumner Co. and surrounding counties</t>
  </si>
  <si>
    <t>TN169</t>
  </si>
  <si>
    <t>Construct State Route 1 (U.S. 70) to a four lane divided highway on new alignment from Centertown to McMinnville in Warren County</t>
  </si>
  <si>
    <t>TN168</t>
  </si>
  <si>
    <t>Construct and widen underpass at intersection of Boydstation, Harvey, and McFee Roads, Knox County, TN</t>
  </si>
  <si>
    <t>TN167</t>
  </si>
  <si>
    <t>Construct interchange on I- 40 in Wilson County.</t>
  </si>
  <si>
    <t>TN166</t>
  </si>
  <si>
    <t>Reconstruct Interchange 55 at Mallory Avenue, Memphis, Shelby County</t>
  </si>
  <si>
    <t>TN165</t>
  </si>
  <si>
    <t>Widen and improve State Route 33, Knox County, Tennessee.</t>
  </si>
  <si>
    <t>TN164</t>
  </si>
  <si>
    <t>Washington County, Tennessee SR 36 widening</t>
  </si>
  <si>
    <t>TN163</t>
  </si>
  <si>
    <t>TN162</t>
  </si>
  <si>
    <t>Construction of a pedestrian bridge in Alcoa, TN.</t>
  </si>
  <si>
    <t>TN161</t>
  </si>
  <si>
    <t>Construct welcome center, Macon County</t>
  </si>
  <si>
    <t>TN160</t>
  </si>
  <si>
    <t>Restoration of historic L&amp;N Depot, McMinn County, Tennessee.</t>
  </si>
  <si>
    <t>TN159</t>
  </si>
  <si>
    <t>Hamblen County, Tennessee U.S. 25E interchange improvements</t>
  </si>
  <si>
    <t>TN158</t>
  </si>
  <si>
    <t>Construct 2nd Creek Greenway, Knoxville, Tennessee.</t>
  </si>
  <si>
    <t>TN157</t>
  </si>
  <si>
    <t>TN156</t>
  </si>
  <si>
    <t>TN155</t>
  </si>
  <si>
    <t>Improve streetscape and pavement repair, Blount County, TN</t>
  </si>
  <si>
    <t>TN154</t>
  </si>
  <si>
    <t>Improve existing two lane highway to a four lane facility along the U.S. 412 Corridor west of Natchez Trace to U.S. 43 at Mount Pleasant.</t>
  </si>
  <si>
    <t>TN153</t>
  </si>
  <si>
    <t>Retrofit noise abatement walls in Davidson County</t>
  </si>
  <si>
    <t>TN152</t>
  </si>
  <si>
    <t>Cocke County, Tennessee SR 32 reconstruction.</t>
  </si>
  <si>
    <t>TN151</t>
  </si>
  <si>
    <t>Construction of I-69 in Obion, Dyer, Lauderdale and Tipton Counties.</t>
  </si>
  <si>
    <t>TN150</t>
  </si>
  <si>
    <t>Improve circuitry on vehicle protection device installed at highway-RR crossing in Knoxville, TN.</t>
  </si>
  <si>
    <t>TN149</t>
  </si>
  <si>
    <t>Complete construction and landscaping of visitor center on Cherohala Skyway in Monroe County, TN</t>
  </si>
  <si>
    <t>TN148</t>
  </si>
  <si>
    <t>For each rail-highway crossing: Improve circuitry on vehicle protection device installed at crossing in Knoxville, TN.</t>
  </si>
  <si>
    <t>TN147</t>
  </si>
  <si>
    <t>Plan and construct a bicycle and pedestrian trail including enhancements, Murfreesboro</t>
  </si>
  <si>
    <t>TN146</t>
  </si>
  <si>
    <t>construct new exit on I-75 and connect U.S. 11, U.S. 411, and SR 30</t>
  </si>
  <si>
    <t>TN145</t>
  </si>
  <si>
    <t>Reconstruct U.S. 64 from west of Bolivar to the Lawrence County Line in Hardemant, McNairy, Hardin, Wayne Counties</t>
  </si>
  <si>
    <t>TN144</t>
  </si>
  <si>
    <t>Improving Vehicle Efficiencies at At-Grade highway-Railroad Crossing in Philadelphia, TN.</t>
  </si>
  <si>
    <t>TN143</t>
  </si>
  <si>
    <t>construct and widen SR 33 in Monroe County, TN</t>
  </si>
  <si>
    <t>TN142</t>
  </si>
  <si>
    <t>Niota, TN Improve vehicle efficiencies at highway At- Grade Railroad Crossing.</t>
  </si>
  <si>
    <t>TN141</t>
  </si>
  <si>
    <t>Provide streetscape improvements and pavement repair, Greenback, Tennessee.</t>
  </si>
  <si>
    <t>TN140</t>
  </si>
  <si>
    <t>Construct Interpretive Visitor Center for the Cherokee Removal Memorial Park Trail of Tears site in Meigs County, TN.</t>
  </si>
  <si>
    <t>TN139</t>
  </si>
  <si>
    <t>TN138</t>
  </si>
  <si>
    <t>Plan and construct N. Tennessee Boulevard enhancements</t>
  </si>
  <si>
    <t>TN137</t>
  </si>
  <si>
    <t>Construct and improve intersections in Niota, Tennessee.</t>
  </si>
  <si>
    <t>TN136</t>
  </si>
  <si>
    <t>Hamblen County, Tennessee U.S. 11E (SR 34) interchange improvements</t>
  </si>
  <si>
    <t>TN135</t>
  </si>
  <si>
    <t>Plan and construct a bicycle and pedestrian trail, Lewisburg</t>
  </si>
  <si>
    <t>TN134</t>
  </si>
  <si>
    <t>Reconstruct connection with Hermitage Avenue to Cumberland River Bluff in Nashville.</t>
  </si>
  <si>
    <t>TN133</t>
  </si>
  <si>
    <t>Plan and construct a bicycle and pedestrian trail, Springfield</t>
  </si>
  <si>
    <t>TN132</t>
  </si>
  <si>
    <t>Constuct Western Bypass from Zinc Plant Road to Dotsonville Road, Montgomery County.</t>
  </si>
  <si>
    <t>TN131</t>
  </si>
  <si>
    <t>Upgrade roads for Slack Water Port facility and industrial park Lake County</t>
  </si>
  <si>
    <t>TN130</t>
  </si>
  <si>
    <t>Improving Vehicle Efficiencies at At-Grade highway-Railroad Crossing in Lenoir City, TN</t>
  </si>
  <si>
    <t>TN129</t>
  </si>
  <si>
    <t>Widen State Route 101 in Cumberland County from two lane highway to five lanes between State Routes 282 (Dunbar Road) and 392 in Crossville</t>
  </si>
  <si>
    <t>TN128</t>
  </si>
  <si>
    <t>Widen State Route 4 (U.S. 78) from Mississippi State Line to Getwell Road (SR 176) in Memphis, Shelby County</t>
  </si>
  <si>
    <t>TN127</t>
  </si>
  <si>
    <t>Construct Transportation and Heritage Museum in Townsend, Tennessee.</t>
  </si>
  <si>
    <t>TN126</t>
  </si>
  <si>
    <t>Bristol, Tennessee highway- RR grade crossing improvement--Cedar Street.</t>
  </si>
  <si>
    <t>TN125</t>
  </si>
  <si>
    <t>TN124</t>
  </si>
  <si>
    <t>Construct shoulder and turn lane on SR 71 near SR 35 in Seymour, Tennessee. [ref P.L. 110-244, Sec 105(a)(338)]</t>
  </si>
  <si>
    <t>TN123</t>
  </si>
  <si>
    <t>Plan and construct Rutherford County visitor's center/ Transportation information hub.</t>
  </si>
  <si>
    <t>TN122</t>
  </si>
  <si>
    <t>Improve State Route 62 in Morgan County near U.S. 27 in Wartburg to Petit Lane from existing two lane highway to four lanes.</t>
  </si>
  <si>
    <t>TN121</t>
  </si>
  <si>
    <t>Plan and construct a bicycle and pedestrian trail, Gallatin</t>
  </si>
  <si>
    <t>TN120</t>
  </si>
  <si>
    <t>Construct overpass at Highway 321 and Highway 11 Loudon County, Tennessee</t>
  </si>
  <si>
    <t>TN119</t>
  </si>
  <si>
    <t>Construct Proposed SR 397 extension from SR 96 West to U.S. 431 North to Franklin Williamson County</t>
  </si>
  <si>
    <t>TN118</t>
  </si>
  <si>
    <t>Construct State Route 385 (North and East) around the City of Memphis</t>
  </si>
  <si>
    <t>TN117</t>
  </si>
  <si>
    <t>Construct new lighting on Veterans Memorial Bridge, Loudon County, Tennessee</t>
  </si>
  <si>
    <t>TN116</t>
  </si>
  <si>
    <t>Bristol, Tennessee highway_x0014_RR grade Crossing improvement_x0014_Hazelwood Street</t>
  </si>
  <si>
    <t>TN115</t>
  </si>
  <si>
    <t>Conduct study for SR 45 to SR 386 Connector</t>
  </si>
  <si>
    <t>TN114</t>
  </si>
  <si>
    <t>Widen SR 62 in Knox County, TN</t>
  </si>
  <si>
    <t>TN113</t>
  </si>
  <si>
    <t>Acquire and construct trail and bikeway along S. Chickamauga Creek in Chattanooga, TN</t>
  </si>
  <si>
    <t>TN112</t>
  </si>
  <si>
    <t>Construction of park access road and adjacent trails at the Athens Regional Park in Athens, TN</t>
  </si>
  <si>
    <t>TN111</t>
  </si>
  <si>
    <t>Construction of an intersection/interchange in the City of Cleveland along I_x0013_75</t>
  </si>
  <si>
    <t>TN110</t>
  </si>
  <si>
    <t>Construction of Elizabethton Connector in Carter County, Tennessee</t>
  </si>
  <si>
    <t>TN109</t>
  </si>
  <si>
    <t>Carter County, Tennessee SR 362 reconstruction</t>
  </si>
  <si>
    <t>TN108</t>
  </si>
  <si>
    <t>Sevier, Jefferson, Cocke Counties, Tennessee SR 35 and U.S. 411 widening</t>
  </si>
  <si>
    <t>TN107</t>
  </si>
  <si>
    <t>Widen SR 30 From Athens to Etowah, Tennessee</t>
  </si>
  <si>
    <t>TN106</t>
  </si>
  <si>
    <t>Plan and construct a bicycle and pedestrian trail, Cookeville Putnam County [ref P.L. 110-244, Sec 105(a)(12)]</t>
  </si>
  <si>
    <t>TN105</t>
  </si>
  <si>
    <t>improve streetscape and pavement repair, Monroe County, TN</t>
  </si>
  <si>
    <t>TN104</t>
  </si>
  <si>
    <t>Plan and construct interchange improvements, I_x0013_65 at Highland Road Plan and construct interchange at I-65, from existing SR-109 to I-65 [ref P.L. 110-244, Sec 105(a)(11)]</t>
  </si>
  <si>
    <t>TN103</t>
  </si>
  <si>
    <t>Sevier County, Tennessee SR 66 widening</t>
  </si>
  <si>
    <t>TN102</t>
  </si>
  <si>
    <t>Plan and construct a bicycle and pedestrian trail, LaVergne</t>
  </si>
  <si>
    <t>TN101</t>
  </si>
  <si>
    <t>Plan and construct a bicycle and pedestrian trail, Smyrna</t>
  </si>
  <si>
    <t>TN100</t>
  </si>
  <si>
    <t>Develop trails, bike paths and recreational facilities on Western Slope of Black Mountain, Cumberland County for Cumberland Trail State Park</t>
  </si>
  <si>
    <t>TN099</t>
  </si>
  <si>
    <t>Plan and construct improvements, Livingston public square</t>
  </si>
  <si>
    <t>TN098</t>
  </si>
  <si>
    <t>Widen Interstate 240 from Interstate 55 to Interstate 40 West of Memphis, Shelby County</t>
  </si>
  <si>
    <t>TN097</t>
  </si>
  <si>
    <t>Hawkins County, Tennessee SR 31 reconstruction</t>
  </si>
  <si>
    <t>TN096</t>
  </si>
  <si>
    <t>Impove Vehicle Efficiencies at highway At-Grade Railroad Crossing in Athens, TN</t>
  </si>
  <si>
    <t>TN095</t>
  </si>
  <si>
    <t>Widen Campbell Station Road in Knoxville, TN</t>
  </si>
  <si>
    <t>TN094</t>
  </si>
  <si>
    <t>Develop trails, bike paths and recreational facilities on Bird Mountain, Morgan County for Cumberland Trail State Park</t>
  </si>
  <si>
    <t>TN093</t>
  </si>
  <si>
    <t>To construct transportation enhancements on a multi-faceted greenway in downtown Columbia on the Duck River</t>
  </si>
  <si>
    <t>TN092</t>
  </si>
  <si>
    <t>Knoxville, TN Cessna Rd. Improving At-Grade highway-railroad Crossings</t>
  </si>
  <si>
    <t>TN091</t>
  </si>
  <si>
    <t>Removal and Reconfiguration of Interstate Ramps/I_x0013_40 Removal and Reconfiguration of Interstate ramps, I-40, Memphis [ref P.L. 110-244, Sec 105(a)(1)]</t>
  </si>
  <si>
    <t>TN090</t>
  </si>
  <si>
    <t>Addition of an interchange on I_x0013_40 in Roane County at Buttermilk Road and I_x0013_40</t>
  </si>
  <si>
    <t>TN089</t>
  </si>
  <si>
    <t>Reconstruct and widen U.S. 72 from south of State Route 175 to State Route 57, Shelby County</t>
  </si>
  <si>
    <t>TN088</t>
  </si>
  <si>
    <t>Add third lane on U.S. 27 (State Route 29) for truck-climbing lane and realignment of roadway at Wolf Creek Road to Old U.S. 27 north of Robbins</t>
  </si>
  <si>
    <t>TN087</t>
  </si>
  <si>
    <t>Improve circuitry on vehicle protection device installed at highway/RR crossing in Athens, TN</t>
  </si>
  <si>
    <t>TN086</t>
  </si>
  <si>
    <t>Asphalt overlay to extend Lewis and Clark Highway 1804 in Charles Mix County leading to Platte Creek Recreation Area.</t>
  </si>
  <si>
    <t>SD164</t>
  </si>
  <si>
    <t>Construct Rail Spur in Brookings.</t>
  </si>
  <si>
    <t>SD163</t>
  </si>
  <si>
    <t>Construct bike path in Vermillion</t>
  </si>
  <si>
    <t>SD162</t>
  </si>
  <si>
    <t>Acquisition of road maintenance equipment for Oglala, Rosebud and Cheyenne River Sioux Tribes</t>
  </si>
  <si>
    <t>SD161</t>
  </si>
  <si>
    <t>BIA route 15 resurfacing between red scaffold and cherry creek to Ziebach county Rd. 33.</t>
  </si>
  <si>
    <t>SD159</t>
  </si>
  <si>
    <t>BIA route 3/ Tribal Farm Rd. reconstruction and paving</t>
  </si>
  <si>
    <t>SD158</t>
  </si>
  <si>
    <t>Roadway improvements on I-90 loop in Mitchell along Haven Street from near Burr Street to near Ohlman Street</t>
  </si>
  <si>
    <t>SD155</t>
  </si>
  <si>
    <t>To replace bridge over Missouri River, I-90 in Chamberlain.</t>
  </si>
  <si>
    <t>SD151</t>
  </si>
  <si>
    <t>East Anamosa St. extension to east/north and lacrosse St. road and bridge.</t>
  </si>
  <si>
    <t>SD150</t>
  </si>
  <si>
    <t>Construct Riverfront Walking trail between 4th Ave. and Main Street, Mobridge</t>
  </si>
  <si>
    <t>SD148</t>
  </si>
  <si>
    <t>Construct Marty Community Streets, Yankton Reservation.</t>
  </si>
  <si>
    <t>SD147</t>
  </si>
  <si>
    <t>Construct Wagner Community Streets, Yankton Reservation.</t>
  </si>
  <si>
    <t>SD146</t>
  </si>
  <si>
    <t>Construct Exit 61 I-90 Rapid City (Heartland Expressway).</t>
  </si>
  <si>
    <t>SD144</t>
  </si>
  <si>
    <t>Reconstruction and paving of streets on the Flandreau Indian Reservation.</t>
  </si>
  <si>
    <t>SD143</t>
  </si>
  <si>
    <t>Purchase critical conservation easements along the Heartland Expressway (Highway 79) adjacent to Custer State Park and Wind Cave National Park.</t>
  </si>
  <si>
    <t>SD142</t>
  </si>
  <si>
    <t>Reconstruction and paving of BIA Route 27, Wounded Knee-Porcupine Butte</t>
  </si>
  <si>
    <t>SD141</t>
  </si>
  <si>
    <t>Extension of Main Street and replacement of rail crossing, Mobridge</t>
  </si>
  <si>
    <t>SD140</t>
  </si>
  <si>
    <t>Construct Rush Lake Crossing U.S. 12 near Webster.</t>
  </si>
  <si>
    <t>SD136</t>
  </si>
  <si>
    <t>Reconstruct, S. Rochford Road from Rochford to Deerfield Rd</t>
  </si>
  <si>
    <t>SD134</t>
  </si>
  <si>
    <t>Construct a 4-lane highway between maverick Junction and the Nebraska border</t>
  </si>
  <si>
    <t>SD133</t>
  </si>
  <si>
    <t>Extend bicycle trail system in Aberdeen.</t>
  </si>
  <si>
    <t>SD132</t>
  </si>
  <si>
    <t>Extend bike trail in Pine Ridge to the SuAnne Big Crow Boys and Girls Center</t>
  </si>
  <si>
    <t>SD131</t>
  </si>
  <si>
    <t>Redesign T corner on BIA #2 5 miles SW of Kyle on the Pine Ridge Reservation</t>
  </si>
  <si>
    <t>SD130</t>
  </si>
  <si>
    <t>Extend the Sioux Falls Bike Trail to the Great Bear Recreation Area.</t>
  </si>
  <si>
    <t>SD129</t>
  </si>
  <si>
    <t>Design and construct new Meridian Bridge across the Missouri River south of Yankton, South Dakota.</t>
  </si>
  <si>
    <t>SD128</t>
  </si>
  <si>
    <t>Construct Railroad Underpass on Hwy 34 in Pierre  Railroad-highway crossings in Pierre [ref P.L. 110-244, Sec 105(a)(218)]</t>
  </si>
  <si>
    <t>SD127</t>
  </si>
  <si>
    <t>Pave and curb Cheyenne River Tribe Route 900, ``Chinatown'' in Eagle Butte.</t>
  </si>
  <si>
    <t>SD126</t>
  </si>
  <si>
    <t>Resurface 10 miles of U.S. 18 from Okreek to Carter on the Rosebud Indian Reservation.</t>
  </si>
  <si>
    <t>SD124</t>
  </si>
  <si>
    <t>Design and construct new Meridian Bridge across the Missouri River at Yankton.</t>
  </si>
  <si>
    <t>SD123</t>
  </si>
  <si>
    <t>Construction of 4-lane highway on U.S. 79 between Maverick Junction, and the Nebraska border.  Construct a 4-lane highway between Maverick Junction and the Nebraska border [ref P.L. 110-244, Sec 105(a)(217)]</t>
  </si>
  <si>
    <t>SD122</t>
  </si>
  <si>
    <t>Construct an interchange on I-90 at Marion Road west of Sioux Falls</t>
  </si>
  <si>
    <t>SD121</t>
  </si>
  <si>
    <t>Transportation Improvements for Highway 901, York County, SC</t>
  </si>
  <si>
    <t>SC118</t>
  </si>
  <si>
    <t>I-77/Peach Road Interchange in Fairfield County, SC, project would create interchange to encourage development at industrial park</t>
  </si>
  <si>
    <t>SC116</t>
  </si>
  <si>
    <t>Harden Street Improvements in Columbia. Specific improvements will include: modern traffic control signals, intersections, improved street lighting, driveways etc.</t>
  </si>
  <si>
    <t>SC113</t>
  </si>
  <si>
    <t>ICAR Roads, Greenville, reconstruction of roads around Fairforest Way for better flow into ICAR.</t>
  </si>
  <si>
    <t>SC112</t>
  </si>
  <si>
    <t>Widening of 4.4 miles of West Georgia Road in Greenville County.</t>
  </si>
  <si>
    <t>SC107</t>
  </si>
  <si>
    <t>Re-construction of an existing interchange at I- 385 and SC 14, in Laurens County</t>
  </si>
  <si>
    <t>SC105</t>
  </si>
  <si>
    <t>Engineering, design and construction of a Port Access Road connecting to I-26 in North Charleston, SC</t>
  </si>
  <si>
    <t>SC100</t>
  </si>
  <si>
    <t>Upgrade Hwy 21 Bypass Grade Crossings.</t>
  </si>
  <si>
    <t>SC097</t>
  </si>
  <si>
    <t>Improve intersection and corridor on U.S. 278 to improve safety. Poss build frontage roads widen road and change traffic controls</t>
  </si>
  <si>
    <t>SC096</t>
  </si>
  <si>
    <t>Pine Needles Widening and Bridge Replacement</t>
  </si>
  <si>
    <t>SC095</t>
  </si>
  <si>
    <t>Upgrade of the I-95/SC 327 Interchange near Florence.</t>
  </si>
  <si>
    <t>SC094</t>
  </si>
  <si>
    <t>Construction of public roads at the International Center for Automotive Research and reconstruction of Fairforest Way in Greenville, South Carolina</t>
  </si>
  <si>
    <t>SC093</t>
  </si>
  <si>
    <t>Lexington County, widen U.S. 1 and SC 6, and improve U.S. 1, SC 6, and U.S. 378</t>
  </si>
  <si>
    <t>SC092</t>
  </si>
  <si>
    <t>Construct grade separation and interchange improvements at U.S. 521, Lancaster County</t>
  </si>
  <si>
    <t>SC091</t>
  </si>
  <si>
    <t>Construct roadway btwn I-26 and U/S/ 1 in Lexington County. Intermodal connector from U.S. 1 to I- 26 and I-77. SC 302 and SC 602 improvements</t>
  </si>
  <si>
    <t>SC090</t>
  </si>
  <si>
    <t>Complete construction of Palmetto Parkway (I520) Extension (Phase II) to I- 20</t>
  </si>
  <si>
    <t>SC089</t>
  </si>
  <si>
    <t>Replace Murphy Road East Bridge, Anderson, SC</t>
  </si>
  <si>
    <t>SC088</t>
  </si>
  <si>
    <t>Replace Murphy Road West Bridge, Anderson, SC</t>
  </si>
  <si>
    <t>SC087</t>
  </si>
  <si>
    <t>SC086</t>
  </si>
  <si>
    <t>Construct I-85 Brockman- McClimon Interchange between Greenville Spartanburg Airport and SC Highway 101 interchanges</t>
  </si>
  <si>
    <t>SC085</t>
  </si>
  <si>
    <t>SCSU Transportation Center, Orangeburg</t>
  </si>
  <si>
    <t>SC084</t>
  </si>
  <si>
    <t>Extension of Wells Highway, Oconee County, South Carolina</t>
  </si>
  <si>
    <t>SC083</t>
  </si>
  <si>
    <t>Plan and build Interstate 73 from NC line to Myrtle Beach, SC.</t>
  </si>
  <si>
    <t>SC082</t>
  </si>
  <si>
    <t>Build 701 Connector (Southern Conway Bypass) in SC.</t>
  </si>
  <si>
    <t>SC081</t>
  </si>
  <si>
    <t>Build Interchange at U.S. 17 and Bowman Road in Mount Pleasant, SC</t>
  </si>
  <si>
    <t>SC080</t>
  </si>
  <si>
    <t>Medical University of South Carolina Roadway Enhancement.</t>
  </si>
  <si>
    <t>SC079</t>
  </si>
  <si>
    <t>Widening of Frontage Road from U.S. 72 to U.S. 56, Laurens, SC</t>
  </si>
  <si>
    <t>SC078</t>
  </si>
  <si>
    <t>Widening of Boiling Springs 9 from Rainbow Lake Rd. to SC 292</t>
  </si>
  <si>
    <t>SC077</t>
  </si>
  <si>
    <t>Engineering, design, and construction of I_x0013_73 from the North Carolina State Line to I_x0013_95</t>
  </si>
  <si>
    <t>SC076</t>
  </si>
  <si>
    <t>Construct Hub City Connector Passage (12.5 miles of bicycle-pedestrian improvements, 176_x0013_SC 56), part of state-wide Palmetto Trail Project</t>
  </si>
  <si>
    <t>SC075</t>
  </si>
  <si>
    <t>Widening and improvements of SC Highway 5 Bypass in York County</t>
  </si>
  <si>
    <t>SC074</t>
  </si>
  <si>
    <t>Widen West Georgia Road from Neely Ferry Road to Fork Shoals Road</t>
  </si>
  <si>
    <t>SC073</t>
  </si>
  <si>
    <t>Construction of the U.S. 15/SC_x0013_341 connector parallel to I_x0013_20, Lee County</t>
  </si>
  <si>
    <t>SC072</t>
  </si>
  <si>
    <t>Construct Briggs-Pearson-DeLaine Connector</t>
  </si>
  <si>
    <t>SC071</t>
  </si>
  <si>
    <t>Construction of interchange at I_x0013_385 and SC 14, Exit 19, in Laurens County, South Carolina</t>
  </si>
  <si>
    <t>SC070</t>
  </si>
  <si>
    <t>Build Carolina Bays Parkway Segment from SC 544 to U.S. 17 in Myrtle Beach, SC</t>
  </si>
  <si>
    <t>SC069</t>
  </si>
  <si>
    <t>Build Berlin Myers Extension in Summerville, SC</t>
  </si>
  <si>
    <t>SC068</t>
  </si>
  <si>
    <t>Build Railroad Avenue Extension in Berkeley County, SC_x0014_SCDOT</t>
  </si>
  <si>
    <t>SC067</t>
  </si>
  <si>
    <t>Extension and expansion of Lower Richland Roads Phase I</t>
  </si>
  <si>
    <t>SC066</t>
  </si>
  <si>
    <t>Build extension of North Rhett Boulevard from Liberty Hall Road to U.S. 176 in SC</t>
  </si>
  <si>
    <t>SC065</t>
  </si>
  <si>
    <t>Completion of Washington Secondary Bike Path from Coventry to Connecticut Border</t>
  </si>
  <si>
    <t>RI069</t>
  </si>
  <si>
    <t>Improve access to Pell Bridge in Newport.</t>
  </si>
  <si>
    <t>RI068</t>
  </si>
  <si>
    <t>Rehabilitate and improve Rt. 138 from Rt. 108 to Rt. 2.</t>
  </si>
  <si>
    <t>RI066</t>
  </si>
  <si>
    <t>Transportation Improvements for the Route 138 (South Kingstown)</t>
  </si>
  <si>
    <t>RI064</t>
  </si>
  <si>
    <t>Downtown Circulation Improvements Providence.</t>
  </si>
  <si>
    <t>RI063</t>
  </si>
  <si>
    <t>Improvements for the Commuter rail in Rhode Island</t>
  </si>
  <si>
    <t>RI061</t>
  </si>
  <si>
    <t>Construct trails and facility improvements within the Rhode Island National Wildlife Refuge complex.</t>
  </si>
  <si>
    <t>RI060</t>
  </si>
  <si>
    <t>Restore and Expand Maritime Heritage site in Bristol</t>
  </si>
  <si>
    <t>Bury the Power Lines at India Point.</t>
  </si>
  <si>
    <t>RI057</t>
  </si>
  <si>
    <t>Transportation Enhancements at Blackstone Valley Heritage Corridor.</t>
  </si>
  <si>
    <t>RI056</t>
  </si>
  <si>
    <t>Replace Sakonnet Bridge</t>
  </si>
  <si>
    <t>Open space acquisition to mitigate growth associated with SR 4 and Interstate 95, by non-profit land conservation agencies through acquisition of fee or easement, with a match requirement of 50% of the total purchase price</t>
  </si>
  <si>
    <t>RI054</t>
  </si>
  <si>
    <t>Transportation Improvements for the Jamestown Bridge Demolition--Bicycle Access/ Trestle Span Demolition/ Fishing Pier (N. Kingstown)</t>
  </si>
  <si>
    <t>RI051</t>
  </si>
  <si>
    <t>Transportation Improvements for the Blackstone River Bikeway (Providence, Woonsocket).</t>
  </si>
  <si>
    <t>RI050</t>
  </si>
  <si>
    <t>New Interchange constructed from I-195 to Taunton and Warren Avenue in East Providence</t>
  </si>
  <si>
    <t>RI049</t>
  </si>
  <si>
    <t>Transportation Improvements for the Northwest Biketrail/Woonasquatucket River Greenway (Providence, Johnston)</t>
  </si>
  <si>
    <t>RI048</t>
  </si>
  <si>
    <t>Transportation Improvements for the Washington Secondary Bicycle Facility/ Coventry Greenway/Trestle Trail (Coventry)</t>
  </si>
  <si>
    <t>RI047</t>
  </si>
  <si>
    <t>Transportation Improvements for the Apponaug Bypass.</t>
  </si>
  <si>
    <t>RI046</t>
  </si>
  <si>
    <t>Replace I-195 Washington Bridge Eastbound</t>
  </si>
  <si>
    <t>RI045</t>
  </si>
  <si>
    <t>Rehabilitation of Bridge Number 550 in Pawtucket.</t>
  </si>
  <si>
    <t>RI044</t>
  </si>
  <si>
    <t>RI043</t>
  </si>
  <si>
    <t>RI042</t>
  </si>
  <si>
    <t>RI041</t>
  </si>
  <si>
    <t>Establish interchange between Route 4 and Interstate 95.</t>
  </si>
  <si>
    <t>RI040</t>
  </si>
  <si>
    <t>Construct a handicapped accessible trail and platform at Kettle Pond Visitor Center Administrative
Facility</t>
  </si>
  <si>
    <t>RI039</t>
  </si>
  <si>
    <t>New Interchange constructed from I_x0013_195 to Taunton and Warren Avenue in East Providence</t>
  </si>
  <si>
    <t>RI038</t>
  </si>
  <si>
    <t>Study future needs of East-West road infrastructure in Adams County</t>
  </si>
  <si>
    <t>PA724</t>
  </si>
  <si>
    <t>Intersection signalization at SR 3020 (Newburg Road)/Country Club Road, Northampton County</t>
  </si>
  <si>
    <t>PA722</t>
  </si>
  <si>
    <t>Enhance parking facility in Chester Springs, Historic Yellow Springs</t>
  </si>
  <si>
    <t>PA720</t>
  </si>
  <si>
    <t>Construction of a bridge over Brandywine Creek as part of the Boot Road extension project, Downington Borough</t>
  </si>
  <si>
    <t>PA719</t>
  </si>
  <si>
    <t>For roadway construction improvements to Route 222 relocation, Lehigh County</t>
  </si>
  <si>
    <t>PA718</t>
  </si>
  <si>
    <t>UPMC Heliport in Bedford</t>
  </si>
  <si>
    <t>PA715</t>
  </si>
  <si>
    <t>Relocation of East Lake Road in Pyamatuning Township</t>
  </si>
  <si>
    <t>PA651</t>
  </si>
  <si>
    <t>Complete heritage tourism work plans for communities along SR 6</t>
  </si>
  <si>
    <t>PA650</t>
  </si>
  <si>
    <t>Da Vinci Center hydrogen fueled transit vehicles</t>
  </si>
  <si>
    <t>PA649</t>
  </si>
  <si>
    <t>Road impact improvements along Potomac River tributaries.</t>
  </si>
  <si>
    <t>PA648</t>
  </si>
  <si>
    <t>Study the future needs of east-west road infrastructure in Adams County</t>
  </si>
  <si>
    <t>PA646</t>
  </si>
  <si>
    <t>To incorporate a portion of Old Delaware Avenue as the South Philadelphia Port Access Road.</t>
  </si>
  <si>
    <t>PA643</t>
  </si>
  <si>
    <t>Shippensburg University campus circulation improvements</t>
  </si>
  <si>
    <t>PA642</t>
  </si>
  <si>
    <t>Improvements to Penn's Landing Ferry Terminal, Philadelphia</t>
  </si>
  <si>
    <t>PA641</t>
  </si>
  <si>
    <t>Repair and upgrade Cresheim Valley Drive, Philadelphia</t>
  </si>
  <si>
    <t>PA640</t>
  </si>
  <si>
    <t>Construct the Alle-Kiski Bridge and Connector</t>
  </si>
  <si>
    <t>PA634</t>
  </si>
  <si>
    <t>Improvements to rural corridors in Erie, Pennsylvania</t>
  </si>
  <si>
    <t>PA629</t>
  </si>
  <si>
    <t>Study and construct improvements to the intersection of the Bucknell University main campus entrance road and SR 15, Pennsylvania.</t>
  </si>
  <si>
    <t>PA628</t>
  </si>
  <si>
    <t>Improvements to access roads at the Please Touch Museum, Philadelphia</t>
  </si>
  <si>
    <t>PA624</t>
  </si>
  <si>
    <t>Improvements to the Pleasant Valley and Sandy Hill Roads intersection with SR 130 in Penn Township</t>
  </si>
  <si>
    <t>PA616</t>
  </si>
  <si>
    <t>Construct the North Delaware River East Coast Greenway Trail</t>
  </si>
  <si>
    <t>PA615</t>
  </si>
  <si>
    <t>Construct a road along the North Delaware Riverfront Corridor from Buckius Street to Poquessing Creek</t>
  </si>
  <si>
    <t>PA605</t>
  </si>
  <si>
    <t>Widen Route 22 between Export and Delmont</t>
  </si>
  <si>
    <t>South Phila. Access Rd. Design and construction of port access road from South Phila Port and intermodal facilities, Philadelphia</t>
  </si>
  <si>
    <t>PA601</t>
  </si>
  <si>
    <t>Reconstruct intersection of SR 51 and Franklin Ave, Beaver County.</t>
  </si>
  <si>
    <t>PA600</t>
  </si>
  <si>
    <t>Transportation Improvements for Armstrong County, PA Slatelick Interchange for PA 28 at SR 3017</t>
  </si>
  <si>
    <t>PA596</t>
  </si>
  <si>
    <t>Improvements from U.S. 11 to southbound ramp to I-81 in Antrim Township</t>
  </si>
  <si>
    <t>PA594</t>
  </si>
  <si>
    <t>Two-lane Extension of Bristol Road, Bucks County</t>
  </si>
  <si>
    <t>PA585</t>
  </si>
  <si>
    <t>U.S. Route 13 Corridor Reconstruction, Redevelopment and Beautification, Bucks County</t>
  </si>
  <si>
    <t>Construction of pedestrian tunnel under Cherry Street in Philadelphia.</t>
  </si>
  <si>
    <t>PA583</t>
  </si>
  <si>
    <t>Design and Construction of Portzer Road Connector, Bucks County</t>
  </si>
  <si>
    <t>PA582</t>
  </si>
  <si>
    <t>Design and construct French Creek Parkway and connector roads in Phoenixville</t>
  </si>
  <si>
    <t>PA581</t>
  </si>
  <si>
    <t>Widening and improvements to SR 10, New Morgan Borough, Berks County.</t>
  </si>
  <si>
    <t>PA579</t>
  </si>
  <si>
    <t>Construction SR 3024, Middle Creek Bridge II, South Canaan, Wayne County</t>
  </si>
  <si>
    <t>PA577</t>
  </si>
  <si>
    <t>Replace Bridge, SR 106, Tunkhannock Creek Bridge 2, Clifford Township, Susquehanna County</t>
  </si>
  <si>
    <t>Modernize traffic signals, complete minor roadway realignment, and improve channelization at U.S. 322 and PA 10 intersection</t>
  </si>
  <si>
    <t>Construct PA 706 Wyalusing Bypass Bradford County, Pennsylvania</t>
  </si>
  <si>
    <t>PA573</t>
  </si>
  <si>
    <t>Design, engineering, ROW acquisition construction of streetscaping enhancements, paving, lighting, safety improvements, parking and roadway redesign in Wilkes- Barre.</t>
  </si>
  <si>
    <t>PA571</t>
  </si>
  <si>
    <t>Complete heritage tourism work plans for communities along SR 6, Pennsylvania</t>
  </si>
  <si>
    <t>PA566</t>
  </si>
  <si>
    <t>Road impact `improvements along Potomac River tributaries, Pennsylvania</t>
  </si>
  <si>
    <t>PA559</t>
  </si>
  <si>
    <t>Widening of Rt. 22 and SR 26 in Huntingdon, upgrades to the interchange at U.S. Rt. 22 and SR 26</t>
  </si>
  <si>
    <t>PA558</t>
  </si>
  <si>
    <t>Widening of SR 68 S. of I- 80 interchange, Clarion County</t>
  </si>
  <si>
    <t>PA553</t>
  </si>
  <si>
    <t>Construct Campbelltown Connector, Lebanon County.</t>
  </si>
  <si>
    <t>Construction of Central Susquehanna Valley Thruway</t>
  </si>
  <si>
    <t>Transportation Improvements to Jeannette Truck Route, Westmoreland County.</t>
  </si>
  <si>
    <t>PA543</t>
  </si>
  <si>
    <t>Crows Run Relocation from SR 65 to Freedom Crider Road, Beaver County.</t>
  </si>
  <si>
    <t>PA542</t>
  </si>
  <si>
    <t>Construct the Alle-Kiski Bridge and Connector, Pennsylvania</t>
  </si>
  <si>
    <t>PA538</t>
  </si>
  <si>
    <t>Streetscape improvements, Geneva College</t>
  </si>
  <si>
    <t>PA537</t>
  </si>
  <si>
    <t>New interchange off Route 60 into proposed industrial park in Neshannock Township.</t>
  </si>
  <si>
    <t>PA535</t>
  </si>
  <si>
    <t>Planning, environment and preliminary engineering for East-West Corridor Rapid Transit, Pittsburgh.</t>
  </si>
  <si>
    <t>PA533</t>
  </si>
  <si>
    <t>Replace Burd St. Bridge over Amtrak and Norfolk Southern railroad tracks in the Borough of Royalton, Dauphin County</t>
  </si>
  <si>
    <t>PA530</t>
  </si>
  <si>
    <t>Replace Union Street Bridge over Middle Creek in the borough of Tremont, Schuylkill County.</t>
  </si>
  <si>
    <t>PA529</t>
  </si>
  <si>
    <t>Replace bridge over Little Mahantongo Creek at intersection of Hepler and Valley Roads in Upper Mahantongo Twp., Schuylkill County.</t>
  </si>
  <si>
    <t>PA528</t>
  </si>
  <si>
    <t>Replace Stossertown Bridge (Main Street) over West Creek in Branch Township, Schuylkill County.</t>
  </si>
  <si>
    <t>PA527</t>
  </si>
  <si>
    <t>Safety improvements at Liberty Street intersection with PA Route 61 in W. Brunswick and N. Manheim Twp., Schuylkill County</t>
  </si>
  <si>
    <t>PA526</t>
  </si>
  <si>
    <t>Construct improvements to Chambers Hill Road and Lindle Road (SR 441) at its intersections with Interstate 283 and Eisenhower Boulevard</t>
  </si>
  <si>
    <t>PA522</t>
  </si>
  <si>
    <t>Street Improvements, Upper Gwynedd Township</t>
  </si>
  <si>
    <t>PA521</t>
  </si>
  <si>
    <t>Street Improvements, Upper Dublin Township.</t>
  </si>
  <si>
    <t>PA520</t>
  </si>
  <si>
    <t>Street improvements to Ridge Pike and Joshua Road, Whitemarsh Township.</t>
  </si>
  <si>
    <t>PA518</t>
  </si>
  <si>
    <t>Street improvements along North Broad Street, Hatfield Borough</t>
  </si>
  <si>
    <t>PA516</t>
  </si>
  <si>
    <t>Armstrong County, PA Slatelick Interchange for PA 28 at SR 3017</t>
  </si>
  <si>
    <t>PA515</t>
  </si>
  <si>
    <t>Northfield site roadway extension from Rt. 60 to Industrial Park near the Pittsburgh International Airport.</t>
  </si>
  <si>
    <t>PA514</t>
  </si>
  <si>
    <t>Construct interim U.S. 422 improvements at Valley Forge river crossing</t>
  </si>
  <si>
    <t>PA513</t>
  </si>
  <si>
    <t>Construct highway safety and capacity improvements to improve the access to the KidsPeace Broadway Campus</t>
  </si>
  <si>
    <t>PA512</t>
  </si>
  <si>
    <t>Road and pedestrian improvements and realignment, through construction, in York City NW Triangle.</t>
  </si>
  <si>
    <t>PA510</t>
  </si>
  <si>
    <t>Widen Route 666 in Warren County</t>
  </si>
  <si>
    <t>PA507</t>
  </si>
  <si>
    <t>Westmoreland County, Pennsylvania, four lane limited access facility connecting State Road 119 to the Pennsylvania Turnpike (Sony Connector).</t>
  </si>
  <si>
    <t>PA506</t>
  </si>
  <si>
    <t>Relocation and upgrade of Beaner Hallow Rd., Beaver County, PA</t>
  </si>
  <si>
    <t>PA505</t>
  </si>
  <si>
    <t>Reconstruction of U.S. 30 from PA 10 to Business U.S. 30 including travel lanes, shoulders, etc.</t>
  </si>
  <si>
    <t>PA504</t>
  </si>
  <si>
    <t>PA500</t>
  </si>
  <si>
    <t>PA495</t>
  </si>
  <si>
    <t>Completion of construction of final 2 ramps of I-79 interchange with Parkway West; widening of 1 mile of Parkway West leading to ramps.</t>
  </si>
  <si>
    <t>PA492</t>
  </si>
  <si>
    <t>Provide 4 through-lanes on PA 100 by constructing two thru lanes to the east of Ludwigs Corner</t>
  </si>
  <si>
    <t>PA491</t>
  </si>
  <si>
    <t>Transportation enhancements along the Delaware Canal between Yardley, PA and Bristol, PA.</t>
  </si>
  <si>
    <t>PA490</t>
  </si>
  <si>
    <t>Design, engineering, land acquisition, right-of-way acquisition, and construction of a parking garage, streetscaping enhancements, paving, lighting, safety improvements, parking, and roadway redesign in the city of Wilkes-Barre [ref P.L. 110-244, Sec 105(a)(169)]</t>
  </si>
  <si>
    <t>PA488</t>
  </si>
  <si>
    <t>Design and construct improvements to PA 465 from Walnut Bottom Rd. to PA 641 and at I-81 Exit 44</t>
  </si>
  <si>
    <t>PA486</t>
  </si>
  <si>
    <t>Jeannette Truck Route</t>
  </si>
  <si>
    <t>PA483</t>
  </si>
  <si>
    <t>Eliminate existing rail line in Indian, PA to eliminate 37 at grade crossings and reconstruct the line outside the town from Glenn Lock to Middletown</t>
  </si>
  <si>
    <t>PA481</t>
  </si>
  <si>
    <t>PA480</t>
  </si>
  <si>
    <t>PA475</t>
  </si>
  <si>
    <t>Fayette County, Pennsylvania, State Road 21 Improvements.</t>
  </si>
  <si>
    <t>PA474</t>
  </si>
  <si>
    <t>Replace Messinger Street Bridge in the Borough of Bangor</t>
  </si>
  <si>
    <t>PA473</t>
  </si>
  <si>
    <t>Design, engineering, ROW acquisition and construction of streetscaping enhancements, paving, lighting, safety improvements, parking and roadway redesign in Moosic Borough, Lackawanna County</t>
  </si>
  <si>
    <t>PA472</t>
  </si>
  <si>
    <t>Construction of I-79 to Mon- Fayette Section of Southern Beltway, Pittsburgh, Pennsylvania</t>
  </si>
  <si>
    <t>PA469</t>
  </si>
  <si>
    <t>Design, engineering, ROW acquisition and construction of streetscaping enhancements, paving, lighting, safety improvements, parking and roadway redesign on West Cemetery Street and Frederick Courts in Ashley Borough, Luzerne County. [ref P.L. 110-244, Sec 105(a)(120)]</t>
  </si>
  <si>
    <t>PA468</t>
  </si>
  <si>
    <t>Install and construct signals, calming devices and signs in Mechanicsburg and surrounding municipalities</t>
  </si>
  <si>
    <t>PA467</t>
  </si>
  <si>
    <t>Route 313 Turning Lanes and Truck Climbing Lanes, Bucks County</t>
  </si>
  <si>
    <t>PA466</t>
  </si>
  <si>
    <t>Development of bicycle and pedestrian trails and access links along North Delaware Riverfront.</t>
  </si>
  <si>
    <t>PA464</t>
  </si>
  <si>
    <t>PA462</t>
  </si>
  <si>
    <t>City of Philadelphia in conjunction with American Cities Foundation for neighborhood transportation enhancement and pedestrian safety projects</t>
  </si>
  <si>
    <t>PA460</t>
  </si>
  <si>
    <t>Street improvements, Whitemarsh Township.</t>
  </si>
  <si>
    <t>PA453</t>
  </si>
  <si>
    <t>For design, engineering, ROW acquisition, and construction of a connector road between the Valmont Industrial Park and Pennsylvania Rt. 924 at Cranberry Creek</t>
  </si>
  <si>
    <t>PA451</t>
  </si>
  <si>
    <t>Replace a highway railcrossing in Osborne Borough, PA.</t>
  </si>
  <si>
    <t>PA450</t>
  </si>
  <si>
    <t>For the Nanticoke City Redevelopment Authority to design, acquire land, and construct a parking garage, streetscaping enhancements, paving, lighting and safety improvements, and roadway redesign in Nanticoke.</t>
  </si>
  <si>
    <t>PA447</t>
  </si>
  <si>
    <t>Swamp Road Corridor Safety and Roadway Improvements, Bucks County</t>
  </si>
  <si>
    <t>PA444</t>
  </si>
  <si>
    <t>To enhance existing directional markers and increase wayfinding signage infrastructure in Monroe County. Carbon, Monroe, Pike, and Wayne Counties [ref P.L. 110-244, Sec 105(a)(130)]</t>
  </si>
  <si>
    <t>PA441</t>
  </si>
  <si>
    <t>North Atherton Signal Coordination Project in Centre County</t>
  </si>
  <si>
    <t>PA437</t>
  </si>
  <si>
    <t>Construct additional northbound lane on Rt. 28 between Harmar and Creighton Interchange.</t>
  </si>
  <si>
    <t>PA436</t>
  </si>
  <si>
    <t>Rail Crossing signalization upgrade, East Wesner Road, Maidencreek Twp, Berks County</t>
  </si>
  <si>
    <t>PA435</t>
  </si>
  <si>
    <t>PA434</t>
  </si>
  <si>
    <t>Crows Run Relocation from SR 65 to Freedom Crider Road</t>
  </si>
  <si>
    <t>PA428</t>
  </si>
  <si>
    <t>David Lawrence Convention Center Phase IV- reconstruction of roadways assoc. with HQ hotel project.</t>
  </si>
  <si>
    <t>PA427</t>
  </si>
  <si>
    <t>Street improvements, Borough of Ambler.</t>
  </si>
  <si>
    <t>PA425</t>
  </si>
  <si>
    <t>Provide access to HOV ramp from Reedsdale Street with traffic signals, pavement markings, lane control and fast acting gates.</t>
  </si>
  <si>
    <t>PA421</t>
  </si>
  <si>
    <t>Route 89 Curve Realignment one mile north of Titusville on Route 89</t>
  </si>
  <si>
    <t>PA420</t>
  </si>
  <si>
    <t>Extension of River Road in Reading, PA to provide access to major industrial and brownfields sites.</t>
  </si>
  <si>
    <t>PA419</t>
  </si>
  <si>
    <t>Design, engineering, ROW acquisition and construction of streetscaping enhancements, paving, lighting, safety improvements, parking and roadway redesign in Exeter Borough, Luzerne County.</t>
  </si>
  <si>
    <t>PA418</t>
  </si>
  <si>
    <t>PA 23 corridor improvements from U.S. 30 to U.S. 322</t>
  </si>
  <si>
    <t>PA417</t>
  </si>
  <si>
    <t>Construct Dubois Regional Medical Center Access Road</t>
  </si>
  <si>
    <t>PA411</t>
  </si>
  <si>
    <t>Completion of beltway interchanges along Business Route 60 in Moon Township, Allegheny County</t>
  </si>
  <si>
    <t>PA408</t>
  </si>
  <si>
    <t>Upgrade Route 30 Corridor and Airport Access</t>
  </si>
  <si>
    <t>PA405</t>
  </si>
  <si>
    <t>Improve safety of Route 145 in Whitehall Township</t>
  </si>
  <si>
    <t>PA404</t>
  </si>
  <si>
    <t>PA401</t>
  </si>
  <si>
    <t>Improvements to 8th and 9th Street bridges between Pleasant Valley Blvd. and Valley View Blvd., Altoona, PA. [ref P.L. 110-244, Sec 105(a)(84)]</t>
  </si>
  <si>
    <t>PA398</t>
  </si>
  <si>
    <t>Add turn lane, modify signals and install pavement markings at intersection of PA 422 and PA 662 in Amity Township</t>
  </si>
  <si>
    <t>PA397</t>
  </si>
  <si>
    <t>Design, engineering, ROW acquisition, and construction of streetscaping enhancements, paving, lighting, safety improvements, parking and roadway redesign at the intersection of Quincy/West Drinker/Electric Streets near the Dunmore School complex in Dunmore Borough, Lackawanna County [ref P.L. 110-244, Sec 105(a)(116)]</t>
  </si>
  <si>
    <t>PA396</t>
  </si>
  <si>
    <t>Project to realign intersection of King of Prussia Road and Upper Gulph Road to provide turning lanes and signalization.   Bridge reconstruction and road widening on Route 252 and Route 30 in Tredyffrin Township, PA, in conjunction with the Paoli Transportation Center Project [ref P.L. 110-244, Sec 105(a)(341)]</t>
  </si>
  <si>
    <t>PA395</t>
  </si>
  <si>
    <t>Design and construct interchange and related improvements at I-83 Exit 19</t>
  </si>
  <si>
    <t>PA394</t>
  </si>
  <si>
    <t>Design, engineering, right-of-way acquisition, and construction of streetscaping enhancements, paving, lighting, safety improvements, handicap access ramps, parking, and roadway redesign on Bilbow Street from Church Street to Pugh Street, on Pugh Street from Swallow Street to Main Street, Jones Lane from Main Street to Hoblak Street, Cherry Street from Green Street to Church Street, Main Street from Jackson Street to end, Short Street from Cherry</t>
  </si>
  <si>
    <t>PA390</t>
  </si>
  <si>
    <t>Construct Cameron Street Bridge Northumberland County, Pennsylvania</t>
  </si>
  <si>
    <t>PA389</t>
  </si>
  <si>
    <t>Construct the French Creek Parkway in Phoenixville, PA</t>
  </si>
  <si>
    <t>PA387</t>
  </si>
  <si>
    <t>Reconstruct Hwy and replace of bridge on U.S. 422 between the Berks County Line and the Schuylkill River in Montgomery and Chester Counties</t>
  </si>
  <si>
    <t>PA384</t>
  </si>
  <si>
    <t>Route 6 Resurfacing from Mansfield Borough in Richmond Township to the Village of Mainesburg in Sullivan Township.</t>
  </si>
  <si>
    <t>PA381</t>
  </si>
  <si>
    <t>Installation of comprehensive signage system across 1700 acres of urban parks in Pittsburgh</t>
  </si>
  <si>
    <t>PA380</t>
  </si>
  <si>
    <t>PA379</t>
  </si>
  <si>
    <t>PA374</t>
  </si>
  <si>
    <t>Cresheim Valley Drive Revitalization project involving scenic enhancements and pedestrian safety improvements from Lincoln Drive to Navajo Street</t>
  </si>
  <si>
    <t>PA373</t>
  </si>
  <si>
    <t>CUPSS, Pennsylvania, Urban Maglev Demonstration Test Project.</t>
  </si>
  <si>
    <t>PA371</t>
  </si>
  <si>
    <t>Acquisition of adjacent property to planned Park-n- Ride at Kressler and Hamilton Boulevards in Wescosville, PA.</t>
  </si>
  <si>
    <t>PA369</t>
  </si>
  <si>
    <t>Design, engineering, ROW acquisition, and construction of streetscaping enhancements, paving, lighting, safety improvements, parking, and roadway redesign on Old Ashley Road, Ashley Street, Phillips Street, First Street, Ferry Road, and Division Street in Hanover Township, Luzerne County [ref P.L. 110-244, Sec 105(a)(128)]</t>
  </si>
  <si>
    <t>PA368</t>
  </si>
  <si>
    <t>Design, engineering, right-of-way acquisition, and construction of streetscaping enhancements, paving, lighting, safety improvements, parking, roadway redesign, and catch basin restoration and replacement on Cherry Street, Willow Street, Eno Street, Flat Road, Krispin Street, Parrish Street, Carver Street, Church Street, Franklin Street, Carolina Street, East Main Street, and Rear Shawnee Avenue in Plymouth Borough, Luzerne County</t>
  </si>
  <si>
    <t>PA366</t>
  </si>
  <si>
    <t>For the Scranton City Redevelopment Authority to design, engineer, acquire ROW and construct streetscaping enhancements, paving, lighting and safety improvements, parking, and roadway redesign</t>
  </si>
  <si>
    <t>PA365</t>
  </si>
  <si>
    <t>Intersection improvements at PA Route 209 and Water Company Road, construction of a bridge and access enhancements to Nature and Arts Center, Upper Paxton Township</t>
  </si>
  <si>
    <t>PA363</t>
  </si>
  <si>
    <t>Design, engineering, right-of-way acquisition, and construction of streetscaping enhancements, paving, lighting, parking, roadway redesign, and safety improvements (including curbing, stop signs, crosswalks, and pedestrian sidewalks) at and around the 3-way intersection involving Susquehanna Avenue, Erie Street, and Second Street in West Pittston, Luzerne County</t>
  </si>
  <si>
    <t>PA362</t>
  </si>
  <si>
    <t>Deployment of an Intelligent Transportation System along I-476 PA Turnpike NE Ext/PA 309 and I-76 Schuylkill Exprway in Montgomery County.</t>
  </si>
  <si>
    <t>PA361</t>
  </si>
  <si>
    <t>Conduct environmental review and acquire right-of-way for preferred alternative to improve PA 41</t>
  </si>
  <si>
    <t>PA357</t>
  </si>
  <si>
    <t>Design, engineering, ROW acquisition, and construction of a connector road between PA 115 and Interstate 81 and exit 168 on Interstate 81 or the intersection of the connector road with Northampton St. in Luzerne County [ref P.L. 110-244, Sec 105(a)(166)]</t>
  </si>
  <si>
    <t>PA355</t>
  </si>
  <si>
    <t>Design, engineering, ROW acquisition, and construction of streetscaping enhancements, paving, lighting, safety improvements, parking, and roadway redesign on Oak Street from Stark Street to the township line at Mayock Street and on East Mountain Boulevard in Plains Township, Luzerne County</t>
  </si>
  <si>
    <t>PA353</t>
  </si>
  <si>
    <t>PA352</t>
  </si>
  <si>
    <t>Widening of Route 40 in Wharton Township, Fayette County, Pa [ref P.L. 110-244, Sec 105(a)(87)]</t>
  </si>
  <si>
    <t>PA351</t>
  </si>
  <si>
    <t>Widening of SR 1001 Section 601 in Clinton County</t>
  </si>
  <si>
    <t>PA350</t>
  </si>
  <si>
    <t>Extension of Third Street from Interstate 83 to Chestnut Street, Harrisburg</t>
  </si>
  <si>
    <t>PA348</t>
  </si>
  <si>
    <t>Widening of Rt. 22 and SR 26 in Huntingdon. Upgrades to the interchange at U.S. Rt. 22 and SR 26 [ref P.L. 110-244, Sec 105(a)(81)]</t>
  </si>
  <si>
    <t>PA347</t>
  </si>
  <si>
    <t>SR 10 widening, New Morgan Borough and Caernarvon Township, PA</t>
  </si>
  <si>
    <t>PA346</t>
  </si>
  <si>
    <t>Construction of U.S. 22 to I 79 Section of Southern Beltway, Pittsburgh, Pennsylvania</t>
  </si>
  <si>
    <t>PA344</t>
  </si>
  <si>
    <t>Improvements to Amtrak Keystone Corridor grade crossings at Irishtown Rd., New Comer Rd., and a new bridge at Ebychiques Rd</t>
  </si>
  <si>
    <t>PA340</t>
  </si>
  <si>
    <t>Design, engineering, right-of-way acquisition, and construction of streetscaping enhancements, paving, lighting, safety improvements, parking, and roadway redesign on Sampson Street, Dunn Avenue, Powell Street, Josephine Street, Pittston Avenue, Railroad Street, McClure Avenue, and Baker Street in Old Forge Borough, Lackawanna County</t>
  </si>
  <si>
    <t>PA339</t>
  </si>
  <si>
    <t>Design, engineering, ROW acquisition, and construction of streetscaping enhancements, paving, lighting, safety improvements, parking, garage, and roadway redesign in Duryea Borough, Luzerne County</t>
  </si>
  <si>
    <t>PA337</t>
  </si>
  <si>
    <t>Allegheny County Urban Runoff Mitigationeliminate urban highway runoff and the discharge of culverted streams into municipal combined sewers</t>
  </si>
  <si>
    <t>PA336</t>
  </si>
  <si>
    <t>PA334</t>
  </si>
  <si>
    <t>Design and construct interchange and related improvements to I_x0013_83 Exit 4</t>
  </si>
  <si>
    <t>PA327</t>
  </si>
  <si>
    <t>Rt. 60 Millennium Park Interchange, construct new interchange on Rt. 60 to provide access to new Lawrence County Industrial Park</t>
  </si>
  <si>
    <t>PA325</t>
  </si>
  <si>
    <t>Design, engineering, ROW acquisition, and construction of streetscaping enhancements, paving, lighting, safety improvements, parking, and roadway redesign ', replacement of the Nesbitt Street Bridge, and placement of a guard rail adjacent to St. Vladimir's Cemetery on Mountain Road (S.R. 1007)' in Larksville Borough, Luzerne County [ref P.L. 110-244, Sec 105(a)(125)]</t>
  </si>
  <si>
    <t>PA324</t>
  </si>
  <si>
    <t>Design, engineering, right-of-way acquisition, and construction of streetscaping enhancements, paving, lighting, safety improvements, parking, roadway redesign, and cross pipe and catch basin restoration and replacement on Northgate, Mandy Court, Vine Street, and 36th Street in Milnesville West, and on Hillside Drive (including the widening of the bridge on Hillside Drive), Club 40 Road, Sunburst and Venisa Drives, and Stockton #7 Road in Hazle</t>
  </si>
  <si>
    <t>PA323</t>
  </si>
  <si>
    <t>Design, construct and upgrade interchange of U.S. 15 and U.S. 30 in Adams County</t>
  </si>
  <si>
    <t>PA320</t>
  </si>
  <si>
    <t>Development of Northwest Lancaster County River Trail</t>
  </si>
  <si>
    <t>PA317</t>
  </si>
  <si>
    <t>SR 219 Purchase of right-of-way and completion of four lane extension from the Town of Somerset to the Maryland border</t>
  </si>
  <si>
    <t>PA315</t>
  </si>
  <si>
    <t>PA314</t>
  </si>
  <si>
    <t>Reconstruction and repair of Haverford Ave. Between 68th St. and Lansdowne Ave</t>
  </si>
  <si>
    <t>PA313</t>
  </si>
  <si>
    <t>Design, engineering, ROW acquisition, and construction of street improvements, parking, safety enhancements, and roadway redesign in Nanticoke</t>
  </si>
  <si>
    <t>PA312</t>
  </si>
  <si>
    <t>York Road improvements from Horsham Road to Summit Avenue, Borough of Hatboro</t>
  </si>
  <si>
    <t>PA308</t>
  </si>
  <si>
    <t>Mercer County, PA I 79 and PA 208 Interchange Improvement Project</t>
  </si>
  <si>
    <t>PA305</t>
  </si>
  <si>
    <t>Design and construct relocation of U.S. 11 between Ridge Hill and Hempt Roads</t>
  </si>
  <si>
    <t>PA304</t>
  </si>
  <si>
    <t>PA303</t>
  </si>
  <si>
    <t>I-5 Franklin-Glenwood Interchange Study.</t>
  </si>
  <si>
    <t>OR159</t>
  </si>
  <si>
    <t>Rehabilitate Sellwood Bridge, Multnomah County, Oregon</t>
  </si>
  <si>
    <t>OR158</t>
  </si>
  <si>
    <t>Beaverton Hillsdale/Scholls Ferry/Oleson Rd. Intersection Reconfiguration, Washington County.</t>
  </si>
  <si>
    <t>OR157</t>
  </si>
  <si>
    <t>Interchange Improvements to I-205 at Airport Way</t>
  </si>
  <si>
    <t>OR156</t>
  </si>
  <si>
    <t>Troutdale Interchange enhancements at I-84 and 257th St, Troutdale.</t>
  </si>
  <si>
    <t>OR155</t>
  </si>
  <si>
    <t>Plan, design, and construct the Dalles, Oregon Riverfront Access.</t>
  </si>
  <si>
    <t>OR154</t>
  </si>
  <si>
    <t>Transportation Improvements Around the Eugene, Oregon Federal Courthouse</t>
  </si>
  <si>
    <t>OR153</t>
  </si>
  <si>
    <t>P&amp;W Rehabilitation Project, Yamhill County</t>
  </si>
  <si>
    <t>OR152</t>
  </si>
  <si>
    <t>Improve Barnhart Road, Umatilla County.</t>
  </si>
  <si>
    <t>OR151</t>
  </si>
  <si>
    <t>Improve Marine Park Underpass to address necessary transportation improvements, Cascade Locks.</t>
  </si>
  <si>
    <t>OR150</t>
  </si>
  <si>
    <t>Plan, design, and construct Frontage Road Crossing Project, Hood River.</t>
  </si>
  <si>
    <t>OR149</t>
  </si>
  <si>
    <t>Construction of I-84, U.S. 395 Stanfield Interchange Improvement Project.</t>
  </si>
  <si>
    <t>OR148</t>
  </si>
  <si>
    <t>Reroute U.S. 97 at Redmond, and improve intersection of U.S. 97 and Oregon 126.</t>
  </si>
  <si>
    <t>OR147</t>
  </si>
  <si>
    <t>Relocate and improve Cascade Locks Southbank Enhancements, Cascade Locks.</t>
  </si>
  <si>
    <t>OR146</t>
  </si>
  <si>
    <t>Plan, design, and acquire, Sunrise Corridor, Clackamas County</t>
  </si>
  <si>
    <t>OR145</t>
  </si>
  <si>
    <t>Construction of highway and pedestrian access to Macadam Ave. and street improvements as part of South Waterfront Development, Portland.</t>
  </si>
  <si>
    <t>OR144</t>
  </si>
  <si>
    <t>Upgrade the I-5 Fern Valley Interchange at Exit 24, Medford.</t>
  </si>
  <si>
    <t>OR143</t>
  </si>
  <si>
    <t>For Interstate 5 interchange, City of Coburg</t>
  </si>
  <si>
    <t>OR142</t>
  </si>
  <si>
    <t>Construct Barber Street Extension, Wilsonville</t>
  </si>
  <si>
    <t>OR141</t>
  </si>
  <si>
    <t>Improvements to U.S 97 from Modoc Point to Algoma.</t>
  </si>
  <si>
    <t>OR140</t>
  </si>
  <si>
    <t>Improve I-5/99W Connecter, Washington County.</t>
  </si>
  <si>
    <t>OR139</t>
  </si>
  <si>
    <t>Improve Highway 22, Polk County</t>
  </si>
  <si>
    <t>OR138</t>
  </si>
  <si>
    <t>Widening of Oregon Highway 217 between Tualatin Valley Highway and the U.S. 26 Interchange, Beaverton.</t>
  </si>
  <si>
    <t>OR137</t>
  </si>
  <si>
    <t>Upgrade, to add a southbound lane to a section of I-5 through Portland, between Delta Park and Lombard, Portland</t>
  </si>
  <si>
    <t>OR136</t>
  </si>
  <si>
    <t>For purchase of right-of- way, planning, design and construction of a highway, Newberg.</t>
  </si>
  <si>
    <t>OR135</t>
  </si>
  <si>
    <t>Highway 20 Improvements from Pioneer Mountain to Eddyville, Lincoln County.</t>
  </si>
  <si>
    <t>OR134</t>
  </si>
  <si>
    <t>TransPacific Parkway Realignment Project, Coos County</t>
  </si>
  <si>
    <t>OR133</t>
  </si>
  <si>
    <t>U.S. Highway 20 and Airport Road Intersection Improvements, Lebanon.</t>
  </si>
  <si>
    <t>OR132</t>
  </si>
  <si>
    <t>U.S. 101 Slide Repair, Curry County</t>
  </si>
  <si>
    <t>OR131</t>
  </si>
  <si>
    <t>Transportation enhancements at Eugene Depot, Eugene.</t>
  </si>
  <si>
    <t>OR130</t>
  </si>
  <si>
    <t>To construct and enhance bikeway between Hood River and McCord Creek</t>
  </si>
  <si>
    <t>OR129</t>
  </si>
  <si>
    <t>Purchase communications equipment related to traffic incident management in Linn, Benton, Lane, Douglas, Coos, Curry, and Josephine Counties</t>
  </si>
  <si>
    <t>OR128</t>
  </si>
  <si>
    <t>Pedestrian improvements including boardwalk extension and sidewalk construction, Port of Brookings Harbor</t>
  </si>
  <si>
    <t>OR127</t>
  </si>
  <si>
    <t>Middle Fork Willamette River Path, Springfield.</t>
  </si>
  <si>
    <t>OR126</t>
  </si>
  <si>
    <t>Hwy 99E/Geary Street Safety Improvements, Albany</t>
  </si>
  <si>
    <t>OR125</t>
  </si>
  <si>
    <t>Hwy 199 Safety Improvements, Josephine County</t>
  </si>
  <si>
    <t>OR124</t>
  </si>
  <si>
    <t>Continue bridge repair project authorized under Public Law 105-178, Coos Bay.</t>
  </si>
  <si>
    <t>OR123</t>
  </si>
  <si>
    <t>Construction of access road including sidewalks, bike lanes and railroad crossing from Highway 99W to industrial zoned property, Corvallis.</t>
  </si>
  <si>
    <t>OR122</t>
  </si>
  <si>
    <t>Construct Pathway From Multimodal Transit Station to Swanson Park, Albany.</t>
  </si>
  <si>
    <t>OR121</t>
  </si>
  <si>
    <t>Cascade Locks Marine Park Underpass to address necessary improvements</t>
  </si>
  <si>
    <t>OR120</t>
  </si>
  <si>
    <t>Hood River, OR, Frontage Road Crossing Project.</t>
  </si>
  <si>
    <t>OR119</t>
  </si>
  <si>
    <t>Construction of the I-84, U.S. 395 Stanfield Interchange Improvement Project.</t>
  </si>
  <si>
    <t>OR118</t>
  </si>
  <si>
    <t>Medford, OR to construct sidewalks and improve storm drainage and gutters for the Citys Safe Walk Plan</t>
  </si>
  <si>
    <t>OR117</t>
  </si>
  <si>
    <t>North Bend Waterfront District Boardwalk Construction</t>
  </si>
  <si>
    <t>OR116</t>
  </si>
  <si>
    <t>I-205 widening, Clackamas County</t>
  </si>
  <si>
    <t>OR115</t>
  </si>
  <si>
    <t>Reroute U.S. 97 at Redmond, OR and improve the intersection of U.S. 97 and Oregon 126</t>
  </si>
  <si>
    <t>OR114</t>
  </si>
  <si>
    <t>Completion of the first of three phases of trails in the Regional Trails Program.</t>
  </si>
  <si>
    <t>OR113</t>
  </si>
  <si>
    <t>Construct turn lane on Gateway Boulevard, Cottage Grove.</t>
  </si>
  <si>
    <t>OR112</t>
  </si>
  <si>
    <t>Siuslaw River Bridge, Florence</t>
  </si>
  <si>
    <t>OR111</t>
  </si>
  <si>
    <t>Widen I-5 between Portland, Oregon and Vancouver, Washington</t>
  </si>
  <si>
    <t>OR110</t>
  </si>
  <si>
    <t>Weaver Road Extension and Bridge Project, Douglas County</t>
  </si>
  <si>
    <t>OR109</t>
  </si>
  <si>
    <t>Renewal of Wooden Bridge West of Albany</t>
  </si>
  <si>
    <t>OR108</t>
  </si>
  <si>
    <t>To study the feasibility of widening Hwy 26 from the Hwy 217 interchange to the Cornelius Pass exit.</t>
  </si>
  <si>
    <t>OR107</t>
  </si>
  <si>
    <t>Culvert Replacement, Sweet Home</t>
  </si>
  <si>
    <t>OR106</t>
  </si>
  <si>
    <t>I-5 Beltline Interchange.</t>
  </si>
  <si>
    <t>OR105</t>
  </si>
  <si>
    <t>Repair and recoat logging bridge over Highway 99 E, Canby.</t>
  </si>
  <si>
    <t>OR104</t>
  </si>
  <si>
    <t>Construction of transportation facilities at the Tualatin River Wildlife Refuge.</t>
  </si>
  <si>
    <t>OR103</t>
  </si>
  <si>
    <t>I-5/Highway 214 interchange improvements, Woodburn</t>
  </si>
  <si>
    <t>OR102</t>
  </si>
  <si>
    <t>Study to evaluate alternatives in support of an eventual Astoria bypass, Astoria.</t>
  </si>
  <si>
    <t>OR101</t>
  </si>
  <si>
    <t>Connect Boeckman Road to Tooze Road, Wilsonville.</t>
  </si>
  <si>
    <t>OR100</t>
  </si>
  <si>
    <t>Sunrise Corridor, Clackamas County</t>
  </si>
  <si>
    <t>OR099</t>
  </si>
  <si>
    <t>Highway 34/Corvallis Bypass Intersection</t>
  </si>
  <si>
    <t>OR098</t>
  </si>
  <si>
    <t>Agness Road, Curry County</t>
  </si>
  <si>
    <t>OR097</t>
  </si>
  <si>
    <t>I-205/Highway 213 interchange improvements</t>
  </si>
  <si>
    <t>OR096</t>
  </si>
  <si>
    <t>I-5 Trade Corridor, Portland, Oregon to Vancouver, Washington segment.</t>
  </si>
  <si>
    <t>OR095</t>
  </si>
  <si>
    <t>Widen Delaura Beach Lane and add a bike lane both directions, Warrenton.</t>
  </si>
  <si>
    <t>OR094</t>
  </si>
  <si>
    <t>Lake Road Reconstruction and Safety Improvements, Milwaukie.</t>
  </si>
  <si>
    <t>OR093</t>
  </si>
  <si>
    <t>Construct highway and pedestrian access to Macadam Ave. and street improvements as part of the South Waterfront development, Portland.</t>
  </si>
  <si>
    <t>OR092</t>
  </si>
  <si>
    <t>Columbia Intermodal Corridor for rail congestion relief, improved intersections and access to Interstate-5 for trucks, and grade-separate road from rail, Portland</t>
  </si>
  <si>
    <t>OR091</t>
  </si>
  <si>
    <t>Rockwood Town Center for Stark Street from 190th to 197th for pedestrian, bicycle and transit facilities and safety mitigation</t>
  </si>
  <si>
    <t>OR090</t>
  </si>
  <si>
    <t>Expand storage facilities in Eugene to support transportation enhancement activities throughout the State.</t>
  </si>
  <si>
    <t>OR089</t>
  </si>
  <si>
    <t>Construction of the East Burnside Street improvements, Portland</t>
  </si>
  <si>
    <t>OR088</t>
  </si>
  <si>
    <t>Construct an urban arterial street between NE Weidler and NE Washington on NE 102nd, Portland.</t>
  </si>
  <si>
    <t>OR087</t>
  </si>
  <si>
    <t>Construction and preliminary engineering of a railroad crossing at the intersection of Havlik Road and Hwy 30, Scappoose</t>
  </si>
  <si>
    <t>OR086</t>
  </si>
  <si>
    <t>Upgrade U.S. 101 and Utility Relocation, Gold Beach.</t>
  </si>
  <si>
    <t>OR085</t>
  </si>
  <si>
    <t>Upgrade the I-5 Fern Valley Interchange (Exit 24).</t>
  </si>
  <si>
    <t>OR084</t>
  </si>
  <si>
    <t>U.S. 199/Laurel Road Intersection</t>
  </si>
  <si>
    <t>OR083</t>
  </si>
  <si>
    <t>Rogue River Bikeway/ Pedestrian Path, Curry County</t>
  </si>
  <si>
    <t>OR082</t>
  </si>
  <si>
    <t>Interstate 5 Interchange at City of Coburg</t>
  </si>
  <si>
    <t>OR081</t>
  </si>
  <si>
    <t>Construct Barber Street extension, Wilsonville</t>
  </si>
  <si>
    <t>OR080</t>
  </si>
  <si>
    <t>Sellwood Bridge Replacement- Multnomah County</t>
  </si>
  <si>
    <t>OR079</t>
  </si>
  <si>
    <t>Improvements to Bandon- Charleston State Scenic Tour on Randolph Road and North Bank Lane.</t>
  </si>
  <si>
    <t>OR078</t>
  </si>
  <si>
    <t>Improve U.S. 97 from Modoc Point to Algoma.</t>
  </si>
  <si>
    <t>OR077</t>
  </si>
  <si>
    <t>I-5/99W connector</t>
  </si>
  <si>
    <t>OR076</t>
  </si>
  <si>
    <t>Highway 22-Cascade Highway interchange improvements, Marion County</t>
  </si>
  <si>
    <t>OR075</t>
  </si>
  <si>
    <t>Highway 22, Polk County</t>
  </si>
  <si>
    <t>OR074</t>
  </si>
  <si>
    <t>Widening of Oregon Hwy 217 between Tualatin Valley Hwy and the U.S. 26 interchange, Beaverton</t>
  </si>
  <si>
    <t>OR073</t>
  </si>
  <si>
    <t>Add a southbound lane to section of I_x0013_5 through Portland, OR between Delta Park and Lombard</t>
  </si>
  <si>
    <t>OR072</t>
  </si>
  <si>
    <t>For purchase of right-of-way, planning, design, and construction of a highway, Newberg</t>
  </si>
  <si>
    <t>OR071</t>
  </si>
  <si>
    <t>Construct passing lanes on U.S. 199, Josephine County</t>
  </si>
  <si>
    <t>OR070</t>
  </si>
  <si>
    <t>Highway 20, Lincoln County</t>
  </si>
  <si>
    <t>OR069</t>
  </si>
  <si>
    <t>Improve Millican, West Butte Road which connects U.S. Highway 20 with U.S. Highway 126</t>
  </si>
  <si>
    <t>OR068</t>
  </si>
  <si>
    <t>Delta Ponds Bike/Pedestrian Path</t>
  </si>
  <si>
    <t>OR067</t>
  </si>
  <si>
    <t>Kuebler Boulevard improvements, Salem</t>
  </si>
  <si>
    <t>OR066</t>
  </si>
  <si>
    <t>Study landslides on U.S. Highway 20 between Cascadia and Santiam Pass to develop longterm repair strategy</t>
  </si>
  <si>
    <t>OR065</t>
  </si>
  <si>
    <t>Construct bike/pedestrian path, Powers Bicycle and pedestrian improvements, Oregon [ref P.L. 110-244, Sec 105(a)(378)]</t>
  </si>
  <si>
    <t>OR064</t>
  </si>
  <si>
    <t>For improvements to the State maintained interstate system in the State of Oklahoma.</t>
  </si>
  <si>
    <t>OK133</t>
  </si>
  <si>
    <t>Improvements to highways and bridges in the State of Oklahoma, divided equally among the eight field divisions.</t>
  </si>
  <si>
    <t>OK132</t>
  </si>
  <si>
    <t>Enhancement projects for Woodward</t>
  </si>
  <si>
    <t>OK131</t>
  </si>
  <si>
    <t>To construct a viaduct on U.S. Highway 70 over the railroad tracks in Durant.</t>
  </si>
  <si>
    <t>OK130</t>
  </si>
  <si>
    <t>Transportation improvements to Idabel Industrial Park Rail Spur, Idabel</t>
  </si>
  <si>
    <t>OK129</t>
  </si>
  <si>
    <t>Realignment of U.S. 287 around Boise City.</t>
  </si>
  <si>
    <t>OK128</t>
  </si>
  <si>
    <t>Reconstruct the I-44--Fort Sill Key Gate Interchange.</t>
  </si>
  <si>
    <t>OK127</t>
  </si>
  <si>
    <t>Navajoe Gateway Improvements Projects, U.S. 62 in Altus, OK</t>
  </si>
  <si>
    <t>OK126</t>
  </si>
  <si>
    <t>Construct and widen six- lanes on Interstate 44 from the Arkansas River extending east approximately 3.7 miles to Yale Avenue in Tulsa, OK</t>
  </si>
  <si>
    <t>OK125</t>
  </si>
  <si>
    <t>Reconstruction of the I-40 Cross-town Expressway from I-44 to I-35 in downtown Oklahoma City.</t>
  </si>
  <si>
    <t>OK124</t>
  </si>
  <si>
    <t>Improvements to SH 3 from Antlers to Broken Bow.</t>
  </si>
  <si>
    <t>OK123</t>
  </si>
  <si>
    <t>Construction of Duncan Bypass Grade Separation.</t>
  </si>
  <si>
    <t>OK122</t>
  </si>
  <si>
    <t>Construct vehicular bridge over the Burlington Northern RR at War Bonnet Crossing, Mannford</t>
  </si>
  <si>
    <t>OK121</t>
  </si>
  <si>
    <t>Reconstruction SH 66 from Craig and Rogers Counties to SH 66 and U.S. 60 intersection</t>
  </si>
  <si>
    <t>OK120</t>
  </si>
  <si>
    <t>Construction of Midwest City Pedestrian Walkway.</t>
  </si>
  <si>
    <t>OK119</t>
  </si>
  <si>
    <t>Widen U.S. 60 between, Bartlesville and Pawhuska, Osage County</t>
  </si>
  <si>
    <t>OK118</t>
  </si>
  <si>
    <t>Widen U.S. 281 from the new U.S. 281 Spur North to Geary Canadian County.</t>
  </si>
  <si>
    <t>OK117</t>
  </si>
  <si>
    <t>Improvements to SH 412P at 412 Interchange.</t>
  </si>
  <si>
    <t>OK116</t>
  </si>
  <si>
    <t>Texanna Road improvements around Lake Eufaula.</t>
  </si>
  <si>
    <t>OK115</t>
  </si>
  <si>
    <t>Complete Reconstruction of the I-35-SH 9 West Interchange.</t>
  </si>
  <si>
    <t>OK114</t>
  </si>
  <si>
    <t>Construction of rail crossing in Claremore at Blue State Drive and SH 66</t>
  </si>
  <si>
    <t>OK113</t>
  </si>
  <si>
    <t>Improvement to Hereford Lane and U.S. 69 Interchange, McAlester</t>
  </si>
  <si>
    <t>OK112</t>
  </si>
  <si>
    <t>Widen U.S. 54 from North of Optima Northeast to Kansas State Line, Texas County, OK</t>
  </si>
  <si>
    <t>OK111</t>
  </si>
  <si>
    <t>Widen U.S. 60 from approximately 2 miles east of U.S. 60/U.S. 75 interchange east approximately 5.5 miles.</t>
  </si>
  <si>
    <t>OK110</t>
  </si>
  <si>
    <t>Reconstruct the Interstate 44 193rd Street Interchange.</t>
  </si>
  <si>
    <t>OK109</t>
  </si>
  <si>
    <t>Transportation Improvements for SH 33 Widen SH 33 from the Cimarron River East to U.S. 177 Payne County.</t>
  </si>
  <si>
    <t>OK108</t>
  </si>
  <si>
    <t>Construction of Norman highway-rail Grade Separation</t>
  </si>
  <si>
    <t>OK107</t>
  </si>
  <si>
    <t>Improving the I-35 Interchange at Milepost 1 Near Thackerville.</t>
  </si>
  <si>
    <t>OK106</t>
  </si>
  <si>
    <t>To the University of OK to conduct research on global tracking methods for intermodal containerized freight.</t>
  </si>
  <si>
    <t>OK105</t>
  </si>
  <si>
    <t>Realignment of U.S. 287 around Boise City, OK.</t>
  </si>
  <si>
    <t>OK104</t>
  </si>
  <si>
    <t>Reconstruct the I-44--Fort Still Key Gate Interchange</t>
  </si>
  <si>
    <t>OK103</t>
  </si>
  <si>
    <t>Navajoe Gateway Improvements Project, U.S. 62 in Altus, OK.</t>
  </si>
  <si>
    <t>OK102</t>
  </si>
  <si>
    <t>Construct and widen six lanes on Interstate 44 from the Arkansas River extending east approximately 3.7 miles to Yale Avenue in Tulsa, OK</t>
  </si>
  <si>
    <t>OK101</t>
  </si>
  <si>
    <t>Reconstruction of the I-40 Crosstown Expressway from I-44 to I-35 in downtown Oklahoma City, Oklahoma.</t>
  </si>
  <si>
    <t>OK100</t>
  </si>
  <si>
    <t>Construct interchange south of I-40 along Indian Nation Turnpike near Henryetta.</t>
  </si>
  <si>
    <t>OK099</t>
  </si>
  <si>
    <t>OK098</t>
  </si>
  <si>
    <t>OK097</t>
  </si>
  <si>
    <t>Construct vehicular bridge over the Burlington Northern RR at War Bonnet Crossing, Mannford, OK</t>
  </si>
  <si>
    <t>OK096</t>
  </si>
  <si>
    <t>Reconstruction of SH 66 from Craig and Rogers Counties to SH 66 and U.S. 60 intersection.</t>
  </si>
  <si>
    <t>OK095</t>
  </si>
  <si>
    <t>OK094</t>
  </si>
  <si>
    <t>U.S. 60, Widen U.S. 60 between Bartlesville and Pawhuska, Osage County, OK</t>
  </si>
  <si>
    <t>OK093</t>
  </si>
  <si>
    <t>U.S. 281, Widen U.S. 281 from the new U.S. 281 Spur North to Geary Canadian County, OK</t>
  </si>
  <si>
    <t>OK092</t>
  </si>
  <si>
    <t>OK091</t>
  </si>
  <si>
    <t>OK090</t>
  </si>
  <si>
    <t>Complete Reconstruction of the I-35/SH 9 West Interchange.</t>
  </si>
  <si>
    <t>OK089</t>
  </si>
  <si>
    <t>Construction of rail crossing in Claremore at Blue Star Drive and SH 66.</t>
  </si>
  <si>
    <t>OK088</t>
  </si>
  <si>
    <t>Improvements to Hereford Lane and US69 Interchange, McAlester.</t>
  </si>
  <si>
    <t>OK087</t>
  </si>
  <si>
    <t>Transportaion enhancements for Highway 19 from Ada to Stratford.</t>
  </si>
  <si>
    <t>OK086</t>
  </si>
  <si>
    <t>U.S. 54, Widen U.S. 54 from North of Optima Northeast to Kansas State Line, Texas County, OK</t>
  </si>
  <si>
    <t>OK085</t>
  </si>
  <si>
    <t>Widen U.S. 60 from approximately 2 miles east of the U.S. 60/US 75 interchange east approximately 5.5 miles.</t>
  </si>
  <si>
    <t>OK084</t>
  </si>
  <si>
    <t>Reconstruct the Interstate 44 193rd street interchange</t>
  </si>
  <si>
    <t>OK083</t>
  </si>
  <si>
    <t>SH-33, Widen SH 33 from the Cimarron River East to U.S. 177 Payne County, OK</t>
  </si>
  <si>
    <t>OK082</t>
  </si>
  <si>
    <t>OK081</t>
  </si>
  <si>
    <t>Improving the I_x0013_35 Interchange at Milepost 1 Near Thackerville</t>
  </si>
  <si>
    <t>OK080</t>
  </si>
  <si>
    <t>Establish a Trans-Erie Ferry line from Cleveland, Ohio to Port Stanley, Ontario.</t>
  </si>
  <si>
    <t>OH351</t>
  </si>
  <si>
    <t>Washington County SR 7 safety improvements, widening, and signage.</t>
  </si>
  <si>
    <t>OH350</t>
  </si>
  <si>
    <t>Medina County U.S. 224 turn lane addition, resurfacing, signage, and other improvements</t>
  </si>
  <si>
    <t>OH349</t>
  </si>
  <si>
    <t>Transportation Improvements for Montgomery County I-75 at South Dixie Drive/ Central Avenue Interchange, W. Carrolton.</t>
  </si>
  <si>
    <t>OH348</t>
  </si>
  <si>
    <t>Transportation Improvements for Ohio River Trail from Salem to Downtown.</t>
  </si>
  <si>
    <t>OH347</t>
  </si>
  <si>
    <t>Transportation Improvements to downtown Columb RiverSouth Bridge.</t>
  </si>
  <si>
    <t>OH346</t>
  </si>
  <si>
    <t>Columbiana County Port Authority construct intermodal facility, transportation safety improvements</t>
  </si>
  <si>
    <t>OH345</t>
  </si>
  <si>
    <t>Mill Street Bridge reconstruction and related improvements, Akron OH</t>
  </si>
  <si>
    <t>OH344</t>
  </si>
  <si>
    <t>Highway rail grade separation over NS rail line for Hines Hill Road/ Milford Connector.</t>
  </si>
  <si>
    <t>OH343</t>
  </si>
  <si>
    <t>Highway rail crossing safety upgrades at three locations in Madison Village, OH.</t>
  </si>
  <si>
    <t>OH342</t>
  </si>
  <si>
    <t>Delaware County SR 750 realignment and safety improvements (PID 79367)</t>
  </si>
  <si>
    <t>OH341</t>
  </si>
  <si>
    <t>City of Cincinnati Waldvogel Viaduct reconstruction project</t>
  </si>
  <si>
    <t>OH340</t>
  </si>
  <si>
    <t>Stark County SR 172 safety construction and related improvements</t>
  </si>
  <si>
    <t>OH339</t>
  </si>
  <si>
    <t>Jackson County SR 93 widening, turn-lane addition, and related safety improvements.</t>
  </si>
  <si>
    <t>OH338</t>
  </si>
  <si>
    <t>Knox County SR 13 rail- grade crossing improvements, realignment, and related safety measures</t>
  </si>
  <si>
    <t>OH337</t>
  </si>
  <si>
    <t>Grading, paving, roads, and construction of an intermodal freight at Rickenbacker Airport.</t>
  </si>
  <si>
    <t>OH336</t>
  </si>
  <si>
    <t>City of Springfield North Street relocation, land acquisition, utility replacement, and repaving.</t>
  </si>
  <si>
    <t>OH335</t>
  </si>
  <si>
    <t>Fairfield County, OH U.S. 33 and old U.S. 33 safety improvements and related construction, city of Lancaster and surrounding areas</t>
  </si>
  <si>
    <t>OH334</t>
  </si>
  <si>
    <t>Delaware County U.S. 23 turn lane addition, realignment, and related safety improvements.</t>
  </si>
  <si>
    <t>OH333</t>
  </si>
  <si>
    <t>I-75 at Austin/Miamisburg- Springboro interchange construction, Miamisburg- Springboro Rd. from Wood Rd. to SR 741 widening</t>
  </si>
  <si>
    <t>OH332</t>
  </si>
  <si>
    <t>Mahoning County U.S. 224 turn lane addition, widening, signage, and safety improvements.</t>
  </si>
  <si>
    <t>OH331</t>
  </si>
  <si>
    <t>Portage County SR 14 turn lane addition, signalization, and related safety improvements.</t>
  </si>
  <si>
    <t>OH330</t>
  </si>
  <si>
    <t>Clermont County SR 125 turn lane additions and related safety improvements.</t>
  </si>
  <si>
    <t>OH329</t>
  </si>
  <si>
    <t>Licking County SR 79 service road construction, safety improvements, and congestion relief.</t>
  </si>
  <si>
    <t>OH328</t>
  </si>
  <si>
    <t>Allen County SR 309 road reconstruction and safety improvements</t>
  </si>
  <si>
    <t>OH327</t>
  </si>
  <si>
    <t>NW Butler County TID U.S. 27 widening, bypass, intersection improvements, and safety projects.</t>
  </si>
  <si>
    <t>OH326</t>
  </si>
  <si>
    <t>Construct I-75/SR 122 interchange and related improvements. Middletown, OH</t>
  </si>
  <si>
    <t>OH325</t>
  </si>
  <si>
    <t>Construct connector between Crocker and Stearns County Highways. Westlake and North Olmsted, OH.</t>
  </si>
  <si>
    <t>OH324</t>
  </si>
  <si>
    <t>Reconstruct and widen SR 82, North Royalton, OH</t>
  </si>
  <si>
    <t>OH323</t>
  </si>
  <si>
    <t>Design and construct a Towpath Trail from southern Cuyahoga County through downtown Cleveland to Lake Erie. Cleveland, OH</t>
  </si>
  <si>
    <t>OH322</t>
  </si>
  <si>
    <t>Eliminate at-grade signalized intersections between North Fairfield Road and the Xenia Bypass on U.S. 35 in Greene County, OH</t>
  </si>
  <si>
    <t>OH321</t>
  </si>
  <si>
    <t>Construction of interchange at SR 8 and Season Road, Cuyahoga Falls, OH</t>
  </si>
  <si>
    <t>OH320</t>
  </si>
  <si>
    <t>Construction of a full 4- way interchange at SR 44 and Shamrock Boulevard to replace current 2-way interchange of SR 44 and Jackson St. Painesville, OH</t>
  </si>
  <si>
    <t>OH319</t>
  </si>
  <si>
    <t>Construction of new bridges that will replace two unsafe spans that carry U.S. Route 62 across the Scioto River. Columbus, OH</t>
  </si>
  <si>
    <t>OH318</t>
  </si>
  <si>
    <t>Construct 1,100 foot bulkhead/riverwalk connecting Front and Maine Ave. public rights-of-way. Cleveland, OH.</t>
  </si>
  <si>
    <t>OH317</t>
  </si>
  <si>
    <t>Reconstruct I-75/I-475 Interchange. Toledo, OH.</t>
  </si>
  <si>
    <t>OH316</t>
  </si>
  <si>
    <t>Construct full movement interchange on I-75 at Austin/Miamisburg- Springboro Rd. and widen Miamisburg-Springboro Rd. from Wood Rd. to SR 741, Dayton, OH</t>
  </si>
  <si>
    <t>OH315</t>
  </si>
  <si>
    <t>South Connector in Waverly from U.S. 23 to SR 104 to SR 220 for new development areas in a depressed Appalachian region. Waverly, OH.</t>
  </si>
  <si>
    <t>OH314</t>
  </si>
  <si>
    <t>Construct pedestrian bridge from east of Dock 32 to park. Cleveland, OH.</t>
  </si>
  <si>
    <t>OH313</t>
  </si>
  <si>
    <t>Widen U.S. 35 to three contiguous lanes from I-75 to I-675 in Montgomery County, OH</t>
  </si>
  <si>
    <t>OH312</t>
  </si>
  <si>
    <t>Reconstruction of the 70/71 split in downtown Columbus, OH</t>
  </si>
  <si>
    <t>OH311</t>
  </si>
  <si>
    <t>SR 8 safety improvement and road expansion project in Northern Summit County. OH</t>
  </si>
  <si>
    <t>OH310</t>
  </si>
  <si>
    <t>Replace the Edward N. Waldvogel Viaduct. Cincinnati, OH</t>
  </si>
  <si>
    <t>OH309</t>
  </si>
  <si>
    <t>Reconstruction, widening, and interchange upgrades to I-75 between Cincinnati and Dayton. Dayton, OH</t>
  </si>
  <si>
    <t>OH308</t>
  </si>
  <si>
    <t>Rehabilitation of the Martin Luther King, Jr., Bridge. Toledo, OH</t>
  </si>
  <si>
    <t>OH307</t>
  </si>
  <si>
    <t>Ramp and Roadway approaches on I-75 toward Brent Spence Bridge. Cincinnati, OH</t>
  </si>
  <si>
    <t>OH306</t>
  </si>
  <si>
    <t>Grading, paving, roads, and the transfer of rail-to- truck for the intermodal facility at Rickenbacker Airport Columbus, OH</t>
  </si>
  <si>
    <t>OH305</t>
  </si>
  <si>
    <t>Reconstruction of Cleveland Inner Belt and rehabilitation of the Central Viaduct Bridge, Cleveland, OH.</t>
  </si>
  <si>
    <t>OH304</t>
  </si>
  <si>
    <t>Morse Road Corridor Improvements, Phase II, Columbus</t>
  </si>
  <si>
    <t>OH303</t>
  </si>
  <si>
    <t>Design and construct road enhancements Cleveland Port Authority in Cleveland, Ohio.</t>
  </si>
  <si>
    <t>OH302</t>
  </si>
  <si>
    <t>Design and construct road enhancements Andrews Road and Lakeshore Blvd. in Mentor-on-the-Lake, OH</t>
  </si>
  <si>
    <t>OH301</t>
  </si>
  <si>
    <t>Land acquisition for construction of pedestrian and bicycle trails at Mentor Marsh in Ohio</t>
  </si>
  <si>
    <t>OH300</t>
  </si>
  <si>
    <t>Construct road with access to memorial Shoreway, Cleveland.</t>
  </si>
  <si>
    <t>OH299</t>
  </si>
  <si>
    <t>Construction of road improvements from Richmond Road to Cuyahoga Community College, Warrensville Heights.</t>
  </si>
  <si>
    <t>OH298</t>
  </si>
  <si>
    <t>Riversouth Street Network Improvements in Columbus</t>
  </si>
  <si>
    <t>OH297</t>
  </si>
  <si>
    <t>Upgrade overpass and interchange at U.S. 24 and SR 66 in the City of Defiance</t>
  </si>
  <si>
    <t>OH296</t>
  </si>
  <si>
    <t>Plan and construct pedestrian trail along the Ohio and Erie Canal Towpath Trail in downtown Akron, OH.</t>
  </si>
  <si>
    <t>OH295</t>
  </si>
  <si>
    <t>Rehabilitation or replacement of highway- rail grade separations along the West Central Ohio Port Authority route in Champaign and Clark Counties</t>
  </si>
  <si>
    <t>OH294</t>
  </si>
  <si>
    <t>Calm traffic on Greenfield St. in City of Tiffin and improve intersection of Greenfield St. with Routes 18 and 101</t>
  </si>
  <si>
    <t>OH293</t>
  </si>
  <si>
    <t>I-70, I-71 Split reconfiguration, Columbus.</t>
  </si>
  <si>
    <t>OH292</t>
  </si>
  <si>
    <t>Eastgate Area Improvements, I-275 and SR 32, Clermont County</t>
  </si>
  <si>
    <t>OH291</t>
  </si>
  <si>
    <t>Upgrade U.S. Route 30 between State Route 235 and Upper Sandusky in Hancock and Wyandot Counties</t>
  </si>
  <si>
    <t>OH290</t>
  </si>
  <si>
    <t>Rehabilitation of SR 53 from Miami St. to North city limits including approaches to the CSX railroad bridge, City of Tiffin</t>
  </si>
  <si>
    <t>OH289</t>
  </si>
  <si>
    <t>Widen Pearl Road in Strongsville</t>
  </si>
  <si>
    <t>OH288</t>
  </si>
  <si>
    <t>Upgrade the I-71 interchange with SR 665 and widen SR 665 from Hoover Road on the east to a relocated Haughn Road on the west, in Grove City, OH</t>
  </si>
  <si>
    <t>OH287</t>
  </si>
  <si>
    <t>Repair/Construct Mill Street Bridge, Akron</t>
  </si>
  <si>
    <t>OH286</t>
  </si>
  <si>
    <t>Construct replacement of Morgan Township Road 209 between SR 60 and SR 78 in Morgan County.</t>
  </si>
  <si>
    <t>OH285</t>
  </si>
  <si>
    <t>Feasibility Study to construct a bridge over the Muskingum River in the vicinity of McConnelsville</t>
  </si>
  <si>
    <t>OH284</t>
  </si>
  <si>
    <t>Construct roadway improvement project along State Routes 37 and 78 through Fairfield, Perry, Morgan, Noble, Monroe Counties</t>
  </si>
  <si>
    <t>OH283</t>
  </si>
  <si>
    <t>Upgrade and widen intersection for SR 14 in Washingtonville.</t>
  </si>
  <si>
    <t>OH282</t>
  </si>
  <si>
    <t>Construction of highway- rail grade separations at intersections in Lima to improve motorist and pedestrian safety.</t>
  </si>
  <si>
    <t>OH281</t>
  </si>
  <si>
    <t>Traffic and safety improvements to county roadways in Geauga County, OH</t>
  </si>
  <si>
    <t>OH280</t>
  </si>
  <si>
    <t>Upgrade grade crossing safety devices in Elyria and North Ridgeville</t>
  </si>
  <si>
    <t>OH279</t>
  </si>
  <si>
    <t>Construct interchange or other appropriate access on IR 70 west of existing mall road exit in Belmont County</t>
  </si>
  <si>
    <t>OH278</t>
  </si>
  <si>
    <t>Construct Great Miami River Multi-Use Trail, Miami County, Ohio</t>
  </si>
  <si>
    <t>OH277</t>
  </si>
  <si>
    <t>Construct interchange improvements at SR 46 and 82 in Howland Township, Trumbull Co.</t>
  </si>
  <si>
    <t>OH276</t>
  </si>
  <si>
    <t>Repair and Construct Rock Spring Bridge, Portage County</t>
  </si>
  <si>
    <t>OH275</t>
  </si>
  <si>
    <t>Construction of access road along east side of SR 8 in Summit County, OH.</t>
  </si>
  <si>
    <t>OH274</t>
  </si>
  <si>
    <t>Summit County Engineer Reconstruct Access Roads to Cuyahoga Valley National Park.</t>
  </si>
  <si>
    <t>OH273</t>
  </si>
  <si>
    <t>OH272</t>
  </si>
  <si>
    <t>Conduct study of new interchange at Routes 161/ 37 and Cherry Valley Road in Licking County, Ohio.</t>
  </si>
  <si>
    <t>OH271</t>
  </si>
  <si>
    <t>Construction of an Intermodal Facility at University Circle in the City of Cleveland.</t>
  </si>
  <si>
    <t>OH270</t>
  </si>
  <si>
    <t>Purchase of land and conservation easements within U.S. 24 study area in Lucas, Henry, and Fulton Counties, Ohio</t>
  </si>
  <si>
    <t>OH269</t>
  </si>
  <si>
    <t>Grading, paving roads, and the transfer of rail-to-truck for the intermodal facility at Rickenbacker Airport, Columbus, Ohio</t>
  </si>
  <si>
    <t>OH268</t>
  </si>
  <si>
    <t>Rehabilitate tunnel and bridge on National Road Bikeway in St. Clairsville</t>
  </si>
  <si>
    <t>OH267</t>
  </si>
  <si>
    <t>Bicycle Paths for the Magic Mile in Willougby, OH.</t>
  </si>
  <si>
    <t>OH266</t>
  </si>
  <si>
    <t>Design and Construct Riverwalk and adjacent facilities, Warren, Trumbull Co.</t>
  </si>
  <si>
    <t>OH265</t>
  </si>
  <si>
    <t>Intersection improvements and related road improvements in the City of Chardon, OH</t>
  </si>
  <si>
    <t>OH264</t>
  </si>
  <si>
    <t>Massillon, Ohio. Tremont Avenue Bridge Rehabilitation</t>
  </si>
  <si>
    <t>OH263</t>
  </si>
  <si>
    <t>Bridge Replacement at SR 84 and I-90 on Bishop Road in Willougby Hills, OH.</t>
  </si>
  <si>
    <t>OH262</t>
  </si>
  <si>
    <t>Bethlehem Township, Ohio. Riverland Avenue Bridge Replacement.</t>
  </si>
  <si>
    <t>OH261</t>
  </si>
  <si>
    <t>Highway--RR grade separation over the Norfolk Southern Rail Line for the Hines Hill Road-- Milford Connector project in Hudson, Ohio.</t>
  </si>
  <si>
    <t>OH260</t>
  </si>
  <si>
    <t>Construction, road and safety improvements in Geauga County, OH</t>
  </si>
  <si>
    <t>OH259</t>
  </si>
  <si>
    <t>Study possible road upgrades in Tuscarawas County due to flood issues based on dams in Muskingum Watershed District</t>
  </si>
  <si>
    <t>OH258</t>
  </si>
  <si>
    <t>Construct Eagle Avenue Viaduct-Demolition bridge, realignment of roadway to replace bridge and reconstruction of two other bridges, Cleveland</t>
  </si>
  <si>
    <t>OH257</t>
  </si>
  <si>
    <t>Construct connector road between SR 79 and Thornwood Drive in Licking County</t>
  </si>
  <si>
    <t>OH256</t>
  </si>
  <si>
    <t>Construction of I-75 Austin Road Interchange, Montgomery County, Ohio.</t>
  </si>
  <si>
    <t>OH255</t>
  </si>
  <si>
    <t>Reconstruction, widening, and bicycle improvements to Pettibone Road in the City of Solon, OH.</t>
  </si>
  <si>
    <t>OH254</t>
  </si>
  <si>
    <t>Conduct Sarah St. along SR 18 and 101 enhancement project to calm traffic in the City of Tiffin</t>
  </si>
  <si>
    <t>OH253</t>
  </si>
  <si>
    <t>Construction and repair of pedestrian walkways along Lake Shore Blvd. in Lakeline Village, OH</t>
  </si>
  <si>
    <t>OH252</t>
  </si>
  <si>
    <t>streetscaping, bicycle trails, and related improvements to the I-90/SR615 Interchange and adjacent area and Heisley Road in Mentor including: acquisition of necessary right-of-way within the Newell Creek development, to build future bicycle trails and bicycle staging areas that will connect into the existing bicycle trail system at I-90/SR615, widening the Garfield Road Bridge over I-90 to provide connectivity to the existing bicycle trail system between t</t>
  </si>
  <si>
    <t>OH251</t>
  </si>
  <si>
    <t>Road resurfacing and improvements in the Village of Bentleyville, OH</t>
  </si>
  <si>
    <t>OH250</t>
  </si>
  <si>
    <t>Construct highway-rail crossing safety upgrades at 3 grade crossings and other road improvements to Safford Street in Madison Village, OH.</t>
  </si>
  <si>
    <t>OH249</t>
  </si>
  <si>
    <t>Construct the existing industrial park road from local to State standards near Cadiz</t>
  </si>
  <si>
    <t>OH248</t>
  </si>
  <si>
    <t>Upgrade the interchange of Interstates 270 and 71 in Franklin County, Ohio.</t>
  </si>
  <si>
    <t>OH247</t>
  </si>
  <si>
    <t>Improvements to Center Valley Parkway in Twinsburg, OH</t>
  </si>
  <si>
    <t>OH246</t>
  </si>
  <si>
    <t>Jackson Township, Ohio. Intersection improvements at Fulton Drive and Wales.</t>
  </si>
  <si>
    <t>OH245</t>
  </si>
  <si>
    <t>Construct road projects and transportation enhancements as part of or connected to RiverScape Phase III, Montgomery County, Ohio</t>
  </si>
  <si>
    <t>OH244</t>
  </si>
  <si>
    <t>Construct Crocker Stearns Connection, North Olmsted and Westlake</t>
  </si>
  <si>
    <t>OH243</t>
  </si>
  <si>
    <t>Canton, OH Cleveland Ave. bridge replacement over the Nimishilen Creek</t>
  </si>
  <si>
    <t>OH242</t>
  </si>
  <si>
    <t>Construct Grade Separation at Front Street, Berea</t>
  </si>
  <si>
    <t>OH241</t>
  </si>
  <si>
    <t>Replace the Edward N. Waldvogel Viaduct in Cincinnati</t>
  </si>
  <si>
    <t>OH240</t>
  </si>
  <si>
    <t>Interchange and related road improvements to SR 44 in Painesville, OH</t>
  </si>
  <si>
    <t>OH239</t>
  </si>
  <si>
    <t>Reconfigure I-480 and Transportation Blvd. Interchange, Garfield Heights.</t>
  </si>
  <si>
    <t>OH238</t>
  </si>
  <si>
    <t>Reconstruct U.S. Route 6 (Lake Road). Rocky River</t>
  </si>
  <si>
    <t>OH237</t>
  </si>
  <si>
    <t>Structural improvements to two bridges over the Zimber Ditch between 38th St. and Whipple Ave. in Canton, Ohio</t>
  </si>
  <si>
    <t>OH236</t>
  </si>
  <si>
    <t>Upgrade Manchester Rd. in Akron.</t>
  </si>
  <si>
    <t>OH235</t>
  </si>
  <si>
    <t>Construct Orchard Lane to Factory Road Connector, Greene County.</t>
  </si>
  <si>
    <t>OH234</t>
  </si>
  <si>
    <t>Construction of the Carroll Area Interchange in Fairfield County</t>
  </si>
  <si>
    <t>OH233</t>
  </si>
  <si>
    <t>Construction of Tri-State Outer Belt in Lawrence County</t>
  </si>
  <si>
    <t>OH232</t>
  </si>
  <si>
    <t>Construct a 4 lane limited access road to link Newcomerstown and Cadiz.</t>
  </si>
  <si>
    <t>OH231</t>
  </si>
  <si>
    <t>Reconstruct I-75/I-475 Interchange, Toledo.</t>
  </si>
  <si>
    <t>OH230</t>
  </si>
  <si>
    <t>Construct White Pond Drive project in Akron</t>
  </si>
  <si>
    <t>OH229</t>
  </si>
  <si>
    <t>OH228</t>
  </si>
  <si>
    <t>Construct transportation enhancement projects, Toledo</t>
  </si>
  <si>
    <t>OH227</t>
  </si>
  <si>
    <t>Road Widening and related improvements to SR 82 in Macedonia, OH</t>
  </si>
  <si>
    <t>OH226</t>
  </si>
  <si>
    <t>Reconstruct Broadway Ave. in Lorain.</t>
  </si>
  <si>
    <t>OH225</t>
  </si>
  <si>
    <t>Installation of road improvements on Old State Road-SR 608 in Middlefield, OH.</t>
  </si>
  <si>
    <t>OH224</t>
  </si>
  <si>
    <t>Construct pedestrian bridge over I-77; tunnel underneath railroad; bridge over Tuscarawas River along OH and Erie Canal in Tuscarawas County</t>
  </si>
  <si>
    <t>OH223</t>
  </si>
  <si>
    <t>Construct access improvements to I-680 and internal roadways for Corridor of Opportunity, Mahoning Co.</t>
  </si>
  <si>
    <t>OH222</t>
  </si>
  <si>
    <t>Construction of road improvements from Richmond Road to new Cuyahoga Community College in Warrensville Heights, OH</t>
  </si>
  <si>
    <t>OH221</t>
  </si>
  <si>
    <t>Construct a proposed relocation of U.S. 22 and SR 93 from the current IR 70, U.S. 40 west of Zanesville</t>
  </si>
  <si>
    <t>OH220</t>
  </si>
  <si>
    <t>Construction of bicycle trail extension in Geauga Park District in Chardon, OH</t>
  </si>
  <si>
    <t>OH219</t>
  </si>
  <si>
    <t>Streetscape completion along U.S. 40 in Bridgeport</t>
  </si>
  <si>
    <t>OH218</t>
  </si>
  <si>
    <t>Red Bank Road Improvements from I-71 to Fair Lane in Eastern Hamilton County, Ohio</t>
  </si>
  <si>
    <t>OH217</t>
  </si>
  <si>
    <t>Upgrade the I-480 and Tiedman Road interchange, Brooklyn</t>
  </si>
  <si>
    <t>OH216</t>
  </si>
  <si>
    <t>North Huntington Street Improvements, Medina, OH</t>
  </si>
  <si>
    <t>OH215</t>
  </si>
  <si>
    <t>Construct Cleveland Towpath Trail, 6-mile extension towards downtown, Cleveland.</t>
  </si>
  <si>
    <t>OH214</t>
  </si>
  <si>
    <t>Construct Stearns Road Grade Separation, Olmsted Township</t>
  </si>
  <si>
    <t>OH213</t>
  </si>
  <si>
    <t>Upgrade circuitry on vehicle protection device at Sheldon Road rail crossing in Berea.</t>
  </si>
  <si>
    <t>OH212</t>
  </si>
  <si>
    <t>Pike County, OH Fog Road Upgrade.</t>
  </si>
  <si>
    <t>OH211</t>
  </si>
  <si>
    <t>Construct the existing IR 70 interchange at U.S. 40, SR 331 west of St. Clairsville.</t>
  </si>
  <si>
    <t>OH210</t>
  </si>
  <si>
    <t>Road Improvements, streetscapes, and pedestrian safety additions in Ashtabula Harbor</t>
  </si>
  <si>
    <t>OH209</t>
  </si>
  <si>
    <t>Construct new two lane road to Sycamore Street in Gallia County.</t>
  </si>
  <si>
    <t>OH208</t>
  </si>
  <si>
    <t>Planning and construction on bike paths and trails as part of Phases III-VI III-VII in Ashtabula Metroparks Western Reserve Greenway</t>
  </si>
  <si>
    <t>OH207</t>
  </si>
  <si>
    <t>Safety improvements to Paris Avenue intersections and Meese Rd. and Easton St.-Nimishillen Township, Ohio</t>
  </si>
  <si>
    <t>OH206</t>
  </si>
  <si>
    <t>Acquire land and construct Portage Bike and Hike Trail, Portage Co.</t>
  </si>
  <si>
    <t>OH205</t>
  </si>
  <si>
    <t>Construct Flats East Bulkhead and Riverwalk: construct bulkhead and riverwalk connecting Front and Maine Ave.</t>
  </si>
  <si>
    <t>OH204</t>
  </si>
  <si>
    <t>Plain Township, Ohio. Market Avenue widening</t>
  </si>
  <si>
    <t>OH203</t>
  </si>
  <si>
    <t>Conduct Phase II of U.S. Route 68 bypass project in Urbana</t>
  </si>
  <si>
    <t>OH202</t>
  </si>
  <si>
    <t>Construction of 6.25 mile bicycle project in Mahoning County.</t>
  </si>
  <si>
    <t>OH201</t>
  </si>
  <si>
    <t>Planning and construction of a network of recreational trails in Perry Township</t>
  </si>
  <si>
    <t>OH200</t>
  </si>
  <si>
    <t>Medina, Ohio. Guilford Avenue urban road collector pavement reconstruction</t>
  </si>
  <si>
    <t>OH199</t>
  </si>
  <si>
    <t>Construct Truck Bypass- Orville, Ohio.  Improve the flow of truck traffic in Orrville [ref P.L. 110-244, Sec 105(a)(368)]</t>
  </si>
  <si>
    <t>OH198</t>
  </si>
  <si>
    <t>Construct additional lane to alleviate traffic congestion on U.S. 40 in and adjacent to St. Clairsville.</t>
  </si>
  <si>
    <t>OH197</t>
  </si>
  <si>
    <t>Lake Township, Ohio. Market Avenue-Lake Center intersections improvement.</t>
  </si>
  <si>
    <t>OH196</t>
  </si>
  <si>
    <t>North Canton, OH Applegrove St. road widening.</t>
  </si>
  <si>
    <t>OH195</t>
  </si>
  <si>
    <t>City of Green, Ohio. Lauby Road exit improvements</t>
  </si>
  <si>
    <t>OH194</t>
  </si>
  <si>
    <t>Construct turn lane, install traffic light, and reorient traffic on SR 146 near Bussemer Lane in Muskingum County</t>
  </si>
  <si>
    <t>OH193</t>
  </si>
  <si>
    <t>Jackson Township, Ohio-- Hill and Dales Road widening</t>
  </si>
  <si>
    <t>OH192</t>
  </si>
  <si>
    <t>Construction of Roadways and transportation improvements for downtown Springfield, Ohio.</t>
  </si>
  <si>
    <t>OH191</t>
  </si>
  <si>
    <t>Construction of Interchange at State Route 8 and Seasons Road, Stow, OH</t>
  </si>
  <si>
    <t>OH190</t>
  </si>
  <si>
    <t>Construct an access road into the industrial park near SR 209 and CR 345 in Guernsey County. Construct road improvements near industrial park near SR 209 and CR 345 that improve access to the industrial park [ref P.L. 110-244, Sec 105(a)(375)]</t>
  </si>
  <si>
    <t>OH189</t>
  </si>
  <si>
    <t>Road and related pedestrian improvements in the Village of Grand River, OH</t>
  </si>
  <si>
    <t>OH188</t>
  </si>
  <si>
    <t>Construct SR 104 into a 4 lane facility with a turning lane in Ross County</t>
  </si>
  <si>
    <t>OH187</t>
  </si>
  <si>
    <t>Construct roadway improvement along State Route 62 in Berlin</t>
  </si>
  <si>
    <t>OH186</t>
  </si>
  <si>
    <t>Construct Pedestrian Bridge from east of Dock 32 to Voinovich Park southwest corner, Cleveland.</t>
  </si>
  <si>
    <t>OH185</t>
  </si>
  <si>
    <t>Purchase High Speed Ferries for Black River Excursion Boat Service, Lorain</t>
  </si>
  <si>
    <t>OH184</t>
  </si>
  <si>
    <t>Construct Williamsburg, Ohio to Batavia, Ohio Hike, and Bike Trail</t>
  </si>
  <si>
    <t>OH183</t>
  </si>
  <si>
    <t>Construct interchange at CR 80 on IR 77 near Dover</t>
  </si>
  <si>
    <t>OH182</t>
  </si>
  <si>
    <t>Road construction and related improvements in the Village of Gates Mills, OH.</t>
  </si>
  <si>
    <t>OH181</t>
  </si>
  <si>
    <t>Design and construct Youngstown State University Roadway and Pedestrian Safety Improvements, Youngstown</t>
  </si>
  <si>
    <t>OH180</t>
  </si>
  <si>
    <t>Construct Ohio River Trail from Downtown Cincinnati, Ohio to Salem Road</t>
  </si>
  <si>
    <t>OH179</t>
  </si>
  <si>
    <t>Widen SR 170 Calcutta</t>
  </si>
  <si>
    <t>OH178</t>
  </si>
  <si>
    <t>Construct connector roadway between SR 13 and Horns Hill Road in north Newark  Improve existing Horns Hill Road in North Newark, Ohio, from Waterworks Road to Licking Springs Road [ref P.L. 110-244, Sec 105(a)(18)]</t>
  </si>
  <si>
    <t>OH177</t>
  </si>
  <si>
    <t>Transportation Enhancements to the downtown area of the Village of Chagrin Falls, OH</t>
  </si>
  <si>
    <t>OH176</t>
  </si>
  <si>
    <t>Planning and construction of a bicycle trail adjacent to the I_x0013_90 and SR 615 Interchange in Lake County, OH Planning, construction, and extension of bicycle trails adjacent to the I-90 and SR 615 Interchange, along the Greenway Corridor and throughout Lake County, OH [ref P.L. 110-244, Sec 105(a)(191)]</t>
  </si>
  <si>
    <t>OH175</t>
  </si>
  <si>
    <t>Replace Grade Separation at Eastland and Sheldon Road, Berea</t>
  </si>
  <si>
    <t>OH174</t>
  </si>
  <si>
    <t>Construction of safety improvements at intersection of U.S. 422 and SR 700 in Geauga County, OH</t>
  </si>
  <si>
    <t>OH173</t>
  </si>
  <si>
    <t>Study and design of modifications to I 75 interchanges at M.L. King, Jr.,/Hopple, I 74, and Mitchell in Cincinnati</t>
  </si>
  <si>
    <t>OH172</t>
  </si>
  <si>
    <t>Perry Park Road Improvements, including parking facilities and Pedestrian Trail Expansion at Call Road in the Village of Perry, OH</t>
  </si>
  <si>
    <t>OH171</t>
  </si>
  <si>
    <t>Construct Waverly, Ohio South Connector from U.S. 23 to SR 104 to SR 220</t>
  </si>
  <si>
    <t>OH170</t>
  </si>
  <si>
    <t>Reconstruct and widen State Route 82 in North Royalton</t>
  </si>
  <si>
    <t>OH169</t>
  </si>
  <si>
    <t>Conduct Miami St. along SR Route 53 safety enhancement project to improve access to railroad crossing</t>
  </si>
  <si>
    <t>OH168</t>
  </si>
  <si>
    <t>Construct Ohio River Trail, Anderson Township</t>
  </si>
  <si>
    <t>OH167</t>
  </si>
  <si>
    <t>Construction of Safety and related improvements on Rutlege Transfer Road in Vernon Township, OH</t>
  </si>
  <si>
    <t>OH166</t>
  </si>
  <si>
    <t>Intermodal Bikeway, Independence</t>
  </si>
  <si>
    <t>OH165</t>
  </si>
  <si>
    <t>To widen Western Reserve Road from SR 7 to Hitchcock Road, Mahoning Co</t>
  </si>
  <si>
    <t>OH164</t>
  </si>
  <si>
    <t>Construct Bike and Walking Path from West 210 St. to Metroparks Fairview Park</t>
  </si>
  <si>
    <t>OH163</t>
  </si>
  <si>
    <t>Construction of Gracemont Street Exchange Interstate 77_x0014_Bethlehem Township and Pike Township, Ohio</t>
  </si>
  <si>
    <t>OH162</t>
  </si>
  <si>
    <t>Improve Rt. 62 (Main and Town Streets) Bridges over Scioto River, Columbus</t>
  </si>
  <si>
    <t>OH161</t>
  </si>
  <si>
    <t>Highway grade crossing improvement on Summit Road at Pataskala, Ohio</t>
  </si>
  <si>
    <t>OH160</t>
  </si>
  <si>
    <t>Purchase of right-of-way for transportation enhancement activities in Bainbridge Township, OH</t>
  </si>
  <si>
    <t>OH159</t>
  </si>
  <si>
    <t>Widening Pleasant Valley Bagley Road (Rte 27), Parma and Middleburg Heights</t>
  </si>
  <si>
    <t>OH158</t>
  </si>
  <si>
    <t>State Route 8 Improvements in Northern Summit County</t>
  </si>
  <si>
    <t>OH157</t>
  </si>
  <si>
    <t>Stan Hywet Hall and Gardens to restore, expand, construct, and improve pedestrian paths and bike trail system</t>
  </si>
  <si>
    <t>OH156</t>
  </si>
  <si>
    <t>Relocate SR 149 from 26th Street to Trough Run in Bellaire</t>
  </si>
  <si>
    <t>OH155</t>
  </si>
  <si>
    <t>Plan and construct new interchange on Interstate 71 at Big Walnut Road in Delaware County, Ohio</t>
  </si>
  <si>
    <t>OH154</t>
  </si>
  <si>
    <t>Streetscape and related safety improvements to U.S. 20 in Painesville Township, OH</t>
  </si>
  <si>
    <t>OH153</t>
  </si>
  <si>
    <t>Construct loop road along U.S. 23 in City of Fostoria, Seneca County</t>
  </si>
  <si>
    <t>OH152</t>
  </si>
  <si>
    <t>Purchase of right-of-ways for transportation enhancement activities in the City of Aurora, OH</t>
  </si>
  <si>
    <t>OH151</t>
  </si>
  <si>
    <t>Construct Highland Road pedestrian path and intersection improvements at Highland and Bishop Roads in the City of Highland Heights, OH</t>
  </si>
  <si>
    <t>OH150</t>
  </si>
  <si>
    <t>Plan and construct the Southeast Arterial Connector highway at Delaware, Ohio</t>
  </si>
  <si>
    <t>OH149</t>
  </si>
  <si>
    <t>Construct overpass over CSX Railroad on Columbia Road (State Route 252), Olmsted Falls</t>
  </si>
  <si>
    <t>OH148</t>
  </si>
  <si>
    <t>Renovate and expand National Packard Museum and adjacent historic Packard facilities</t>
  </si>
  <si>
    <t>OH147</t>
  </si>
  <si>
    <t>Improve NY State Route 112 from Old Town Road to NY State Route 347</t>
  </si>
  <si>
    <t>NY746</t>
  </si>
  <si>
    <t>Road repair and maintenance in the Town of Southhampton</t>
  </si>
  <si>
    <t>NY745</t>
  </si>
  <si>
    <t>Construction and Improvements to Soundview Connection Greenway from Bruckner Boulevard to Soundview Park</t>
  </si>
  <si>
    <t>NY679</t>
  </si>
  <si>
    <t>Roadway and Traffic Improvements for Suffolk County</t>
  </si>
  <si>
    <t>NY678</t>
  </si>
  <si>
    <t>Erie Community College Transportation Improvements</t>
  </si>
  <si>
    <t>NY677</t>
  </si>
  <si>
    <t>Route 17 Widening Study and Design</t>
  </si>
  <si>
    <t>NY676</t>
  </si>
  <si>
    <t>Sound Shore Medical Center of Westchester Intermodal Facility Improvements.</t>
  </si>
  <si>
    <t>NY675</t>
  </si>
  <si>
    <t>Restoration of the Van Cortlandt Manor Entrance near Croton.</t>
  </si>
  <si>
    <t>NY674</t>
  </si>
  <si>
    <t>Design and Construction of Downtown Jamestown Connector Trail.</t>
  </si>
  <si>
    <t>NY673</t>
  </si>
  <si>
    <t>Improvements and Enhancements for Oak Beach Road in the Town of Babylon.</t>
  </si>
  <si>
    <t>NY672</t>
  </si>
  <si>
    <t>Preparation, demolition, disposal and site restoration of Alert Facility on Access Road to Plattsburgh International Airport</t>
  </si>
  <si>
    <t>NY671</t>
  </si>
  <si>
    <t>For the CargoWatch Transportation Management Project for Study and Implementation</t>
  </si>
  <si>
    <t>NY670</t>
  </si>
  <si>
    <t>Construction of Pedestrian and Bike Trail Campus Improvements at St. Bonaventure.</t>
  </si>
  <si>
    <t>NY669</t>
  </si>
  <si>
    <t>Design, Planning, and Construction of a Community Transportation Center from Broadway to Manhattan College Parkway.</t>
  </si>
  <si>
    <t>NY668</t>
  </si>
  <si>
    <t>Improve Traffic Flow on Noel Road between Church and Crossbay Boulevard Including Work Necessary to Demolish and Reconstruct the Firehouse Facility in Broad Channel.</t>
  </si>
  <si>
    <t>NY667</t>
  </si>
  <si>
    <t>Construction of highway noise suppression barriers bordering I-84 in Newburgh</t>
  </si>
  <si>
    <t>NY666</t>
  </si>
  <si>
    <t>Improvements to Erie Boulevard in Schenectady</t>
  </si>
  <si>
    <t>NY665</t>
  </si>
  <si>
    <t>Improvements to Widmer Road in the Town of Wappinger</t>
  </si>
  <si>
    <t>NY664</t>
  </si>
  <si>
    <t>Reconstruction of East Avenue from Main Street to Henry Street in Hornell.</t>
  </si>
  <si>
    <t>NY663</t>
  </si>
  <si>
    <t>Farm to Fork Transportation Distribution Network Study and Support in Upstate</t>
  </si>
  <si>
    <t>NY662</t>
  </si>
  <si>
    <t>Roadway, pedestrian, and streetscape Improvements for the New Cassel Revitalization Project in North Hempstead.</t>
  </si>
  <si>
    <t>NY661</t>
  </si>
  <si>
    <t>NY660</t>
  </si>
  <si>
    <t>Southtown connector improvements on NY Route 5 from the Coast Guard Base to Ohio Street, Buffalo, NY/Buffalo Outer Harbor Road improvements.</t>
  </si>
  <si>
    <t>NY659</t>
  </si>
  <si>
    <t>Siena College Perimeter Road improvements and construction</t>
  </si>
  <si>
    <t>NY658</t>
  </si>
  <si>
    <t>Centerway Bridge and Bike Trail Project, Corning</t>
  </si>
  <si>
    <t>NY657</t>
  </si>
  <si>
    <t>Tappan Zee Bridge to I-287 Transportation Corridor Study, Assessments, and Design</t>
  </si>
  <si>
    <t>NY656</t>
  </si>
  <si>
    <t>University of Buffalo Multidisciplinary Center for Earthquake Engineering Research (MCEER)</t>
  </si>
  <si>
    <t>NY655</t>
  </si>
  <si>
    <t>Conversion of NY Route 15 to I-99 Road improvements.</t>
  </si>
  <si>
    <t>NY654</t>
  </si>
  <si>
    <t>Improve Bronx Zoo Intermodal Facility.</t>
  </si>
  <si>
    <t>NY653</t>
  </si>
  <si>
    <t>For research at the Rochester Institute of Technology Alternative Fuels and Life-Cycle Engineering.</t>
  </si>
  <si>
    <t>NY652</t>
  </si>
  <si>
    <t>Road and transportation improvements near the Brooklyn Children's Museum</t>
  </si>
  <si>
    <t>NY650</t>
  </si>
  <si>
    <t>Design and Construction for a Syracuse University Private Parking and Transportation Facility in Syracuse</t>
  </si>
  <si>
    <t>NY649</t>
  </si>
  <si>
    <t>Planning and Construction of Fort Drum Connector Road</t>
  </si>
  <si>
    <t>NY648</t>
  </si>
  <si>
    <t>Design and Construction of the Short Clove Crossing in Haverstraw.</t>
  </si>
  <si>
    <t>NY647</t>
  </si>
  <si>
    <t>Enhance Road and Transportation Facilities Near W. 65th Street and Broadway, New York City.</t>
  </si>
  <si>
    <t>NY646</t>
  </si>
  <si>
    <t>Improvements for West 125th Street in West Harlem.</t>
  </si>
  <si>
    <t>NY645</t>
  </si>
  <si>
    <t>Improvements to Route 12 in Broome and Oneida Counties</t>
  </si>
  <si>
    <t>NY644</t>
  </si>
  <si>
    <t>To Conduct Scoping and Planning Studies for the Northern Tier Expressway</t>
  </si>
  <si>
    <t>NY643</t>
  </si>
  <si>
    <t>Reconstruction of Ashburton Avenue in Yonkers.</t>
  </si>
  <si>
    <t>NY642</t>
  </si>
  <si>
    <t>I-86/Route 17 Upgrade for Tioga County</t>
  </si>
  <si>
    <t>NY641</t>
  </si>
  <si>
    <t>Road improvements for the Village of Kyrias Joel</t>
  </si>
  <si>
    <t>NY640</t>
  </si>
  <si>
    <t>Improvements to the Harlem River Bridges.</t>
  </si>
  <si>
    <t>NY639</t>
  </si>
  <si>
    <t>For Studies, Design, and Construction of the High Line Trail Project, New York City.</t>
  </si>
  <si>
    <t>NY638</t>
  </si>
  <si>
    <t>Roadway and intermodal improvements to the Nassau County Hub</t>
  </si>
  <si>
    <t>NY637</t>
  </si>
  <si>
    <t>I-86/Route 17 Upgrade for Broome, Delaware, Chemung, Orange, Sullivan, and Cattaraugus Counties</t>
  </si>
  <si>
    <t>NY636</t>
  </si>
  <si>
    <t>Construction of sidewalks in Sugar Loaf.</t>
  </si>
  <si>
    <t>NY635</t>
  </si>
  <si>
    <t>Land acquisition and improvements on Main Street, Beacon, NY</t>
  </si>
  <si>
    <t>NY634</t>
  </si>
  <si>
    <t>Bedell Road improvements, Poughkeepsie, NY</t>
  </si>
  <si>
    <t>NY633</t>
  </si>
  <si>
    <t>Improve town weatherization capabilities on Tucker Drive, Poughkeepsie, NY.</t>
  </si>
  <si>
    <t>NY632</t>
  </si>
  <si>
    <t>Conduct study to develop regional transit strategy in Herkimer and Oneida counties</t>
  </si>
  <si>
    <t>NY631</t>
  </si>
  <si>
    <t>WLIU Public Radio Emergency and Evacuation Transportation Information Initiative, Southampton.</t>
  </si>
  <si>
    <t>NY630</t>
  </si>
  <si>
    <t>Roadway improvements, Hamlet of Mastic Beach</t>
  </si>
  <si>
    <t>NY629</t>
  </si>
  <si>
    <t>Road improvements, Village of Patchogue</t>
  </si>
  <si>
    <t>NY628</t>
  </si>
  <si>
    <t>Road improvements, Hamlet of Gordon Heights, Town of Brookhaven</t>
  </si>
  <si>
    <t>NY627</t>
  </si>
  <si>
    <t>Road Improvements Hamlet of Medford, Town of Brookhaven</t>
  </si>
  <si>
    <t>NY626</t>
  </si>
  <si>
    <t>Improve Pipe Stave Hollow Rd. to Harbor Beach Rd., Miller Place</t>
  </si>
  <si>
    <t>NY625</t>
  </si>
  <si>
    <t>Improve Old Willets Path from NY 454 to Rabro Dr., Smithtown.</t>
  </si>
  <si>
    <t>NY624</t>
  </si>
  <si>
    <t>Improve Old Town Rd. from Rt. 347 to Slattery Rd., Setauket</t>
  </si>
  <si>
    <t>NY623</t>
  </si>
  <si>
    <t>Improve intersection of Old Dock and Church Street, Kings Park</t>
  </si>
  <si>
    <t>NY622</t>
  </si>
  <si>
    <t>Improve Dare Rd. from Old Town Rd. to Rt. 25, Selden</t>
  </si>
  <si>
    <t>NY621</t>
  </si>
  <si>
    <t>Improve Clover Ln. from Bay Ave. to Bay Rd., Hamlet of Brookhaven</t>
  </si>
  <si>
    <t>NY620</t>
  </si>
  <si>
    <t>Improve Brooksite Drive from NY 25/25A to Rt. 347, Smithtown.</t>
  </si>
  <si>
    <t>NY619</t>
  </si>
  <si>
    <t>Implement a roadway evacuation study for the South Shore of Long Island, Mastic</t>
  </si>
  <si>
    <t>NY618</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</si>
  <si>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105(a)(62)]</t>
  </si>
  <si>
    <t>NY617</t>
  </si>
  <si>
    <t>To construct greenway along East River waterfront between East River Park (ERP) and Brooklyn Bridge, and reconstruct South entrance to ERP, in Manhattan.</t>
  </si>
  <si>
    <t>NY616</t>
  </si>
  <si>
    <t>Implement Improvements for Pedestrian Safety in Riverdale neighborhood of Bronx County Design and rehabilitate staircases used as streets due to the steep grade of terrain in Bronx County [ref P.L. 110-244, Sec 105(a)(171)]</t>
  </si>
  <si>
    <t>NY615</t>
  </si>
  <si>
    <t>Graffiti Elimination Program on Smith Street in Kings County</t>
  </si>
  <si>
    <t>NY614</t>
  </si>
  <si>
    <t>Graffiti Elimination Program in Riverdale neighborhood of Bronx County</t>
  </si>
  <si>
    <t>NY613</t>
  </si>
  <si>
    <t>Continuation of the public awareness program to the subcontracting entity which was funded under Section 1212(b) of Public Law 105-178 about infrastructure in Lower Manhattan.</t>
  </si>
  <si>
    <t>NY612</t>
  </si>
  <si>
    <t>Construct multi-modal facility in the vicinity of Brooklyn Childrens Museum</t>
  </si>
  <si>
    <t>NY611</t>
  </si>
  <si>
    <t>Congestion reduction measures in Richmond County</t>
  </si>
  <si>
    <t>NY610</t>
  </si>
  <si>
    <t>Queens and Bronx Counties Graffiti Elimination Program.</t>
  </si>
  <si>
    <t>NY609</t>
  </si>
  <si>
    <t>Road improvements and signage in City of Lackawanna</t>
  </si>
  <si>
    <t>NY608</t>
  </si>
  <si>
    <t>Construction, redesign, and improvements to Fargo Street in Buffalo.</t>
  </si>
  <si>
    <t>NY607</t>
  </si>
  <si>
    <t>Construction of Bicycle Path and Pedestrian Trail in City of Buffalo</t>
  </si>
  <si>
    <t>NY606</t>
  </si>
  <si>
    <t>Construction of and improvements to South Park Avenue, Buffalo.</t>
  </si>
  <si>
    <t>NY605</t>
  </si>
  <si>
    <t>Construction of and improvements to South Park Avenue and Lake Avenue in the Village of Blasdell.</t>
  </si>
  <si>
    <t>NY604</t>
  </si>
  <si>
    <t>Construction of and improvements to Route 5 in the Town of Hamburg.</t>
  </si>
  <si>
    <t>NY603</t>
  </si>
  <si>
    <t>Construction of and improvements to McKinley Parkway, Buffalo</t>
  </si>
  <si>
    <t>NY602</t>
  </si>
  <si>
    <t>Construction of and improvements to Main Street in the Town of Aurora</t>
  </si>
  <si>
    <t>NY601</t>
  </si>
  <si>
    <t>Construction of and improvements to Hopkins Street, Buffalo.</t>
  </si>
  <si>
    <t>NY600</t>
  </si>
  <si>
    <t>Construction of and improvements to Hertel Avenue, Buffalo.</t>
  </si>
  <si>
    <t>NY599</t>
  </si>
  <si>
    <t>Construction of and improvements to Grant Street, Buffalo.</t>
  </si>
  <si>
    <t>NY598</t>
  </si>
  <si>
    <t>Construction of and improvements to Amherst Street, Buffalo.</t>
  </si>
  <si>
    <t>NY597</t>
  </si>
  <si>
    <t>Construction and improvements to Ridge Road, Lackawanna</t>
  </si>
  <si>
    <t>NY596</t>
  </si>
  <si>
    <t>High-Speed EZ pass at the New Rochelle Toll Plaza, New Rochelle</t>
  </si>
  <si>
    <t>NY595</t>
  </si>
  <si>
    <t>Study and Implement Traffic Improvements to the area surrounding the Stillwell Avenue train station</t>
  </si>
  <si>
    <t>NY594</t>
  </si>
  <si>
    <t>Study of goods movement through I-278 in New York City and New Jersey.</t>
  </si>
  <si>
    <t>NY593</t>
  </si>
  <si>
    <t>Phase II Corning Preserve Transportation Enhancement Project.</t>
  </si>
  <si>
    <t>NY592</t>
  </si>
  <si>
    <t>Transportation Initiative to provide for a parking facility, in the vicinity of the Manhattan College Community.</t>
  </si>
  <si>
    <t>NY591</t>
  </si>
  <si>
    <t>Reconstruction of East Genesee Street connective corridor to Syracuse University in Syracuse, NY</t>
  </si>
  <si>
    <t>NY590</t>
  </si>
  <si>
    <t>Reconstruct--Orangeport Road from NYS Rt. 31 to Slayton Settlement Road-- Niagara County, NY</t>
  </si>
  <si>
    <t>NY589</t>
  </si>
  <si>
    <t>Design and construction of Renaissance Square in Rochester, NY.</t>
  </si>
  <si>
    <t>NY588</t>
  </si>
  <si>
    <t>Construct Northern State Parkway and LIE access at Marcus Ave. and Lakeville Rd. and associated Park and Ride</t>
  </si>
  <si>
    <t>NY587</t>
  </si>
  <si>
    <t>Construct Siena College campus perimeter road, Loudonville, NY.</t>
  </si>
  <si>
    <t>NY586</t>
  </si>
  <si>
    <t>Reconstruction of Portland Ave. from Rochester City line to Titus Ave. in Irondequoit, NY.</t>
  </si>
  <si>
    <t>NY585</t>
  </si>
  <si>
    <t>Improve Montauk Highway from CR 46 to Barnes Road, Suffolk County</t>
  </si>
  <si>
    <t>NY584</t>
  </si>
  <si>
    <t>Construct access ramps to Rt. 32-6/17-CR 105 in Orange County.</t>
  </si>
  <si>
    <t>NY583</t>
  </si>
  <si>
    <t>Construct and improve pedestrian streetscapes along Sunrise Highway in Freeport</t>
  </si>
  <si>
    <t>NY582</t>
  </si>
  <si>
    <t>Implement Improvements for Pedestrian Safety in Bronx County Pedestrian access improvements, including installation of infrastructure and equipment for security and surveillance purposes at subway stations in Astoria, New York [ref P.L. 110-244, Sec 105(a)(170)]</t>
  </si>
  <si>
    <t>NY581</t>
  </si>
  <si>
    <t>NYS Route 5, 8, 12 Interchange reconstruction: Town of New Hartford</t>
  </si>
  <si>
    <t>NY580</t>
  </si>
  <si>
    <t>To conduct design and environmental studies along proposed Northern Tier Expressway.</t>
  </si>
  <si>
    <t>NY579</t>
  </si>
  <si>
    <t>Rockland County highway railroad grade crossing safety improvements.</t>
  </si>
  <si>
    <t>NY578</t>
  </si>
  <si>
    <t>Construct access to the NYS Thruway--Montezuma National Wildlife Reserve.</t>
  </si>
  <si>
    <t>NY577</t>
  </si>
  <si>
    <t>Construction of pedestrian walkways in Village of Northport.</t>
  </si>
  <si>
    <t>NY576</t>
  </si>
  <si>
    <t>Village of Highland Falls repaving and sidewalk construction of Berry Hill Road</t>
  </si>
  <si>
    <t>NY575</t>
  </si>
  <si>
    <t>Route 303 Orangeburg Road and Route 340 and Erie Street intersection.</t>
  </si>
  <si>
    <t>NY574</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</si>
  <si>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</si>
  <si>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NY573</t>
  </si>
  <si>
    <t>Route 78 (Transit Road), Genesee Street to Main Street, Towns of Amherst, Cheektowaga and Clarence in Erie County</t>
  </si>
  <si>
    <t>NY572</t>
  </si>
  <si>
    <t>Implement Pedestrian Safety Improvements on Queens Boulevard.</t>
  </si>
  <si>
    <t>NY571</t>
  </si>
  <si>
    <t>Construct the Setauket/Port Jefferson Greenway Trail Project.</t>
  </si>
  <si>
    <t>NY570</t>
  </si>
  <si>
    <t>Construct Interstate 87 Exit 3 Airport Connector in Albany.</t>
  </si>
  <si>
    <t>NY569</t>
  </si>
  <si>
    <t>Village of Pawling Improvements to Reservoir Road from State Rt. 22 to Prospect St.</t>
  </si>
  <si>
    <t>NY568</t>
  </si>
  <si>
    <t>Realign Union Valley Road in Town of Carmel.</t>
  </si>
  <si>
    <t>NY567</t>
  </si>
  <si>
    <t>Town of Somers road reconstruction</t>
  </si>
  <si>
    <t>NY566</t>
  </si>
  <si>
    <t>Realign Kirk Lake Drive in Carmel</t>
  </si>
  <si>
    <t>NY565</t>
  </si>
  <si>
    <t>Implement Diamond Grinding Measures on I-95, I-278, Mosholu Parkway, I-495, Grand Central Parkway, and Richmond Parkway</t>
  </si>
  <si>
    <t>NY564</t>
  </si>
  <si>
    <t>Construction of and improvements to Union Road in West Seneca</t>
  </si>
  <si>
    <t>NY563</t>
  </si>
  <si>
    <t>Elmira Congestion Mitigation</t>
  </si>
  <si>
    <t>NY562</t>
  </si>
  <si>
    <t>Village of Pawling Rehabilitation of Grandview Ave. from Lakeside to end.</t>
  </si>
  <si>
    <t>NY561</t>
  </si>
  <si>
    <t>Rebuild Queens Plaza, a 250- foot wide roadway on the eastern end of the Queensborough Bridge</t>
  </si>
  <si>
    <t>NY560</t>
  </si>
  <si>
    <t>Construct school safety projects in New York City [ref P.L. 110-244, Sec 105(a)(181)]</t>
  </si>
  <si>
    <t>NY559</t>
  </si>
  <si>
    <t>Construction of the City of Watertown Streetscape Enhancement Project.</t>
  </si>
  <si>
    <t>NY558</t>
  </si>
  <si>
    <t>Reconfigure intersection of Ridge Street and Hallocks Mill Road and install new traffic signal</t>
  </si>
  <si>
    <t>NY557</t>
  </si>
  <si>
    <t>Elevation of road and construction of drainage improvements on Sequams Lane Center and Sequams Lane West in the Town of Islip, NY.</t>
  </si>
  <si>
    <t>NY556</t>
  </si>
  <si>
    <t>Town of Chester, Lake Hill Farms subdivision road improvements [ref P.L. 110-244, Sec 105(a)(75)]</t>
  </si>
  <si>
    <t>NY555</t>
  </si>
  <si>
    <t>Bicycle and pedestrian safety improvements, Main Street, Riverhead.</t>
  </si>
  <si>
    <t>NY554</t>
  </si>
  <si>
    <t>Eastern Laurelton Area Improvements, Queens, New York</t>
  </si>
  <si>
    <t>NY553</t>
  </si>
  <si>
    <t>Construction of Pedestrian and Bike Trail campus access and improvements, St. Bonaventure, NY.</t>
  </si>
  <si>
    <t>NY552</t>
  </si>
  <si>
    <t>Harlem River Park and Bikeway.</t>
  </si>
  <si>
    <t>NY551</t>
  </si>
  <si>
    <t>Conduct studies, if necessary, and construct infrastructure projects for Governor's Island.</t>
  </si>
  <si>
    <t>NY550</t>
  </si>
  <si>
    <t>Enhance road and transportation facilities in the vicinity of W. 65th St. and Broadway, New York City</t>
  </si>
  <si>
    <t>NY549</t>
  </si>
  <si>
    <t>Newburgh, Improve East End Roads.</t>
  </si>
  <si>
    <t>NY548</t>
  </si>
  <si>
    <t>Construct Phase II I-90 Connector ITS Laboratory in Rensselaer County</t>
  </si>
  <si>
    <t>NY547</t>
  </si>
  <si>
    <t>Great Neck Road Traffic Calming Project.</t>
  </si>
  <si>
    <t>NY546</t>
  </si>
  <si>
    <t>Conduct planning, engineering, and eventual construction of Rt. 5 in City of Oneida, from Seneca St. to county line.</t>
  </si>
  <si>
    <t>NY545</t>
  </si>
  <si>
    <t>Rehabilitate Guy Lombardo Avenue and construct drainage improvements and new sidewalks and curb cuts in Freeport, NY Traffic calming and safety improvements to Lido Boulevard, Town of Hampstead, Nassau County [ref P.L. 110-244, Sec 105(a)(367)]</t>
  </si>
  <si>
    <t>NY544</t>
  </si>
  <si>
    <t>Completion of 1.6 mile trail network in the Utica Marsh, NY.</t>
  </si>
  <si>
    <t>NY543</t>
  </si>
  <si>
    <t>Owego, Construct pedestrian waterfront walkway</t>
  </si>
  <si>
    <t>NY542</t>
  </si>
  <si>
    <t>Gowanus Expressway Project.</t>
  </si>
  <si>
    <t>NY541</t>
  </si>
  <si>
    <t>Town of North Salem reconstruction and repaving of Keeler Lane.</t>
  </si>
  <si>
    <t>NY540</t>
  </si>
  <si>
    <t>Improve Traffic Flow on Lefferts Boulevard by Rehabilitating Facilities Surrounding LIRR/Kew Gardens Eastbound Station.  Pedestrian safety improvements in the vicinity of LIRR stations [ref P.L. 110-244, Sec 105(a)(184)]</t>
  </si>
  <si>
    <t>NY539</t>
  </si>
  <si>
    <t>Stabilize Poughkeepsie Railroad Bridge and construct a pedestrian walkway linking the two sides of the Hudson River, Poughkeepsie</t>
  </si>
  <si>
    <t>NY538</t>
  </si>
  <si>
    <t>Implement Improvements for Pedestrian Safety in Richmond County.</t>
  </si>
  <si>
    <t>NY537</t>
  </si>
  <si>
    <t>Rehabilitate 125th Street Corridor from Old Broadway to Marginal Street/ Waterfront</t>
  </si>
  <si>
    <t>NY536</t>
  </si>
  <si>
    <t>Kingston, Construct pedestrian waterfront walkway.</t>
  </si>
  <si>
    <t>NY535</t>
  </si>
  <si>
    <t>Design/Environmental work on the Inner Loop from Clinton Avenue to East Main Street, Rochester</t>
  </si>
  <si>
    <t>NY534</t>
  </si>
  <si>
    <t>Transportation improvements to the Far Rock-away Business District, Queens, New York</t>
  </si>
  <si>
    <t>NY533</t>
  </si>
  <si>
    <t>Streetscape of Herald and Greeley Squares in New York City. Reconstruction of Times and Duffy Squares in New York City [ref P.L. 110-244, Sec 105(a)(333)]</t>
  </si>
  <si>
    <t>NY532</t>
  </si>
  <si>
    <t>Town of Southeast construction and repaving of town roads.</t>
  </si>
  <si>
    <t>NY531</t>
  </si>
  <si>
    <t>Redesign and reconstruction of the Putnam Rail-Trail, Bronx.</t>
  </si>
  <si>
    <t>NY530</t>
  </si>
  <si>
    <t>Reconstruction of NYS 5, 8, 12. Viaduct and Rt. 5A and 5S: City of Utica.</t>
  </si>
  <si>
    <t>NY529</t>
  </si>
  <si>
    <t>NYSDOT Route 55 construction over Fishkill Creek and left turn lane construction</t>
  </si>
  <si>
    <t>NY528</t>
  </si>
  <si>
    <t>Rehabilitation of North and South Ridge Street and Wappanocca Avenue in the Village of Rye Brook and City of Rye.</t>
  </si>
  <si>
    <t>NY527</t>
  </si>
  <si>
    <t>Improve key intersections and highway segments along Rt. 32 between Route 17-6- NYS Thruway interchange in Harriman and Highland Mills.</t>
  </si>
  <si>
    <t>NY526</t>
  </si>
  <si>
    <t>Construct access road and exit lanes for Center for Advanced Medicine: North Shore LIJ Health System.</t>
  </si>
  <si>
    <t>NY525</t>
  </si>
  <si>
    <t>Town of North Salem improvements and repaving to Hawley Road Rehabilitation of Sugar Hill Road in North Salem, NY [ref P.L. 110-244, Sec 105(a)(94)]</t>
  </si>
  <si>
    <t>NY524</t>
  </si>
  <si>
    <t>Improvements for pedestrian and vehicular access to Baychester Avenue and Bartow Avenue.</t>
  </si>
  <si>
    <t>NY523</t>
  </si>
  <si>
    <t>Study and Implement Traffic and Pedestrian Safety Enhancements to Gerritsen Beach, Brooklyn.</t>
  </si>
  <si>
    <t>NY522</t>
  </si>
  <si>
    <t>Install Two Permanent Variable Message Signs (VMS) on Belt Parkway.</t>
  </si>
  <si>
    <t>NY521</t>
  </si>
  <si>
    <t>Construct and extend existing pedestrian streetscape areas in Lynbrook</t>
  </si>
  <si>
    <t>NY519</t>
  </si>
  <si>
    <t>Rehabilitation of Sharon Drive in the Town of Poughkeepsie</t>
  </si>
  <si>
    <t>NY518</t>
  </si>
  <si>
    <t>Second phase of the Grand Concourse improvements from East 166th St. to East 171st St.</t>
  </si>
  <si>
    <t>NY517</t>
  </si>
  <si>
    <t>Construct the Fire Island ferry terminal facility, Patchogue.</t>
  </si>
  <si>
    <t>NY516</t>
  </si>
  <si>
    <t>Little Falls Access: Repair and reconstruct High School and Lower School Road</t>
  </si>
  <si>
    <t>NY515</t>
  </si>
  <si>
    <t>Improvements on the Cross Island Bridge Overpass/ 212th Street and vicinity, Queens</t>
  </si>
  <si>
    <t>NY514</t>
  </si>
  <si>
    <t>City of Beacon construction of pedestrian and Bicycle trail.</t>
  </si>
  <si>
    <t>NY513</t>
  </si>
  <si>
    <t>Portageville Bridge-- Purchase existing bridge to convert to pedestrian bridge</t>
  </si>
  <si>
    <t>NY512</t>
  </si>
  <si>
    <t>Jamaica Air Train Station Area Infrastructure Improvements</t>
  </si>
  <si>
    <t>NY511</t>
  </si>
  <si>
    <t>Enhancement of the Michigan Avenue Corridor, Buffalo</t>
  </si>
  <si>
    <t>NY510</t>
  </si>
  <si>
    <t>Road and pedestrian safety improvements Main Street, Village of Patchogue $600,000 for road and pedestrian safety improvements on Main Street in the Village of Patchogue; $900,000 for road and pedestrian safety improvements on Montauk Highway, between NYS Route 112 and Suffolk County Road 101 in Suffolk County [ref P.L. 110-244, Sec 105(a)(233)]</t>
  </si>
  <si>
    <t>NY509</t>
  </si>
  <si>
    <t>Study and Improve Traffic Flow Improvement at Atlantic Yard Arena Development.</t>
  </si>
  <si>
    <t>NY508</t>
  </si>
  <si>
    <t>Conduct improvements to I- 87--Exit 18 Interchange.</t>
  </si>
  <si>
    <t>NY507</t>
  </si>
  <si>
    <t>Improve bicycle and pedestrian safety, NY 25, Jamesport.</t>
  </si>
  <si>
    <t>NY506</t>
  </si>
  <si>
    <t>Develop terminal facilities for water taxi projects in New York City.</t>
  </si>
  <si>
    <t>NY505</t>
  </si>
  <si>
    <t>Subsurface environmental study to measure presence of methane and benzene gasses in vicinity of Greenpoint, Brooklyn, and the Kosciusko Bridge, resulting from the Newtown Creek oil spill.</t>
  </si>
  <si>
    <t>NY504</t>
  </si>
  <si>
    <t>Croton-on-Hudson, NY Restoration of Van Cortlandt Manor entrance road</t>
  </si>
  <si>
    <t>NY503</t>
  </si>
  <si>
    <t>Monroe County ITS project</t>
  </si>
  <si>
    <t>NY502</t>
  </si>
  <si>
    <t>Conduct studies to consider transportation planning and community involvement for infrastructure projects that address congestion relief in New York City.</t>
  </si>
  <si>
    <t>NY501</t>
  </si>
  <si>
    <t>Construct the Auburn Connector Road Corridor, Auburn, NY</t>
  </si>
  <si>
    <t>NY500</t>
  </si>
  <si>
    <t>Long Pong Road: Larkins Creek to Lake Ontario State Parkway, Town of Greece</t>
  </si>
  <si>
    <t>NY499</t>
  </si>
  <si>
    <t>Construction of U.S. Route 219 Expressway: Sections V and VI</t>
  </si>
  <si>
    <t>NY498</t>
  </si>
  <si>
    <t>Resurface Grade Crossing at Old State Road</t>
  </si>
  <si>
    <t>NY497</t>
  </si>
  <si>
    <t>Riverwalk in Irvington development.</t>
  </si>
  <si>
    <t>NY496</t>
  </si>
  <si>
    <t>Construction of a bicycle/ pedestrian off road scenic pathway from the Niagara Falls City Line to the southerly Lewiston Town/ Village Line along the Niagara Gorge, Town of Lewiston, Village of Lewiston, Niagara County</t>
  </si>
  <si>
    <t>NY495</t>
  </si>
  <si>
    <t>Construction of and improvements to Main Street in the Town of Eden</t>
  </si>
  <si>
    <t>NY494</t>
  </si>
  <si>
    <t>Implement Improvements for Pedestrian Safety in New York County.</t>
  </si>
  <si>
    <t>NY493</t>
  </si>
  <si>
    <t>Reconstruction of Historic Eastern Parkway.</t>
  </si>
  <si>
    <t>NY492</t>
  </si>
  <si>
    <t>Upgrade Metro North stations in the Bronx and construct station at Yankee Stadium</t>
  </si>
  <si>
    <t>NY491</t>
  </si>
  <si>
    <t>Improve intersection of Old Dock and Church Street, Kings Park Road improvements for Church Street between NY State Route 25A and Hilden Street in Kings Park [ref P.L. 110-244, Sec 105(a)(322)]</t>
  </si>
  <si>
    <t>NY490</t>
  </si>
  <si>
    <t>Warburton Avenue Bridge over Factory Lane, Hastings-on-Hudson, New York</t>
  </si>
  <si>
    <t>NY489</t>
  </si>
  <si>
    <t>Study and Implement Intelligent Transportation System Sensor Technology to Improve Safety at Bridges and Tunnels in Metropolitan New York City</t>
  </si>
  <si>
    <t>NY488</t>
  </si>
  <si>
    <t>Village of Wappingers Falls North Mesier Ave</t>
  </si>
  <si>
    <t>NY487</t>
  </si>
  <si>
    <t>NY486</t>
  </si>
  <si>
    <t>Reconstruction of Route 590 in the Town of Irondequoit, NY.</t>
  </si>
  <si>
    <t>NY485</t>
  </si>
  <si>
    <t>Deploy intermodal chassis ITS project in New York.</t>
  </si>
  <si>
    <t>NY484</t>
  </si>
  <si>
    <t>Study, design, and reconstruction of pedestrian walkways, the Bronx.</t>
  </si>
  <si>
    <t>NY483</t>
  </si>
  <si>
    <t>Improvements at highway- rail crossings along the Southern Tier Extension Railroad in Allegany, Cattaraugus, and Steuben Counties</t>
  </si>
  <si>
    <t>NY482</t>
  </si>
  <si>
    <t>Develop an identity and signage program for the Erie Canalway National Heritage Corridor.</t>
  </si>
  <si>
    <t>NY481</t>
  </si>
  <si>
    <t>Comprehensive traffic congestion mitigation study of Hauppauge Industrial Park and surrounding area</t>
  </si>
  <si>
    <t>NY480</t>
  </si>
  <si>
    <t>Improve Maple Avenue, Smithtown.</t>
  </si>
  <si>
    <t>NY479</t>
  </si>
  <si>
    <t>Repaving of I-86 in towns of Coldspring, Randolph, Allegany, and Olean; City of Olean; Village of Randolph in Cattaraugus County</t>
  </si>
  <si>
    <t>NY478</t>
  </si>
  <si>
    <t>Reconstruction of Times and Duffy Squares in New York City</t>
  </si>
  <si>
    <t>NY477</t>
  </si>
  <si>
    <t>Construction of and improvements to Seneca Street in Buffalo.</t>
  </si>
  <si>
    <t>NY476</t>
  </si>
  <si>
    <t>Construction of and improvements to Route 62 in the Village of Hamburg.</t>
  </si>
  <si>
    <t>NY475</t>
  </si>
  <si>
    <t>Reconstruction of York Street Industrial Corridor Project, Auburn, NY.</t>
  </si>
  <si>
    <t>NY474</t>
  </si>
  <si>
    <t>Queens, Bronx, and Kings, and Richmond County Graffiti Elimination Program including Kings Highway from Ocean Parkway to McDonald Avenue</t>
  </si>
  <si>
    <t>NY473</t>
  </si>
  <si>
    <t>Roadway, streetscape, pedestrian, and parking improvements to the Buffalo Niagara Medical Campus, Buffalo.</t>
  </si>
  <si>
    <t>NY472</t>
  </si>
  <si>
    <t>Route 531 Expansion Spencerport-Brockport, 4- lane Highway is a project to extend Rt. 531.</t>
  </si>
  <si>
    <t>NY471</t>
  </si>
  <si>
    <t>Town of Wawayanda reconstruction of McVeigh Road</t>
  </si>
  <si>
    <t>NY470</t>
  </si>
  <si>
    <t>Rehabilitation of Route 100 from Virginia Road to Westchester Community College.</t>
  </si>
  <si>
    <t>NY469</t>
  </si>
  <si>
    <t>Rehabilitate Riis Park Boardwalk.</t>
  </si>
  <si>
    <t>NY468</t>
  </si>
  <si>
    <t>Downtown Flushing Multimodal Connection Project, Queens.</t>
  </si>
  <si>
    <t>NY467</t>
  </si>
  <si>
    <t>Installation of Utica Traffic Signal System.</t>
  </si>
  <si>
    <t>NY466</t>
  </si>
  <si>
    <t>Improve CR 39 from NY 27 to NY 27A, Suffolk County</t>
  </si>
  <si>
    <t>NY465</t>
  </si>
  <si>
    <t>Rockland County and City of Yonkers to Lower-Manhattan Ferry Boat project</t>
  </si>
  <si>
    <t>NY464</t>
  </si>
  <si>
    <t>Town of Goshen Orzeck Road reconstruction</t>
  </si>
  <si>
    <t>NY463</t>
  </si>
  <si>
    <t>Traffic mitigation on Bridge Street and Maple Avenue, Florida, NY.</t>
  </si>
  <si>
    <t>NY461</t>
  </si>
  <si>
    <t>College Point 20th Avenue Streetscapes Improvements Project in Queens.</t>
  </si>
  <si>
    <t>NY460</t>
  </si>
  <si>
    <t>Town of Warwick, NY East Shore Road reconstruction.</t>
  </si>
  <si>
    <t>NY459</t>
  </si>
  <si>
    <t>Town of Warwick, NY. Bridge replacement on Buttermilk Falls Rd</t>
  </si>
  <si>
    <t>NY458</t>
  </si>
  <si>
    <t>Intermodal transportation improvements in Coney Island</t>
  </si>
  <si>
    <t>NY457</t>
  </si>
  <si>
    <t>Construction of and improvements to Union Road and Walden Avenue in Cheektowaga.</t>
  </si>
  <si>
    <t>NY456</t>
  </si>
  <si>
    <t>Deer Avoidance System, to deter deer from milepost marker 494.5, Ripley, PA, to 304.2., Weedsport, NY along I-90</t>
  </si>
  <si>
    <t>NY455</t>
  </si>
  <si>
    <t>Reconstruction of Empire Boulevard.</t>
  </si>
  <si>
    <t>NY454</t>
  </si>
  <si>
    <t>Palisades Interstate Parkway Mitigation Measures for New Square.</t>
  </si>
  <si>
    <t>NY453</t>
  </si>
  <si>
    <t>Access improvements for terminal located on 12th Ave. between W. 44th and W. 54th St. in Manhattan</t>
  </si>
  <si>
    <t>NY452</t>
  </si>
  <si>
    <t>Construct Wayne County, NY rails to trails initiative</t>
  </si>
  <si>
    <t>NY451</t>
  </si>
  <si>
    <t>Lyell Avenue: NY Rt. 259 (Union Street) to Village Line, Village of Spenscerport, Town of Ogden.</t>
  </si>
  <si>
    <t>NY449</t>
  </si>
  <si>
    <t>Downtown Flushing Traffic and Pedestrian Improvements</t>
  </si>
  <si>
    <t>NY448</t>
  </si>
  <si>
    <t>Construct pedestrian walkway along Route 9A in Hudson River Park, New York City.</t>
  </si>
  <si>
    <t>NY447</t>
  </si>
  <si>
    <t>Improvements and upgrades on Main Street, Beekman, NY</t>
  </si>
  <si>
    <t>NY446</t>
  </si>
  <si>
    <t>To design and construct safe route to school projects in Brooklyn, Queens and Manhattan, NY</t>
  </si>
  <si>
    <t>NY445</t>
  </si>
  <si>
    <t>Plan and construct greenway, bicycle path, esplanades and ferry landing along New York Bay in Sunset Park, Brooklyn</t>
  </si>
  <si>
    <t>NY444</t>
  </si>
  <si>
    <t>Design and Construction of bicycle and pedestrian facilities in the area of the Roosevelt Avenue Bridge</t>
  </si>
  <si>
    <t>NY443</t>
  </si>
  <si>
    <t>Construct visitor center, access road, and parking at Sam's Point Preserve, Ellenville</t>
  </si>
  <si>
    <t>NY442</t>
  </si>
  <si>
    <t>Tappan Zee Bridge to I287 Transportation Corridor.</t>
  </si>
  <si>
    <t>NY441</t>
  </si>
  <si>
    <t>Town of Pawling Old Rt. 55.</t>
  </si>
  <si>
    <t>NY440</t>
  </si>
  <si>
    <t>Mount Vernon Railroad Cut</t>
  </si>
  <si>
    <t>NY439</t>
  </si>
  <si>
    <t>Remediate road runoff in vicinity of Peconic Estuary watershed.</t>
  </si>
  <si>
    <t>NY438</t>
  </si>
  <si>
    <t>Court Street and Smith Street Shopping District Enhancements  Reconstruction of Historic Eastern Parkway [ref P.L. 110-244, Sec 105(a)(332)]</t>
  </si>
  <si>
    <t>NY437</t>
  </si>
  <si>
    <t>Rehabilitation of the Ashford Ave. bridge over I- 87 in the Villages of Dobbs Ferry and Ardsley.</t>
  </si>
  <si>
    <t>NY436</t>
  </si>
  <si>
    <t>Saugerties, Improve Tissle Road-Old Kings Highway intersection</t>
  </si>
  <si>
    <t>NY435</t>
  </si>
  <si>
    <t>To design and reconstruct Nassau Avenue, improve sidewalks and include pedestrian amenities in Greenpoint, Brooklyn</t>
  </si>
  <si>
    <t>NY433</t>
  </si>
  <si>
    <t>Suffolk County ITS arterial monitoring and performance measures</t>
  </si>
  <si>
    <t>NY432</t>
  </si>
  <si>
    <t>For road resurfacing and upgrades to Old Nichols Road and road repairs in the Nissequoque River watershed in Smithtown.</t>
  </si>
  <si>
    <t>NY431</t>
  </si>
  <si>
    <t>Big Ridge Road: Spencerport Village Line to Gillet Road in the Town of Ogden.</t>
  </si>
  <si>
    <t>NY430</t>
  </si>
  <si>
    <t>Rehabilitation of Hornbeck Road in the Town of Poughkeepsie</t>
  </si>
  <si>
    <t>NY429</t>
  </si>
  <si>
    <t>Plan and implement truck route improvements in the Maspeth neighborhood of Queens County [ref P.L. 110-244, Sec 105(a)(351)]</t>
  </si>
  <si>
    <t>NY428</t>
  </si>
  <si>
    <t>Construct and extend existing pedestrian streetscape areas in Valley Stream.</t>
  </si>
  <si>
    <t>NY427</t>
  </si>
  <si>
    <t>Rt. 12 reconstruction-Town and Village of Greene.</t>
  </si>
  <si>
    <t>NY426</t>
  </si>
  <si>
    <t>Reconstruction of West Neck Road from Huntington-Lloyd Harbor boundary to the end of the Village-maintained road</t>
  </si>
  <si>
    <t>NY425</t>
  </si>
  <si>
    <t>Construct sidewalks and curbing on Westchester Avenue in Village of Buchanan</t>
  </si>
  <si>
    <t>NY424</t>
  </si>
  <si>
    <t>Design and construct Upper Delaware Scenic Byway Visitor Center, Cochecton.</t>
  </si>
  <si>
    <t>NY423</t>
  </si>
  <si>
    <t>Ithaca, Design and construct pedestrian and bicycle path (Cayuga Waterfront Trail).</t>
  </si>
  <si>
    <t>NY422</t>
  </si>
  <si>
    <t>Rockland County Railroad Grade Crossings Safety Study.</t>
  </si>
  <si>
    <t>NY421</t>
  </si>
  <si>
    <t>Reconstruct the Niagara Street culvert/bridge which crosses over Two Mile Creek, City of Tonawanda.</t>
  </si>
  <si>
    <t>NY420</t>
  </si>
  <si>
    <t>Repair Silver Mine Bridge in the Town of Lewisboro</t>
  </si>
  <si>
    <t>NY419</t>
  </si>
  <si>
    <t>Construct improvements in Sight Distance at Road Grade and Trail Crossings in Oneida and Herkimer Counties</t>
  </si>
  <si>
    <t>NY418</t>
  </si>
  <si>
    <t>Town of East Fishkill improvements to Robinson Lane and Lake Walton Road at NYS Route 376</t>
  </si>
  <si>
    <t>NY417</t>
  </si>
  <si>
    <t>Study on extending Rt. 5 to Auburn</t>
  </si>
  <si>
    <t>NY416</t>
  </si>
  <si>
    <t>Construction and rehabilitation of North and South Delaware Avenues in the Village of Lindenhurst, NY.</t>
  </si>
  <si>
    <t>NY415</t>
  </si>
  <si>
    <t>Improvements to Erie Station Road, Town of Henrietta, Monroe County</t>
  </si>
  <si>
    <t>NY414</t>
  </si>
  <si>
    <t>Roadway improvements to Jackson Avenue between Jericho Turnpike and Teibrook Avenue.</t>
  </si>
  <si>
    <t>NY413</t>
  </si>
  <si>
    <t>Improve SCCC roads, Fallsburg.</t>
  </si>
  <si>
    <t>NY412</t>
  </si>
  <si>
    <t>Bartow Ave. Ramp and Reconstruction at the Hutchinson Parkway</t>
  </si>
  <si>
    <t>NY411</t>
  </si>
  <si>
    <t>Improve Traffic Flow on Noel Road between Church and Crossbay Boulevard including work necessary to demolish and reconstruct the firehouse facility</t>
  </si>
  <si>
    <t>NY410</t>
  </si>
  <si>
    <t>Construct sidewalks and curbs on Valley Road in Town of Bedford.</t>
  </si>
  <si>
    <t>NY409</t>
  </si>
  <si>
    <t>Enhance road and transportation facilities in the vicinity of the Brooklyn Children's Museum</t>
  </si>
  <si>
    <t>NY408</t>
  </si>
  <si>
    <t>Restore vehicular traffic to Main Street in Downtown Buffalo.</t>
  </si>
  <si>
    <t>NY407</t>
  </si>
  <si>
    <t>Construction of a new ramp from 9A Southbound to Taconic State Parkway Southbound, Westchester County</t>
  </si>
  <si>
    <t>NY406</t>
  </si>
  <si>
    <t>Replace sidewalk along Route 9A in Hamlet of Montrose, Town of Cortlandt.</t>
  </si>
  <si>
    <t>NY405</t>
  </si>
  <si>
    <t>Elevate and construct drainage improvements to Beach Road, Canal Road, and Sea Breeze Road in Massapequa, New York</t>
  </si>
  <si>
    <t>NY404</t>
  </si>
  <si>
    <t>Paul Road--Fisher Road Improvements, Town of Chili, Monroe County</t>
  </si>
  <si>
    <t>NY403</t>
  </si>
  <si>
    <t>Improve Route 4 Streetscape and replace waterlines, Town and Village of Fort Edward, Washington County.</t>
  </si>
  <si>
    <t>NY402</t>
  </si>
  <si>
    <t>Construction of an access road, drainage improvements, and aesthetic enhancements adjacent to Ocean Parkway in the Town of Babylon, NY</t>
  </si>
  <si>
    <t>NY401</t>
  </si>
  <si>
    <t>Improve Rt. 17M access, safety and traffic management</t>
  </si>
  <si>
    <t>NY400</t>
  </si>
  <si>
    <t>Construct/reconstruct Lincoln Road: Commercial Street to Route 31F in the Town-Village of East Rochester.</t>
  </si>
  <si>
    <t>NY399</t>
  </si>
  <si>
    <t>Repair and improve Jericho Turnpike (NYS Hwy 25) and construct streetscapes along the Turnpike in New Hyde Park.</t>
  </si>
  <si>
    <t>NY398</t>
  </si>
  <si>
    <t>Implement Improvements for Pedestrian Safety in Queens County.</t>
  </si>
  <si>
    <t>NY397</t>
  </si>
  <si>
    <t>Rehabilitate and redesign Erie Canal Museum in Syracuse, NY through the Erie Canalway National Heritage Corridor Commission</t>
  </si>
  <si>
    <t>NY396</t>
  </si>
  <si>
    <t>Page Green--Phase III-- Reconstruction of 2.6 miles. Town of Virgil, Cortland County.</t>
  </si>
  <si>
    <t>NY395</t>
  </si>
  <si>
    <t>Install Improvements for Pedestrian Safety including in the vicinity of PS K124</t>
  </si>
  <si>
    <t>NY394</t>
  </si>
  <si>
    <t>Construct Rt. 12 intersection between Pamela Drive-River Road- Located in the Town of Chenango</t>
  </si>
  <si>
    <t>NY393</t>
  </si>
  <si>
    <t>Improve road and streetscape along Prospect Avenue in North Hempstead.</t>
  </si>
  <si>
    <t>NY392</t>
  </si>
  <si>
    <t>Improve Long and Short Beach Road, Southampton.</t>
  </si>
  <si>
    <t>NY391</t>
  </si>
  <si>
    <t>Construct sidewalks and roadway improvements on Oscawana Lake Road in the Town of Putnam Valley.</t>
  </si>
  <si>
    <t>NY390</t>
  </si>
  <si>
    <t>Construct Bicycle Path in Town of Bedford.</t>
  </si>
  <si>
    <t>NY389</t>
  </si>
  <si>
    <t>Westchester County, NY Rehabilitation of Lexington Ave, Mount Kisco</t>
  </si>
  <si>
    <t>NY388</t>
  </si>
  <si>
    <t>Road projects that develop Access to Port Byron and Erie Canal</t>
  </si>
  <si>
    <t>NY387</t>
  </si>
  <si>
    <t>West Harlem Waterfront- ferry, intermodal and street improvements.</t>
  </si>
  <si>
    <t>NY386</t>
  </si>
  <si>
    <t>Village of Goshen Hatfield Lane reconstruction.</t>
  </si>
  <si>
    <t>NY385</t>
  </si>
  <si>
    <t>Village of Cold Spring Main St. sidewalk and lighting improvements</t>
  </si>
  <si>
    <t>NY384</t>
  </si>
  <si>
    <t>Land acquisition and improvements on Louisa Street, Peekskill, NY. [ref P.L. 110-244, Sec 105(a)(77)]</t>
  </si>
  <si>
    <t>NY383</t>
  </si>
  <si>
    <t>Town of East Fishkill new construction Bypass road</t>
  </si>
  <si>
    <t>NY382</t>
  </si>
  <si>
    <t>Preliminary design and environmental impact study for a collector- distributor road along I- 95 from Westchester Ave. to Bartow Ave.</t>
  </si>
  <si>
    <t>NY381</t>
  </si>
  <si>
    <t>NYSDOT Route 55 turning lane at Gardner Hollow Road</t>
  </si>
  <si>
    <t>NY380</t>
  </si>
  <si>
    <t>Improve Hospital Road Bridge between CR 99 and CR 101, Patchogue.</t>
  </si>
  <si>
    <t>NY379</t>
  </si>
  <si>
    <t>Conduct studies, if necessary, and construct the High Line Trail Project, New York City</t>
  </si>
  <si>
    <t>NY378</t>
  </si>
  <si>
    <t>State of NY Village of Kiryas Joel sidewalk project.</t>
  </si>
  <si>
    <t>NY377</t>
  </si>
  <si>
    <t>Town of New Windsor Toleman and Station Roads Reconstruction and area Improvements Town of New Windsor--Riley Road, Shore Drive, and area road improvements [ref P.L. 110-244, Sec 105(a)(72)]</t>
  </si>
  <si>
    <t>NY376</t>
  </si>
  <si>
    <t>Replace structurally deficient bridge over the Pocantico River, the Village of Pleasantville Briarcliff Manor [ref P.L. 110-244, Sec 105(a)(30)]</t>
  </si>
  <si>
    <t>NY375</t>
  </si>
  <si>
    <t>Road infrastructure projects to improve commercial access in the Towns of Malta and Stillwater and the Village of Round Lake, Saratoga County, New York</t>
  </si>
  <si>
    <t>NY374</t>
  </si>
  <si>
    <t>Design and construction of Fulton Street from Clinton Avenue to Bedford Avenue in Brooklyn, New York.  Roadway and pedestrian design and improvements for Pennsylvania Avenue, Brooklyn [ref P.L. 110-244, Sec 105(a)(321)]</t>
  </si>
  <si>
    <t>NY373</t>
  </si>
  <si>
    <t>Town of Fishkill reconstruct Maple Ave.</t>
  </si>
  <si>
    <t>NY372</t>
  </si>
  <si>
    <t>Planning, Design, ROW and Construction of Fort Drum Connector Road</t>
  </si>
  <si>
    <t>NY371</t>
  </si>
  <si>
    <t>Reconstruction and improvements of University Avenue and the extension of the ARTWalk project, Rochester.</t>
  </si>
  <si>
    <t>NY370</t>
  </si>
  <si>
    <t>125th Street Corridor Improvements from Old Broadway to Marginal Street/Waterfront, New York City.</t>
  </si>
  <si>
    <t>NY369</t>
  </si>
  <si>
    <t>Short Clove Road Rail Overpass, Haverstraw</t>
  </si>
  <si>
    <t>NY367</t>
  </si>
  <si>
    <t>Rehabilitate the Pines Bridge Road and Lake Avenue and Ryder Road, in Ossining, York-town, and New Castle</t>
  </si>
  <si>
    <t>NY366</t>
  </si>
  <si>
    <t>Project will rehabilitate and reopen historic High Bridge, which crosses the Harlem River between Manhattan and the Bronx.</t>
  </si>
  <si>
    <t>NY365</t>
  </si>
  <si>
    <t>Ithaca, Design and construct pedestrian and bicycle path</t>
  </si>
  <si>
    <t>NY364</t>
  </si>
  <si>
    <t>Construct sidewalks and curbing on Tate Avenue in Village of Buchanan.</t>
  </si>
  <si>
    <t>NY363</t>
  </si>
  <si>
    <t>Build Route 15, Pennsylvania to Presho</t>
  </si>
  <si>
    <t>NY362</t>
  </si>
  <si>
    <t>Construct Millennium Parkway in the Towns of Dunkirk and Sheridan</t>
  </si>
  <si>
    <t>NY360</t>
  </si>
  <si>
    <t>Town of Chester Surrey Meadow subdivision road improvements [ref P.L. 110-244, Sec 105(a)(74)]</t>
  </si>
  <si>
    <t>NY359</t>
  </si>
  <si>
    <t>Reconfigure road through FDR VA Hospital to provide access to Battery Place in Town of Cortlandt.</t>
  </si>
  <si>
    <t>NY358</t>
  </si>
  <si>
    <t>Implement Improvements for Pedestrian Safety in Kings County</t>
  </si>
  <si>
    <t>NY357</t>
  </si>
  <si>
    <t>Town of Warwick, NY walking and biking trail</t>
  </si>
  <si>
    <t>NY356</t>
  </si>
  <si>
    <t>Reconstruction of Tappan Street Bridge in Town of Newark Valley.</t>
  </si>
  <si>
    <t>NY355</t>
  </si>
  <si>
    <t>Improve Route 17--Access Control, Elmira to Chemung</t>
  </si>
  <si>
    <t>NY354</t>
  </si>
  <si>
    <t>For the acquisition of ferry boats and ferry terminal facilities and operation of ferry service from Rockland County- Yonkers-Manhattan.</t>
  </si>
  <si>
    <t>NY353</t>
  </si>
  <si>
    <t>Kingston, Improve uptown streets.</t>
  </si>
  <si>
    <t>NY351</t>
  </si>
  <si>
    <t>Roadway and Pedestrian Improvements for Times and Duffy Squares in New York City</t>
  </si>
  <si>
    <t>NY348</t>
  </si>
  <si>
    <t>Transportation Enhancements to support development of Erie Canal in Orleans County, NY</t>
  </si>
  <si>
    <t>NY347</t>
  </si>
  <si>
    <t>Construct Northern State Parkway and Long Island Expressway access at Marcus Avenue and Lakeville Road and associated Park and Ride</t>
  </si>
  <si>
    <t>NY345</t>
  </si>
  <si>
    <t>Construction and rehabilitation of East and West John Streets in the Village of Lindenhurst, NY</t>
  </si>
  <si>
    <t>NY344</t>
  </si>
  <si>
    <t>Construct and restore pedestrian and residential roadways in downtown business district in Rockville Centre</t>
  </si>
  <si>
    <t>NY343</t>
  </si>
  <si>
    <t>Village of Unionville reconstruction of Main Street</t>
  </si>
  <si>
    <t>NY342</t>
  </si>
  <si>
    <t>Construct Safe Routes to Schools projects in New York City</t>
  </si>
  <si>
    <t>NY341</t>
  </si>
  <si>
    <t>Town of Minisink South Plank Road</t>
  </si>
  <si>
    <t>NY340</t>
  </si>
  <si>
    <t>Realignment of Clove Road and Rt. 208, access management improvements in Orange County</t>
  </si>
  <si>
    <t>NY338</t>
  </si>
  <si>
    <t>Mill Road: NY Rte 261 to North Avenue in the Town of Greece</t>
  </si>
  <si>
    <t>NY337</t>
  </si>
  <si>
    <t>Construction of Bicycle Path and Pedestrian Trail in City of Dunkirk</t>
  </si>
  <si>
    <t>NY335</t>
  </si>
  <si>
    <t>Ashburton Avenue Reconstruction, Yonkers, New York</t>
  </si>
  <si>
    <t>NY334</t>
  </si>
  <si>
    <t>Waterloo, NY by-pass project</t>
  </si>
  <si>
    <t>NY333</t>
  </si>
  <si>
    <t>Roadway improvements on CR 3 between Ruland Rd. and I_x0013_495</t>
  </si>
  <si>
    <t>NY332</t>
  </si>
  <si>
    <t>Improve North Fork Trail, Southold</t>
  </si>
  <si>
    <t>NY330</t>
  </si>
  <si>
    <t>Port Jervis, NY downtown pedestrian mall and promenade</t>
  </si>
  <si>
    <t>NY329</t>
  </si>
  <si>
    <t>Repair and repave the north side of the Mineola train station</t>
  </si>
  <si>
    <t>NY328</t>
  </si>
  <si>
    <t>Congestion reduction, traffic flow improvement and intermodal transfer study at Roosevelt Avenue/74th Street in Queens</t>
  </si>
  <si>
    <t>NY327</t>
  </si>
  <si>
    <t>Construction of drainage improvements and aesthetic enhancements to Oak Beach Road in the Town of Babylon, NY</t>
  </si>
  <si>
    <t>NY326</t>
  </si>
  <si>
    <t>Pedestrian walkway and bikeway improvements along the NYC Greenway System in Coney Island</t>
  </si>
  <si>
    <t>NY325</t>
  </si>
  <si>
    <t>Bronx River Greenway 233rd Street Connection</t>
  </si>
  <si>
    <t>NY324</t>
  </si>
  <si>
    <t>Peruville Road/Creating overpass to address intersection safety issue</t>
  </si>
  <si>
    <t>NY323</t>
  </si>
  <si>
    <t>Saugerties, Improve downtown streets</t>
  </si>
  <si>
    <t>NY322</t>
  </si>
  <si>
    <t>Roadway improvements on Woodbine Avenue between 5th Avenue and Beach Avenue</t>
  </si>
  <si>
    <t>NY321</t>
  </si>
  <si>
    <t>Construct and enhance Fillmore Avenue and traffic down-grade and infrastructure improvements
to Humboldt Parkway, Buffalo Construction and enhancement of the Fillmore Avenue Corridor, Buffalo [ref P.L. 110-244, Sec 105(a)(15)]</t>
  </si>
  <si>
    <t>NY320</t>
  </si>
  <si>
    <t>Rehabilitate highway bridges_x0014_Ithaca secondary line</t>
  </si>
  <si>
    <t>NY319</t>
  </si>
  <si>
    <t>Roadway improvements to Woodbury Rd. at intersection with Syosset-Woodbury Rd Roadway improvements to Jackson Avenue between Jericho Turnpike and Teibrook Avenue [ref P.L. 110-244, Sec 105(a)(112)]</t>
  </si>
  <si>
    <t>NY318</t>
  </si>
  <si>
    <t>NY317</t>
  </si>
  <si>
    <t>Emergency vehicle preemption system at traffic signals, Smithtown</t>
  </si>
  <si>
    <t>NY316</t>
  </si>
  <si>
    <t>Transportation parking facility serving the Harlem Hospital Complex</t>
  </si>
  <si>
    <t>NY314</t>
  </si>
  <si>
    <t>Improve bicycle and pedestrian safety on Main Street, Holbrook</t>
  </si>
  <si>
    <t>NY313</t>
  </si>
  <si>
    <t>Reconfiguration of intersection and redesign of traffic signal timing at Mohegan Ave. and Lakeland St</t>
  </si>
  <si>
    <t>NY312</t>
  </si>
  <si>
    <t>Conduct NYS 5 construction study</t>
  </si>
  <si>
    <t>NY310</t>
  </si>
  <si>
    <t>Update all county and town traffic signage in Wayne County, NY</t>
  </si>
  <si>
    <t>NY309</t>
  </si>
  <si>
    <t>To study, design, and construct the Brooklyn Waterfront Greenway in Red Hook, Greenpoint, and the Navy Yard in Brooklyn</t>
  </si>
  <si>
    <t>NY308</t>
  </si>
  <si>
    <t>Erie Canalway National Heritage Corridor in Lockport, NY_x0014_Transportation Enhancements</t>
  </si>
  <si>
    <t>NY307</t>
  </si>
  <si>
    <t>Village of Nelsonville improvements, paving and sidewalk installation to North Pearl St., Crown St., Pine St., and Wood Ave</t>
  </si>
  <si>
    <t>NY306</t>
  </si>
  <si>
    <t>Village of Highland Falls repaving and sidewalk construction of Mearns Ave</t>
  </si>
  <si>
    <t>NY305</t>
  </si>
  <si>
    <t>Binghamton, Improve Front Street</t>
  </si>
  <si>
    <t>NY304</t>
  </si>
  <si>
    <t>Project will revitalize staircases used as streets due to steep grade of terrain in areas in which they are located, the Bronx</t>
  </si>
  <si>
    <t>NY303</t>
  </si>
  <si>
    <t>Improvements to Clark Pl. and Cherry Ln._x0014_ Rt. 6 and 6 N in Putnam County</t>
  </si>
  <si>
    <t>NY302</t>
  </si>
  <si>
    <t>Reconstruct Main Street in the Town of Lewisboro</t>
  </si>
  <si>
    <t>NY301</t>
  </si>
  <si>
    <t>Palisades Trailway Phase 2-Rockland County, New York</t>
  </si>
  <si>
    <t>NY300</t>
  </si>
  <si>
    <t>Improve safety measures at the railroad grade crossings on the West Short River Line, Rockland County</t>
  </si>
  <si>
    <t>NY299</t>
  </si>
  <si>
    <t>Village of Highland Falls repaving and sidewalk construction of Oak Avenue</t>
  </si>
  <si>
    <t>NY298</t>
  </si>
  <si>
    <t>Construct sidewalk and improvements on Broadway in the Town of Cortlandt Construct sidewalk and improvements on Broadway in the Town of Cortlandt [ref P.L. 110-244, Sec 105(a)(71)]</t>
  </si>
  <si>
    <t>NY297</t>
  </si>
  <si>
    <t>Town of Highlands reconstruction of bridge on School Street</t>
  </si>
  <si>
    <t>NY296</t>
  </si>
  <si>
    <t>Town of Greenville rehabilitation of Grahamtown Rd. and Burnt Corners Rd</t>
  </si>
  <si>
    <t>NY295</t>
  </si>
  <si>
    <t>Renovation of Metropolitan Avenue and Unionport Road center islands</t>
  </si>
  <si>
    <t>NY294</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</si>
  <si>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</si>
  <si>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NY293</t>
  </si>
  <si>
    <t>Rehabilitate a historic transportation-related warehouse on the Erie Canal in the Town of Lyons, NY</t>
  </si>
  <si>
    <t>NY292</t>
  </si>
  <si>
    <t>Brooks Landing Transportation Improvements and Enhancement project, Rochester</t>
  </si>
  <si>
    <t>NY291</t>
  </si>
  <si>
    <t>Meadow Drive Extension_x0014_North Tonawanda, New York</t>
  </si>
  <si>
    <t>NY290</t>
  </si>
  <si>
    <t>Reconstruct a historic bridge crossing Maxwell Creek in the Town of Sodus, NY</t>
  </si>
  <si>
    <t>NY289</t>
  </si>
  <si>
    <t>Construct W. 79th St. Rotunda, New York City</t>
  </si>
  <si>
    <t>NY288</t>
  </si>
  <si>
    <t>Construction and rehabilitation of North Queens Avenue and Grand Avenue in the Village of Lindenhurst, NY</t>
  </si>
  <si>
    <t>NY287</t>
  </si>
  <si>
    <t>Improve Ashburton Ave. from the Saw Mill River Parkway to the waterfront, Yonkers</t>
  </si>
  <si>
    <t>NY286</t>
  </si>
  <si>
    <t>Realign Union Valley Road in Town of Carmel</t>
  </si>
  <si>
    <t>NY285</t>
  </si>
  <si>
    <t>Construct greenway along East River waterfront between East River Park (ERP) and Brooklyn Bridge, and reconstruct South entrance to ERP, in Manhattan</t>
  </si>
  <si>
    <t>NY284</t>
  </si>
  <si>
    <t>Utica Marsh-Reestablish Water Street</t>
  </si>
  <si>
    <t>NY283</t>
  </si>
  <si>
    <t>Construction and rehabilitation of East and West Gates Avenues in the Village of Lindenhurst, NY</t>
  </si>
  <si>
    <t>NY282</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</si>
  <si>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</si>
  <si>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NY281</t>
  </si>
  <si>
    <t>This project involves a full reconstruction of all the streets in Long Island City surrounding 11th Street</t>
  </si>
  <si>
    <t>NY280</t>
  </si>
  <si>
    <t>Improvements to Intermodal Transportation Facility and Construction of Waterfront Esplanade at Fort Totten</t>
  </si>
  <si>
    <t>NY277</t>
  </si>
  <si>
    <t>Rockland County Hudson River Greenway Trail Project construction</t>
  </si>
  <si>
    <t>NY276</t>
  </si>
  <si>
    <t>Installation of new turning lane from Mohansic Ave. onto eastbound Route 202 and addition of new striped crosswalk</t>
  </si>
  <si>
    <t>NY275</t>
  </si>
  <si>
    <t>Enhance Battery Park Bikeway Perimeter, New York City</t>
  </si>
  <si>
    <t>NY274</t>
  </si>
  <si>
    <t>Reconstruction of Schenck Avenue from Jamaica Avenue to Flatlands Avenue, Brooklyn</t>
  </si>
  <si>
    <t>NY273</t>
  </si>
  <si>
    <t>Westchester County, NY Rehabilitation of June Road Town of North Salem</t>
  </si>
  <si>
    <t>NY272</t>
  </si>
  <si>
    <t>Design and construct a bicycle and pedestrian walkway along the decommissioned Putnam Rail Line</t>
  </si>
  <si>
    <t>NY271</t>
  </si>
  <si>
    <t>Planning and design, construction, and related relocations for approaches to Peace Bridge Development Project, Buffalo</t>
  </si>
  <si>
    <t>NY270</t>
  </si>
  <si>
    <t>Construct and improve pedestrian access on Main Street in Hempstead</t>
  </si>
  <si>
    <t>NY269</t>
  </si>
  <si>
    <t>Design and Construction of a transportation enhancement project at the Erie Canal Aqueduct in downtown Rochester</t>
  </si>
  <si>
    <t>NY268</t>
  </si>
  <si>
    <t>Wading River Bicycle and Pedestrian Project in Riverhead</t>
  </si>
  <si>
    <t>NY267</t>
  </si>
  <si>
    <t>Village of Cold Spring Main Street and ancillary road and sidewalk improvements</t>
  </si>
  <si>
    <t>NY266</t>
  </si>
  <si>
    <t>Town of Wallkill new construction road-tunnel under Rt. 17</t>
  </si>
  <si>
    <t>NY265</t>
  </si>
  <si>
    <t>Construct grade separation-interchange between Taconic Parkway and Pudding Street</t>
  </si>
  <si>
    <t>NY264</t>
  </si>
  <si>
    <t>Construction of Route 59 Palisades Interstate Parkway to Route 303</t>
  </si>
  <si>
    <t>NY263</t>
  </si>
  <si>
    <t>Village of Brewster Main Street and Route 6 related construction and improvements</t>
  </si>
  <si>
    <t>NY262</t>
  </si>
  <si>
    <t>Rochester and Southern Highway-Rail Grade Crossing Bypass, Silver Springs, New York</t>
  </si>
  <si>
    <t>NY261</t>
  </si>
  <si>
    <t>Town of Fishkill Old Glenham Road (aka Washington Ave.) reconstruction</t>
  </si>
  <si>
    <t>NY260</t>
  </si>
  <si>
    <t>Reconstruction of Rt. 5, 8, 12 (North South Arterial) Burrstone Rd. to Oriskany Circle, City of Utica</t>
  </si>
  <si>
    <t>NY258</t>
  </si>
  <si>
    <t>Implement Central NY highway grade crossing and grade separation project</t>
  </si>
  <si>
    <t>NY257</t>
  </si>
  <si>
    <t>Purchase Three Ferries and Establish System for Ferry Service from Rockaway Peninsula to Manhattan</t>
  </si>
  <si>
    <t>NY256</t>
  </si>
  <si>
    <t>John Street Extension-Lehigh Station Road to Bailey Road in the Town of Henrietta</t>
  </si>
  <si>
    <t>NY255</t>
  </si>
  <si>
    <t>U.S. 395 Design</t>
  </si>
  <si>
    <t>NV072</t>
  </si>
  <si>
    <t>Design and construct interchange on I-15 in Mesquite</t>
  </si>
  <si>
    <t>Transportation improvements on Laughlin-Bullhead City Colorado Bridge.</t>
  </si>
  <si>
    <t>NV070</t>
  </si>
  <si>
    <t>Transportation improvements on Henderson Lake Mead Parkway, Henderson, Nevada</t>
  </si>
  <si>
    <t>NV069</t>
  </si>
  <si>
    <t>Construct I-15/Las Vegas Beltway Interchange.</t>
  </si>
  <si>
    <t>NV066</t>
  </si>
  <si>
    <t>I-15 Widening northbound from Primm to Sloan Interchange, Clark County.</t>
  </si>
  <si>
    <t>NV064</t>
  </si>
  <si>
    <t>Railroad Construction and Acquisition, Ely and White Pine County</t>
  </si>
  <si>
    <t>NV063</t>
  </si>
  <si>
    <t>Construction of Carson City Freeway.</t>
  </si>
  <si>
    <t>NV057</t>
  </si>
  <si>
    <t>Design and Construction of I-80 interchange in Fernley.</t>
  </si>
  <si>
    <t>NV056</t>
  </si>
  <si>
    <t>NV055</t>
  </si>
  <si>
    <t>Construct widening of U.S. 50A from Fernley to Leeteville Junction.</t>
  </si>
  <si>
    <t>NV051</t>
  </si>
  <si>
    <t>Construct U.S. 93 Corridor-- Boulder City</t>
  </si>
  <si>
    <t>NV050</t>
  </si>
  <si>
    <t>Construct Laughlin Bullhead City Bridge.</t>
  </si>
  <si>
    <t>NV047</t>
  </si>
  <si>
    <t>Construct I-15 Starr Interchange.</t>
  </si>
  <si>
    <t>NV046</t>
  </si>
  <si>
    <t>Construct Martin Luther King, Jr., Blvd.-- Industrial Rd. Connector</t>
  </si>
  <si>
    <t>NV044</t>
  </si>
  <si>
    <t>Construct U.S. Highway 95_x0014_Las Vegas Beltway Interchange</t>
  </si>
  <si>
    <t>NV042</t>
  </si>
  <si>
    <t>Construct Interstate 15-Las Vegas Beltway Interchange</t>
  </si>
  <si>
    <t>NV040</t>
  </si>
  <si>
    <t>Rehabilitate Espanola Main Street, Espanola</t>
  </si>
  <si>
    <t>NM072</t>
  </si>
  <si>
    <t>Reconstruction of I-10 and I-25 Interchange, Las Cruces</t>
  </si>
  <si>
    <t>NM069</t>
  </si>
  <si>
    <t>Reconstruction of Canal Street and NM 524 South Truck Bypass in Carlsbad</t>
  </si>
  <si>
    <t>NM068</t>
  </si>
  <si>
    <t>Reconstruction of I-25/ Paseo del Norte and Jefferson Interchange, Albuquerque.</t>
  </si>
  <si>
    <t>NM067</t>
  </si>
  <si>
    <t>Transportation improvements to FS 235 and access to Magdalena Ridge Observatory.</t>
  </si>
  <si>
    <t>NM066</t>
  </si>
  <si>
    <t>For U.S. 62/180 in Carlsbad</t>
  </si>
  <si>
    <t>NM063</t>
  </si>
  <si>
    <t>Rio Rancho, Iris Rd. to U.S. Highway 550</t>
  </si>
  <si>
    <t>NM062</t>
  </si>
  <si>
    <t>For construction work on NM- 176 in Lea County.</t>
  </si>
  <si>
    <t>NM061</t>
  </si>
  <si>
    <t>Extension of University Blvd. in Albuquerque</t>
  </si>
  <si>
    <t>NM060</t>
  </si>
  <si>
    <t>Double Eagle II aviation facility for interchange construction</t>
  </si>
  <si>
    <t>NM059</t>
  </si>
  <si>
    <t>Double Eagle II aviation facility for road construction</t>
  </si>
  <si>
    <t>NM058</t>
  </si>
  <si>
    <t>Upgrade NM 434 from Mora north to Black Lake.</t>
  </si>
  <si>
    <t>NM057</t>
  </si>
  <si>
    <t>U.S. 54 Corona, Tularosa, and Vaughn Bridges Replacement and Rehabilitation</t>
  </si>
  <si>
    <t>NM056</t>
  </si>
  <si>
    <t>Improvements to San Juan County Road 7950</t>
  </si>
  <si>
    <t>NM055</t>
  </si>
  <si>
    <t>Planning, design and construction of bikeways and walkway at the City of Santa Fe's downtown railyard redevelopment project.</t>
  </si>
  <si>
    <t>NM054</t>
  </si>
  <si>
    <t>Ease traffic congestion and improve intersection safety by identifying alternative alignment to U.S. 84/285 and NM 68 through Espanola</t>
  </si>
  <si>
    <t>NM053</t>
  </si>
  <si>
    <t>Improvements to U.S. Highway 87 from Clayton, NM to Raton, NM.</t>
  </si>
  <si>
    <t>NM052</t>
  </si>
  <si>
    <t>Chaco Wash Bridge and Road Improvements on Navajo Route 46</t>
  </si>
  <si>
    <t>NM051</t>
  </si>
  <si>
    <t>U.S. 62-180 Reconstruction, Texas State Line to Carlsbad</t>
  </si>
  <si>
    <t>NM050</t>
  </si>
  <si>
    <t>I-10 Reconstruction, Las Cruces to Texas State Line</t>
  </si>
  <si>
    <t>NM049</t>
  </si>
  <si>
    <t>I-25, Tramway North to Bernalillo, Reconstruction</t>
  </si>
  <si>
    <t>NM048</t>
  </si>
  <si>
    <t>I-40/Munoz Reconstruction in the City of Gallup.</t>
  </si>
  <si>
    <t>NM047</t>
  </si>
  <si>
    <t>U.S. 54 Reconstruction, Tularosa to Santa Rosa</t>
  </si>
  <si>
    <t>NM046</t>
  </si>
  <si>
    <t>Widening of U.S. 491 from Navajo 9 to Colorado State border</t>
  </si>
  <si>
    <t>NM045</t>
  </si>
  <si>
    <t>NM 128 JCT NM 31 East to Texas State Line</t>
  </si>
  <si>
    <t>NM044</t>
  </si>
  <si>
    <t>Construct an interchange on I_x0013_25 to provide access to Mesa del Sol in Albuquerque</t>
  </si>
  <si>
    <t>NM043</t>
  </si>
  <si>
    <t>Development of Paseo del Volcan corridor located in Sandoval County from Iris Road to U.S. Highway 550</t>
  </si>
  <si>
    <t>NM042</t>
  </si>
  <si>
    <t>Coors_x0014_I_x0013_40 Interchange Reconstruction, Albuquerque</t>
  </si>
  <si>
    <t>NM041</t>
  </si>
  <si>
    <t>Construct Rt. 49 Cohansey River Bridge Replacement, Cumberland County.</t>
  </si>
  <si>
    <t>NJ260</t>
  </si>
  <si>
    <t>Expand TRANSCOM Regional ITS System in NJ, NY, and CT</t>
  </si>
  <si>
    <t>NJ259</t>
  </si>
  <si>
    <t>Kapkowski road area improvements in Elizabeth.</t>
  </si>
  <si>
    <t>NJ258</t>
  </si>
  <si>
    <t>International Trade and Logistics Center roadway improvements at Exit 12 and the Tremley Point Connector Road of the New Jersey Turnpike</t>
  </si>
  <si>
    <t>NJ257</t>
  </si>
  <si>
    <t>New Jersey Underground Railroad for preservation, enhancement and promotion of sites in New Jersey</t>
  </si>
  <si>
    <t>NJ256</t>
  </si>
  <si>
    <t>Route 9W operational and safety improvements, including I-95 Southbound entrance alterations</t>
  </si>
  <si>
    <t>NJ255</t>
  </si>
  <si>
    <t>Design and Construct Newark Waterfront Pedestrian and Bicycle Access</t>
  </si>
  <si>
    <t>NJ254</t>
  </si>
  <si>
    <t>Improvements to River Road in Camden.</t>
  </si>
  <si>
    <t>NJ253</t>
  </si>
  <si>
    <t>Route 29 conversion project to a full access freeway</t>
  </si>
  <si>
    <t>NJ252</t>
  </si>
  <si>
    <t>Widening of Route 1 and intersection improvements in South Brunswick</t>
  </si>
  <si>
    <t>NJ251</t>
  </si>
  <si>
    <t>Construct Waterfront Walkway from North Sinatra Drive and 12th St. south to Sinatra Drive in Hoboken.</t>
  </si>
  <si>
    <t>NJ250</t>
  </si>
  <si>
    <t>Interstate 280 Interchange improvements, Harrison</t>
  </si>
  <si>
    <t>NJ249</t>
  </si>
  <si>
    <t>Route 18 Reconstruction in downtown New Brunswick</t>
  </si>
  <si>
    <t>NJ248</t>
  </si>
  <si>
    <t>Route 46 Corridor upgrades.</t>
  </si>
  <si>
    <t>NJ247</t>
  </si>
  <si>
    <t>Construct new ramps between I-295 and Route 42</t>
  </si>
  <si>
    <t>NJ246</t>
  </si>
  <si>
    <t>PATCO Rolling Stock acquisition and/or renovation for use on line between Lindenwold and Locust Street in Philadelphia</t>
  </si>
  <si>
    <t>NJ245</t>
  </si>
  <si>
    <t>Weehawken Baldwin Avenue Improvements</t>
  </si>
  <si>
    <t>NJ244</t>
  </si>
  <si>
    <t>Route 440 Rehabilitation and Boulevard Creation Project in Jersey City</t>
  </si>
  <si>
    <t>NJ243</t>
  </si>
  <si>
    <t>Port Reading--Improvements to air quality through reduction of engine idling behind Rosewood Lane</t>
  </si>
  <si>
    <t>NJ242</t>
  </si>
  <si>
    <t>Jersey City 6th Street Viaduct Pedestrian and Bicycle Pathway Project.</t>
  </si>
  <si>
    <t>NJ241</t>
  </si>
  <si>
    <t>Hudson County Pedestrian Safety Improvements.</t>
  </si>
  <si>
    <t>NJ240</t>
  </si>
  <si>
    <t>Hudson County Fire and Rescue Department, North Bergen: Transportation Critical Incident Mobile Data Collection Device</t>
  </si>
  <si>
    <t>NJ239</t>
  </si>
  <si>
    <t>NJ238</t>
  </si>
  <si>
    <t>Construct Parking Facility at McGinley Square in Jersey City.</t>
  </si>
  <si>
    <t>NJ237</t>
  </si>
  <si>
    <t>Construct Hudson River Waterfront Walkway over Long Slip Canal--Hoboken and Jersey City.</t>
  </si>
  <si>
    <t>NJ236</t>
  </si>
  <si>
    <t>Construct parking facility at the Robert Wood Johnson University Hospital and UMDNJ with access to the intermodal train station, New Brunswick.</t>
  </si>
  <si>
    <t>NJ235</t>
  </si>
  <si>
    <t>Pompton Lakes Downtown Streetscape.</t>
  </si>
  <si>
    <t>NJ234</t>
  </si>
  <si>
    <t>Livingston Pedestrian Streetscape Project along Mount Pleasant and Livingston Avenues</t>
  </si>
  <si>
    <t>NJ233</t>
  </si>
  <si>
    <t>Belmont Ave. Gateway Community Enhancement Project, Haledon</t>
  </si>
  <si>
    <t>NJ232</t>
  </si>
  <si>
    <t>Study of safe and efficient commercial multimodal transportation systems serving the East Coast Port Complex</t>
  </si>
  <si>
    <t>NJ231</t>
  </si>
  <si>
    <t>Downtown West Orange streetscape and traffic improvement program.</t>
  </si>
  <si>
    <t>NJ230</t>
  </si>
  <si>
    <t>Passaic River--Newark Bay Restoration and Pollution Abatement Project, Route 21</t>
  </si>
  <si>
    <t>NJ229</t>
  </si>
  <si>
    <t>Construct Western Blvd. extension from Northern Blvd. to S.H. Rt. 9, Ocean County, NJ Determine scope, design, engineering, and construction of Western Boulevard Extension from Northern Boulevard to Route 9 in Ocean County, New Jersey [ref P.L. 110-244, Sec 105(a)(336)]</t>
  </si>
  <si>
    <t>NJ228</t>
  </si>
  <si>
    <t>Route 22 Sustainable Corridor Plan.</t>
  </si>
  <si>
    <t>NJ227</t>
  </si>
  <si>
    <t>Construct CR 521/Ocean Drive and Middle Thoroughfare Bridge Replacement, Cape May County</t>
  </si>
  <si>
    <t>NJ226</t>
  </si>
  <si>
    <t>Warren County, NJ Route 57 and County Route 519 Intersection Improvements.</t>
  </si>
  <si>
    <t>NJ225</t>
  </si>
  <si>
    <t>Edison National Historic Site Traffic Improvement Project to improve traffic flow and promote safety.</t>
  </si>
  <si>
    <t>NJ224</t>
  </si>
  <si>
    <t>Improvements of Newark and First Streets in Hoboken</t>
  </si>
  <si>
    <t>NJ223</t>
  </si>
  <si>
    <t>Improve the U.S. Interstate 78 Interchange at Exit 15 in Franklin Township, Union Township, and Town of Clinton</t>
  </si>
  <si>
    <t>NJ222</t>
  </si>
  <si>
    <t>Design, plan and build a permanent pedestrian/ bicycle path along the banks of the Elizabeth River.</t>
  </si>
  <si>
    <t>NJ221</t>
  </si>
  <si>
    <t>Upgrade of Turnpike/Route 440 Interchange in Bayonne</t>
  </si>
  <si>
    <t>NJ220</t>
  </si>
  <si>
    <t>Separation of the intersection of 13th Street and the Lehigh Rail Line through bridge or tunnel in Manville, NJ</t>
  </si>
  <si>
    <t>NJ219</t>
  </si>
  <si>
    <t>Replacement of the Magnolia Avenue Bridge over Routes 1 and 9.</t>
  </si>
  <si>
    <t>NJ218</t>
  </si>
  <si>
    <t>Improvements to implement the Readington Tewksbury Transportation Improvement District</t>
  </si>
  <si>
    <t>NJ217</t>
  </si>
  <si>
    <t>Pedestrian facilities and street lighting on Haddon Avenue from Voorhees Township Line to Bate Avenue, Berlin Township.</t>
  </si>
  <si>
    <t>NJ216</t>
  </si>
  <si>
    <t>Carteret, NJ Ferry Service Terminal Carteret, NJ Ferry Service Terminal [ref P.L. 110-244, Sec 105(a)(335)]</t>
  </si>
  <si>
    <t>NJ215</t>
  </si>
  <si>
    <t>Design and construct new streetscape through Irvington Center</t>
  </si>
  <si>
    <t>NJ214</t>
  </si>
  <si>
    <t>Construct Rt. 40 Reconstruction from Rt. 77 to Elmer Lake, Elmer, Salem County</t>
  </si>
  <si>
    <t>NJ213</t>
  </si>
  <si>
    <t>Pedestrian facilities and street lighting on Route 551 from Route 130 to Chestnut Street, Brooklawn</t>
  </si>
  <si>
    <t>NJ212</t>
  </si>
  <si>
    <t>Rehabilitation existing structure at the Bridge Street bridge over the CSX Railroad Trenton Line in Manville, NJ</t>
  </si>
  <si>
    <t>NJ211</t>
  </si>
  <si>
    <t>Interstate 280 Interchange Improvements, Harrison</t>
  </si>
  <si>
    <t>NJ210</t>
  </si>
  <si>
    <t>Sussex County, NJ, Vernon Township, Mountain Creek Rt. 94 Traffic Calming, Ped. Safety and Traffic Congestion, Circulation Improvement.</t>
  </si>
  <si>
    <t>NJ209</t>
  </si>
  <si>
    <t>Maple Shade Township Streetscape Improvements of Mill Road, Rudderow Ave., North and South Coles Ave. and Schoolhouse Lane</t>
  </si>
  <si>
    <t>NJ208</t>
  </si>
  <si>
    <t>Pedestrian and bicycle facilities and street lighting in Barrington and streetscape improvements to Clements Bridge Road from the circle at the White Horse Pike to NJ Turnpike overpass in Barrington [ref P.L. 110-244, Sec 105(a)(160)]</t>
  </si>
  <si>
    <t>NJ207</t>
  </si>
  <si>
    <t>Passaic River-Newark Bay Restoration and Pollution Abatement Project, Route 21, River Road, CR 510</t>
  </si>
  <si>
    <t>NJ206</t>
  </si>
  <si>
    <t>Reconfiguration of Bay Avenue and Polaris Street in Newark, NJ.</t>
  </si>
  <si>
    <t>NJ205</t>
  </si>
  <si>
    <t>Construct Cape May and Supawna Meadows National Wildlife Refuges Roadway and Parking Improvements</t>
  </si>
  <si>
    <t>NJ204</t>
  </si>
  <si>
    <t>Rehabilitation of Benigno Boulevard from I295 to Route 168 in Bellmawr.</t>
  </si>
  <si>
    <t>NJ203</t>
  </si>
  <si>
    <t>Preliminary engineering for missing connections of NJ 23 and I-80.</t>
  </si>
  <si>
    <t>NJ202</t>
  </si>
  <si>
    <t>Construct Hackensack River Walkway in Bergen County</t>
  </si>
  <si>
    <t>NJ201</t>
  </si>
  <si>
    <t>Kapkowski Road Area Improvements in Elizabeth.</t>
  </si>
  <si>
    <t>NJ200</t>
  </si>
  <si>
    <t>International Trade and Logistics Center Roadway Improvements at Exit 12 and the Tremley Point Connector Road of the New Jersey Turnpike.</t>
  </si>
  <si>
    <t>NJ199</t>
  </si>
  <si>
    <t>Newark Access Variable Message Signage System</t>
  </si>
  <si>
    <t>NJ198</t>
  </si>
  <si>
    <t>Streetscape Improvements along Berlin Road between Gibbsboro Road and White Horse Road in Lindenwold Borough.</t>
  </si>
  <si>
    <t>NJ197</t>
  </si>
  <si>
    <t>Roadway and intersection modifications on New Jersey Route 82.</t>
  </si>
  <si>
    <t>NJ196</t>
  </si>
  <si>
    <t>Replace Route 7-Wittpen Bridge, Hudson County.</t>
  </si>
  <si>
    <t>NJ195</t>
  </si>
  <si>
    <t>NJ194</t>
  </si>
  <si>
    <t>Replacement and realignment of Amwell Road Bridge over Neshanic River</t>
  </si>
  <si>
    <t>NJ193</t>
  </si>
  <si>
    <t>Rahway Streetscape Replacement Project.</t>
  </si>
  <si>
    <t>NJ192</t>
  </si>
  <si>
    <t>Construct Intersection at Route 46 and Little Ferry Circle in Little Ferry</t>
  </si>
  <si>
    <t>NJ191</t>
  </si>
  <si>
    <t>Construction of new access roads along Route 42/ Blackhorse Pike in Washington Township.</t>
  </si>
  <si>
    <t>NJ190</t>
  </si>
  <si>
    <t>Construct Vineland Boulevard and Sherman Avenue Intersection Improvements, Vineland, Cumberland County.</t>
  </si>
  <si>
    <t>NJ189</t>
  </si>
  <si>
    <t>Interchange improvements and bridge replacement, Route 46, Passaic County</t>
  </si>
  <si>
    <t>NJ188</t>
  </si>
  <si>
    <t>Construct I-195 Noise Barrier, Hamilton Township, Mercer County.</t>
  </si>
  <si>
    <t>NJ187</t>
  </si>
  <si>
    <t>Passaic-Bergen intermodal transportation deployment initiative</t>
  </si>
  <si>
    <t>NJ186</t>
  </si>
  <si>
    <t>Construct Rte 50 Tuckahoe River Bridge Replacement, Cape May and Atlantic Counties</t>
  </si>
  <si>
    <t>NJ185</t>
  </si>
  <si>
    <t>Realignment of the Routes 35/36 intersection in Eatontown.</t>
  </si>
  <si>
    <t>NJ184</t>
  </si>
  <si>
    <t>Construction of Rowan Boulevard from U.S. Route 322 to Main Street, Glassboro.</t>
  </si>
  <si>
    <t>NJ183</t>
  </si>
  <si>
    <t>Pedestrian facilities, street lighting and streetscaping improvements in downtown Laurel Springs</t>
  </si>
  <si>
    <t>NJ182</t>
  </si>
  <si>
    <t>Bridge replacement on Section 6V of Route 1 from Ryders Lane to Milltown Road, North Brunswick.</t>
  </si>
  <si>
    <t>NJ181</t>
  </si>
  <si>
    <t>NJ180</t>
  </si>
  <si>
    <t>Susse County, NJ, Safety and Operational Improvements on Route 23 in Hardyston Township and Franklin Borough</t>
  </si>
  <si>
    <t>NJ179</t>
  </si>
  <si>
    <t>Reconstruction of CR 530 from Rt. 206 to CR 644. Construct shoulders, travel lanes, center turn lane, drainage improvements and traffic signal</t>
  </si>
  <si>
    <t>NJ178</t>
  </si>
  <si>
    <t>Provide an alternative route for traffic passing though congested SR 31 corridor in Flemington, NJ</t>
  </si>
  <si>
    <t>NJ177</t>
  </si>
  <si>
    <t>Planning for Liberty Corridor</t>
  </si>
  <si>
    <t>NJ176</t>
  </si>
  <si>
    <t>Hoboken Observer Highway Operational and Safety Improvements</t>
  </si>
  <si>
    <t>NJ175</t>
  </si>
  <si>
    <t>Pedestrian and bicycle facilities, and street lighting in Haddon Heights.</t>
  </si>
  <si>
    <t>NJ174</t>
  </si>
  <si>
    <t>Construct Sparta Stanhope Road Bridge (AKA Bridge K- 07).</t>
  </si>
  <si>
    <t>NJ173</t>
  </si>
  <si>
    <t>Quinn Road realignment, Clifton. Construct public access roadways and pedestrian safety improvements in and around Montclair State University in Clifton [ref P.L. 110-244, Sec 105(a)(139)]</t>
  </si>
  <si>
    <t>NJ172</t>
  </si>
  <si>
    <t>Improvements to Clove Road and Long Hill Road in Little Falls and Upper Mountain Ave. in Montclair</t>
  </si>
  <si>
    <t>NJ171</t>
  </si>
  <si>
    <t>Reconstruction of Route 46/ Route 3/Valley Rd/ Notch Rd. Interchange.</t>
  </si>
  <si>
    <t>NJ170</t>
  </si>
  <si>
    <t>Construct Riverbank Park Bike Trail, Kearny Scoping, permitting, engineering, construction management, and construction of Riverbank Park Bike Trail, Kearny [ref P.L. 110-244, Sec 105(a)(146)]</t>
  </si>
  <si>
    <t>NJ169</t>
  </si>
  <si>
    <t>Replacement of Signals at the Intersections of Centennial Ave. at Lincoln Ave. and Walnut Ave. at Lincoln Ave., Cranford, NJ</t>
  </si>
  <si>
    <t>NJ168</t>
  </si>
  <si>
    <t>North Avenue-Route 1 Elizabeth Pedestrian and Bicycle Project.</t>
  </si>
  <si>
    <t>NJ167</t>
  </si>
  <si>
    <t>NJ166</t>
  </si>
  <si>
    <t>Expand Route 440--State Street Interchange in Perth Amboy.</t>
  </si>
  <si>
    <t>NJ165</t>
  </si>
  <si>
    <t>Transportation Improvements in Liberty Corridor.</t>
  </si>
  <si>
    <t>NJ164</t>
  </si>
  <si>
    <t>Construct I-287, I-80, Route 202 Interchange.</t>
  </si>
  <si>
    <t>NJ163</t>
  </si>
  <si>
    <t>Hazel Street reconstruction, Passaic County</t>
  </si>
  <si>
    <t>NJ162</t>
  </si>
  <si>
    <t>Bridge replacement and SR 31 widening over the Raritan Valley Line in Glen Gardner, Hampton, Hunterdon County</t>
  </si>
  <si>
    <t>NJ161</t>
  </si>
  <si>
    <t>Route 82 Union County Streetscape and Intersection Improvements.</t>
  </si>
  <si>
    <t>NJ160</t>
  </si>
  <si>
    <t>Route 17 Congestion Improvements and Widening, from Williams Avenue to the Garden State Parkway and Route 4 in Bergen County</t>
  </si>
  <si>
    <t>NJ159</t>
  </si>
  <si>
    <t>NJ158</t>
  </si>
  <si>
    <t>Replacement of Monmouth County bridges W-7, W-8, and W-9.</t>
  </si>
  <si>
    <t>NJ157</t>
  </si>
  <si>
    <t>East Coast Greenway bicycle and pedestrian path from New Brunswick to Hudson River.</t>
  </si>
  <si>
    <t>NJ156</t>
  </si>
  <si>
    <t>Riverwalk in Millburn along the West Branch of the Rahway River</t>
  </si>
  <si>
    <t>NJ155</t>
  </si>
  <si>
    <t>Bicycle facilities in West Deptford Township</t>
  </si>
  <si>
    <t>NJ154</t>
  </si>
  <si>
    <t>Route 605 extension to U.S. 206</t>
  </si>
  <si>
    <t>NJ153</t>
  </si>
  <si>
    <t>Rehabilitate Route 139 in Jersey City_x0014_Portway</t>
  </si>
  <si>
    <t>NJ152</t>
  </si>
  <si>
    <t>NJ151</t>
  </si>
  <si>
    <t>Restoration of Route 35 in Ocean County, New Jersey</t>
  </si>
  <si>
    <t>NJ150</t>
  </si>
  <si>
    <t>Construct the Airport Circle Elimination at Tilton and Delilah Roads, Atlantic County</t>
  </si>
  <si>
    <t>NJ149</t>
  </si>
  <si>
    <t>Broad Street Streetscape Project in Elizabeth to provide physical improvements and to enhance transportation flow and efficiency</t>
  </si>
  <si>
    <t>NJ148</t>
  </si>
  <si>
    <t>Intermodal Access Improvements to the Peninsula at Bayonne Harbor</t>
  </si>
  <si>
    <t>NJ147</t>
  </si>
  <si>
    <t>Replacement of Prospect Avenue Culvert, City of Summit, County of Union</t>
  </si>
  <si>
    <t>NJ146</t>
  </si>
  <si>
    <t>Construct Route 46 and Main Street intersection in Lodi</t>
  </si>
  <si>
    <t>NJ145</t>
  </si>
  <si>
    <t>South Essex Street Bridge Pedestrian Access Improvements, Orange</t>
  </si>
  <si>
    <t>NJ144</t>
  </si>
  <si>
    <t>Pedestrian facilities and street lighting on Haddon Avenue from Albertson Avenue to Glenwood Avenue, Haddon Township</t>
  </si>
  <si>
    <t>NJ143</t>
  </si>
  <si>
    <t>Construct Great Swamp National Wildlife Refuge Road</t>
  </si>
  <si>
    <t>NJ142</t>
  </si>
  <si>
    <t>Union Boulevard Revitalization and Streetscape Enhancements, Totowa</t>
  </si>
  <si>
    <t>NJ141</t>
  </si>
  <si>
    <t>Construct Sea Isle Boulevard Reconstruction from Garden State Parkway to Ludlams Thoroughfare, Cape May County</t>
  </si>
  <si>
    <t>NJ140</t>
  </si>
  <si>
    <t>Newark Waterfront Pedestrian and Bicycle Access project</t>
  </si>
  <si>
    <t>NJ139</t>
  </si>
  <si>
    <t>Construct Rt. 56 Maurice River Bridge Replacement, Salem and Cumberland Counties</t>
  </si>
  <si>
    <t>NJ138</t>
  </si>
  <si>
    <t>University Heights Connector for improvements to First Street in Newark from Sussex Street to West Market Street</t>
  </si>
  <si>
    <t>NJ137</t>
  </si>
  <si>
    <t>Construct Garden State Parkway Grade Separation, Cape May County</t>
  </si>
  <si>
    <t>NJ136</t>
  </si>
  <si>
    <t>Street Improvements and Traffic Signal Replacement in Union City Central Business District</t>
  </si>
  <si>
    <t>NJ135</t>
  </si>
  <si>
    <t>Construct Rte 30_x0014_Pomona Road Intersection Improvements, Atlantic County</t>
  </si>
  <si>
    <t>NJ134</t>
  </si>
  <si>
    <t>Completion of Hudson River Waterfront Walkway through Stevens Institute of Technology in Hoboken</t>
  </si>
  <si>
    <t>NJ133</t>
  </si>
  <si>
    <t>Reconstruct Route 168 from Route 41 to 6th Avenue in Runnemede</t>
  </si>
  <si>
    <t>NJ132</t>
  </si>
  <si>
    <t>Construct CR 538 Coles Mill Road Bridge over Scotland Run, Gloucester County</t>
  </si>
  <si>
    <t>NJ131</t>
  </si>
  <si>
    <t>Study and preliminary engineering designs for a boulevard on State Route 440 and U.S. Highway Routes 1 and 9, Jersey City</t>
  </si>
  <si>
    <t>NJ130</t>
  </si>
  <si>
    <t>Safety and operation improvements on Route 73 in Berlin, Voorhees and Evesham</t>
  </si>
  <si>
    <t>NJ129</t>
  </si>
  <si>
    <t>Bergen County, NJ On Route 17, address congestion, safety, drainage, maintenance, signing, access, pedestrian circulation and transit access</t>
  </si>
  <si>
    <t>NJ128</t>
  </si>
  <si>
    <t>Streetscape and Traffic Improvement Project to Downtown West Orange</t>
  </si>
  <si>
    <t>NJ127</t>
  </si>
  <si>
    <t>Rowan Boulevard Parking adjacent to Highway 322 Corridor in Glassboro Township</t>
  </si>
  <si>
    <t>NJ126</t>
  </si>
  <si>
    <t>Replace Rockaway Road Bridge, Randolph Township, New Jersey</t>
  </si>
  <si>
    <t>NJ125</t>
  </si>
  <si>
    <t>Improvements for St. Georges Avenue from Wood Avenue to Chestnut Street including the Linden and Roselle sides of the street Improvements for St. Georges Avenue between East Baltimore Avenue on the southwest and Chandler Avenue on the northeast [ref P.L. 110-244, Sec 105(a)(115)]</t>
  </si>
  <si>
    <t>NJ124</t>
  </si>
  <si>
    <t>Construction of Route 206 Chester Township, NJ</t>
  </si>
  <si>
    <t>NJ123</t>
  </si>
  <si>
    <t>Routes 1 and 9 Secaucus Road to Broad Avenue in Hudson and Bergen Counties</t>
  </si>
  <si>
    <t>NJ122</t>
  </si>
  <si>
    <t>Rahway River Corridor Greenway Bicycle and Pedestrian Path, South Orange</t>
  </si>
  <si>
    <t>NJ121</t>
  </si>
  <si>
    <t>Construct Long Valley Bypass</t>
  </si>
  <si>
    <t>NJ120</t>
  </si>
  <si>
    <t>Construct new ramps between I_x0013_295 and Route 42</t>
  </si>
  <si>
    <t>NJ119</t>
  </si>
  <si>
    <t>Laurel Avenue Bridge replacement in Holmdel Township</t>
  </si>
  <si>
    <t>NJ118</t>
  </si>
  <si>
    <t>Replacement of Ash Street and Pillsbury Road Bridge.</t>
  </si>
  <si>
    <t>NH066</t>
  </si>
  <si>
    <t>Reconstruction and relocation of the intersection of Maple Avenue and Charleston Road in Claremont</t>
  </si>
  <si>
    <t>Construct Park and Ride, Exit 5 on I-93-- Londonderry, NH.</t>
  </si>
  <si>
    <t>South Road Mitigation in Londonderry.</t>
  </si>
  <si>
    <t>NH063</t>
  </si>
  <si>
    <t>Construct intersection at U.S. 3 and Pembroke Hill Road in Pembroke</t>
  </si>
  <si>
    <t>Improve Meredith Village Traffic Rotary</t>
  </si>
  <si>
    <t>NH060</t>
  </si>
  <si>
    <t>Relocation and reconstruction of intersection at Route 103 and North Street in Claremont.</t>
  </si>
  <si>
    <t>NH059</t>
  </si>
  <si>
    <t>Design and construction of intersection of Rt. 101A and Rt. 13 in Milford.</t>
  </si>
  <si>
    <t>NH058</t>
  </si>
  <si>
    <t>I-93 water quality study project.</t>
  </si>
  <si>
    <t>NH054</t>
  </si>
  <si>
    <t>Environmental mitigation at Crystal Lake in Manchester to offset effects of I-93 improvements</t>
  </si>
  <si>
    <t>NH052</t>
  </si>
  <si>
    <t>Environmental mitigation at Sybiak Farm in Londonderry to offset effects of I-93 improvements</t>
  </si>
  <si>
    <t>NH051</t>
  </si>
  <si>
    <t>Hampton Bridge Rehabilitation--Hampton, NH</t>
  </si>
  <si>
    <t>NH050</t>
  </si>
  <si>
    <t>Construct Pedestrian, Bicycle bridge in Keene.</t>
  </si>
  <si>
    <t>NH049</t>
  </si>
  <si>
    <t>NH048</t>
  </si>
  <si>
    <t>NH047</t>
  </si>
  <si>
    <t>NH046</t>
  </si>
  <si>
    <t>Upgrade Sewalls Falls Road bridge over Merrimack River in Concord</t>
  </si>
  <si>
    <t>NH045</t>
  </si>
  <si>
    <t>NH044</t>
  </si>
  <si>
    <t>NH042</t>
  </si>
  <si>
    <t>NH041</t>
  </si>
  <si>
    <t>Reconstruction of NH 11 and NH 28 Intersection in Alton</t>
  </si>
  <si>
    <t>NH040</t>
  </si>
  <si>
    <t>Relocation and Reconstruction of intersection at Route 103 and North Street in Claremont</t>
  </si>
  <si>
    <t>NH039</t>
  </si>
  <si>
    <t>Design and construction of intersection of Rte 101A and Rte 13 in Milford</t>
  </si>
  <si>
    <t>NH038</t>
  </si>
  <si>
    <t>Construct and upgrade intersection of Route 3 and Franklin Industrial Drive in Franklin</t>
  </si>
  <si>
    <t>NH037</t>
  </si>
  <si>
    <t>DESIGN AND CONSTRUCT NEW MERIDIAN BRIDGE ACROSS THE MISSOURI RIVER SOUTH OF YANKTON, SOUTH DAKOTA (TRANSFERRED FROM SD128)</t>
  </si>
  <si>
    <t>NE096</t>
  </si>
  <si>
    <t>Design and construction of Meridian Bridge between Nebraska and Yankton, South Dakota</t>
  </si>
  <si>
    <t>NE078</t>
  </si>
  <si>
    <t>Construction of the North Arterial Road in Columbus.</t>
  </si>
  <si>
    <t>NE077</t>
  </si>
  <si>
    <t>Plan and design I-80 Interchange at Pflug Road.</t>
  </si>
  <si>
    <t>NE075</t>
  </si>
  <si>
    <t>Construction of the Heartland Expressway between Alliance and Minatare</t>
  </si>
  <si>
    <t>NE074</t>
  </si>
  <si>
    <t>I-80/Cherry Avenue Interchange and East Bypass in Kearney.</t>
  </si>
  <si>
    <t>NE073</t>
  </si>
  <si>
    <t>Design, right-of-way acquisition and construction of Highway 35 between Norfolk and South Sioux City, including an interchange at milepost 1 on U.S. I-129</t>
  </si>
  <si>
    <t>NE072</t>
  </si>
  <si>
    <t>Cuming Street Transportation Improvement Project in Omaha</t>
  </si>
  <si>
    <t>NE071</t>
  </si>
  <si>
    <t>Design and construction of the South and West Beltway in Lincoln</t>
  </si>
  <si>
    <t>NE070</t>
  </si>
  <si>
    <t>I-80 six lane (I-80 to 56th Street) Lincoln, NE.</t>
  </si>
  <si>
    <t>NE068</t>
  </si>
  <si>
    <t>Lincoln East Beltway, NE.</t>
  </si>
  <si>
    <t>NE067</t>
  </si>
  <si>
    <t>U.S. 275 So. Omaha Veterans Memorial Bridge.</t>
  </si>
  <si>
    <t>NE066</t>
  </si>
  <si>
    <t>U.S. Highway 75 expressway, Plattsmouth to Bellevue, Nebraska</t>
  </si>
  <si>
    <t>NE065</t>
  </si>
  <si>
    <t>Midwest Roadside Safety Facility, UNL--Lincoln, NE</t>
  </si>
  <si>
    <t>NE064</t>
  </si>
  <si>
    <t>Nebraska Intelligent Transportation Systems Statewide.</t>
  </si>
  <si>
    <t>NE063</t>
  </si>
  <si>
    <t>Cuming Street Transportation improvement project in Omaha, NE</t>
  </si>
  <si>
    <t>NE062</t>
  </si>
  <si>
    <t>Design of right-of-way and construction of South and West beltway in Lincoln, NE</t>
  </si>
  <si>
    <t>NE061</t>
  </si>
  <si>
    <t>Construction of Heartland Expressway between Alliance and Minatare, NE.</t>
  </si>
  <si>
    <t>NE059</t>
  </si>
  <si>
    <t>Interstate 80 Interchange at Pflug Road, Sarpy County, Nebraska</t>
  </si>
  <si>
    <t>NE058</t>
  </si>
  <si>
    <t>Construction of I-80/Cherry Avenue Interchange and East bypass, Kearney, Nebraska</t>
  </si>
  <si>
    <t>NE057</t>
  </si>
  <si>
    <t>Design, right-of-way and construction of the Louisville bypass, Nebraska</t>
  </si>
  <si>
    <t>NE056</t>
  </si>
  <si>
    <t>Engineering, right-of-way and construction of the 23rd Street Viaduct in Fremont, Nebraska.</t>
  </si>
  <si>
    <t>NE055</t>
  </si>
  <si>
    <t>Railroad Grade Separation Structures, Statewide.</t>
  </si>
  <si>
    <t>NE054</t>
  </si>
  <si>
    <t>Transportation improvements for U.S. 81 Meridian Bridge, Yankton.</t>
  </si>
  <si>
    <t>NE053</t>
  </si>
  <si>
    <t>Design, right-of-way and construction of Nebraska Highway 35 between Norfolk to South Sioux City.</t>
  </si>
  <si>
    <t>NE052</t>
  </si>
  <si>
    <t>Missouri River Bridges between U.S. 34, I-29 in Iowa and U.S. 75 in Nebraska</t>
  </si>
  <si>
    <t>Construction of the Columbus, Nebraska North Arterial Road.</t>
  </si>
  <si>
    <t>NE049</t>
  </si>
  <si>
    <t>NE048</t>
  </si>
  <si>
    <t>I-80 Interchange at Pflug Road, Sarpy County, Nebraska</t>
  </si>
  <si>
    <t>NE047</t>
  </si>
  <si>
    <t>New roads and overpasses to relieve congestion and improve traffic flow Antelope Valley--Lincoln, NE</t>
  </si>
  <si>
    <t>NE046</t>
  </si>
  <si>
    <t>NE045</t>
  </si>
  <si>
    <t>Design, right-of-way and construction of South and West Beltway in Lincoln, Nebraska</t>
  </si>
  <si>
    <t>NE044</t>
  </si>
  <si>
    <t>Cuming Street Transportation Improvement Project, Omaha, Nebraska</t>
  </si>
  <si>
    <t>NE043</t>
  </si>
  <si>
    <t>Design, right-of-way and construction for the Louisville Bypass, Nebraska [ref P.L. 110-244, Sec 105(a)(205)]</t>
  </si>
  <si>
    <t>NE042</t>
  </si>
  <si>
    <t>NE041</t>
  </si>
  <si>
    <t>NE040</t>
  </si>
  <si>
    <t>Western Douglas County Trails Project, Nebraska</t>
  </si>
  <si>
    <t>NE039</t>
  </si>
  <si>
    <t>Design, right-of-way and construction of Nebraska Highway 35 between Norfolk and South Sioux City Design, right-of-way acquisition, and construction of Nebraska Highway 35 between Norfolk and South Sioux City, including an interchange at Milepost 1 on I-129 [ref P.L. 110-244, Sec 105(a)(13)]</t>
  </si>
  <si>
    <t>NE038</t>
  </si>
  <si>
    <t>Design, right-of-way and construction of railgrade separations throughout Nebraska as identified by Nebraska Dept. of Roads</t>
  </si>
  <si>
    <t>NE037</t>
  </si>
  <si>
    <t>Construction of I_x0013_80/Cherry Avenue Interchange and East Bypass, Kearney, Nebraska</t>
  </si>
  <si>
    <t>NE036</t>
  </si>
  <si>
    <t>Engineering, right-of-way and construction of the 23rd Street Viaduct in Fremont, Nebraska</t>
  </si>
  <si>
    <t>NE035</t>
  </si>
  <si>
    <t>NE034</t>
  </si>
  <si>
    <t>U.S. 83 Reconstruction from Max to ND 23 SB.</t>
  </si>
  <si>
    <t>ND066</t>
  </si>
  <si>
    <t>ND 22 Reconstruction from 15th St. to North Corporate Limits in Dickinson.</t>
  </si>
  <si>
    <t>ND056</t>
  </si>
  <si>
    <t>Design and Construction of the Airport Area Roadway Network, High Point.</t>
  </si>
  <si>
    <t>Continued development of Cary, NC pedestrian bike paths.</t>
  </si>
  <si>
    <t>Study feasibility of widening U.S. 221/NC 226 from Woodlawn to Spruce Pine, start planning and design, and make upgrades to improve safety.</t>
  </si>
  <si>
    <t>NC162</t>
  </si>
  <si>
    <t>Pack Square pedestrian and roadway improvements, Asheville.</t>
  </si>
  <si>
    <t>NC161</t>
  </si>
  <si>
    <t>Transportation and related improvements at Queens University of Charlotte, including the Queens Science Center and the Marion Diehl Center, Charlotte</t>
  </si>
  <si>
    <t>NC160</t>
  </si>
  <si>
    <t>Widen Derita Road from Poplar Tent Road in Concord to the Cabarrus Mecklenburg County line.</t>
  </si>
  <si>
    <t>NC157</t>
  </si>
  <si>
    <t>Construct an interchange at an existing grade separation at SR 1602 (Old Stantonsburg Rd.) and U.S. 264 Bypass in Wilson County</t>
  </si>
  <si>
    <t>NC156</t>
  </si>
  <si>
    <t>Acquisition of rail corridors for use as bicycle and pedestrian trails, Durham</t>
  </si>
  <si>
    <t>NC155</t>
  </si>
  <si>
    <t>Environmental studies and construction of U.S. 74 Monroe Bypass Extension.</t>
  </si>
  <si>
    <t>NC152</t>
  </si>
  <si>
    <t>Transportation improvements for Peters Creek Pkwy, 1st St., 2nd St., and Brookstown Ave. in Winston- Salem.</t>
  </si>
  <si>
    <t>NC151</t>
  </si>
  <si>
    <t>Widening of Beckford Drive, City of Henderson.</t>
  </si>
  <si>
    <t>NC150</t>
  </si>
  <si>
    <t>Construction of the southbound lane of U.S. 321 bridge replacement over the Catawba River in North Carolina</t>
  </si>
  <si>
    <t>NC149</t>
  </si>
  <si>
    <t>Northern Loop Project, Wilson</t>
  </si>
  <si>
    <t>NC144</t>
  </si>
  <si>
    <t>Greenways Expansion and Improvement Project, Greenville</t>
  </si>
  <si>
    <t>NC143</t>
  </si>
  <si>
    <t>Eliminate highway-railway crossings in City of Fayetteville</t>
  </si>
  <si>
    <t>NC140</t>
  </si>
  <si>
    <t>Widen Derita Road from Poplar Tent Road in Concord to the Cabarrus Mecklenburg County line, Concord.</t>
  </si>
  <si>
    <t>NC131</t>
  </si>
  <si>
    <t>Construction and expansion of Little Sugar Creek Greenway Charlotte</t>
  </si>
  <si>
    <t>NC125</t>
  </si>
  <si>
    <t>Construction of the southbound lane of U.S. 321 bridge replacement over the Catawba River in Caldwell and Catawba Counties</t>
  </si>
  <si>
    <t>NC124</t>
  </si>
  <si>
    <t>Expand Derita Road.</t>
  </si>
  <si>
    <t>NC123</t>
  </si>
  <si>
    <t>Construct bicycle and pedestrian trails, Durham and Durham County.</t>
  </si>
  <si>
    <t>NC122</t>
  </si>
  <si>
    <t>Environmental studies and construction of Garden Parkway.</t>
  </si>
  <si>
    <t>NC121</t>
  </si>
  <si>
    <t>Battleground Avenue Rail to Trail Project, Guilford County, NC</t>
  </si>
  <si>
    <t>NC120</t>
  </si>
  <si>
    <t>Construct relocated NC 16 in Lincoln and Catawba Counties, NC</t>
  </si>
  <si>
    <t>NC119</t>
  </si>
  <si>
    <t>Install Sugar Creek Road Grade Separation, Charlotte.</t>
  </si>
  <si>
    <t>NC118</t>
  </si>
  <si>
    <t>Northern Loop Project, City of Wilson.</t>
  </si>
  <si>
    <t>NC117</t>
  </si>
  <si>
    <t>North Carolina. Repair and improve safety features on U.S. Highway 19 from Maggie Valley to Cherokee.</t>
  </si>
  <si>
    <t>NC116</t>
  </si>
  <si>
    <t>NC115</t>
  </si>
  <si>
    <t>Construct I-73/I-74 in Montgomery County and Richmond County, North Carolina</t>
  </si>
  <si>
    <t>NC114</t>
  </si>
  <si>
    <t>Durham and Chatham Counties, NC Completion of American Tobacco Trail</t>
  </si>
  <si>
    <t>NC113</t>
  </si>
  <si>
    <t>Construction of the southbound lane of U.S. 321 bridge replacement over the Catawba River</t>
  </si>
  <si>
    <t>NC112</t>
  </si>
  <si>
    <t>Upgrade U.S. 220 to I-73/74 interstate standards in Montgomery County.</t>
  </si>
  <si>
    <t>NC111</t>
  </si>
  <si>
    <t>Improve SR 1923 from U.S. 70 Business to U.S. 301 Smithfield</t>
  </si>
  <si>
    <t>NC110</t>
  </si>
  <si>
    <t>NC109</t>
  </si>
  <si>
    <t>Widen NC 150 from Cherryville to Lincolnton.</t>
  </si>
  <si>
    <t>NC108</t>
  </si>
  <si>
    <t>Construct new Route from Beach Drive (SR 1104) to NC 211 in Brunswick County</t>
  </si>
  <si>
    <t>NC107</t>
  </si>
  <si>
    <t>Construction of I-74 between I-40 and U.S. 220, High Point, North Carolina</t>
  </si>
  <si>
    <t>NC106</t>
  </si>
  <si>
    <t>NC105</t>
  </si>
  <si>
    <t>I40 I-77 Interchange in Iredell County, NC</t>
  </si>
  <si>
    <t>NC104</t>
  </si>
  <si>
    <t>North Carolina. Pack Square Pedestrian and Roadway Improvements, Asheville.</t>
  </si>
  <si>
    <t>NC103</t>
  </si>
  <si>
    <t>Construct I-540 from NC 55 South to NC 55 North</t>
  </si>
  <si>
    <t>NC102</t>
  </si>
  <si>
    <t>Wilmington Area Port Access Improvements</t>
  </si>
  <si>
    <t>NC101</t>
  </si>
  <si>
    <t>U.S. 70 Goldsboro Bypass.</t>
  </si>
  <si>
    <t>NC100</t>
  </si>
  <si>
    <t>To construct an interchange at an existing grade separation at SR 1602 (Old Stantonsburg Rd.) and U.S. 264 Bypass in Wilson County, NC</t>
  </si>
  <si>
    <t>NC099</t>
  </si>
  <si>
    <t>To plan, design, and construct the segment of Berkeley Blvd. from Royal Avenue to Hew Hope Rd. (SR 1003) in Goldsboro, NC</t>
  </si>
  <si>
    <t>NC098</t>
  </si>
  <si>
    <t>Design and construction of the Airport Area Roadway Network, High Point, North Carolina</t>
  </si>
  <si>
    <t>NC097</t>
  </si>
  <si>
    <t>Upgrade U.S. 74 in Columbus County</t>
  </si>
  <si>
    <t>NC096</t>
  </si>
  <si>
    <t>North Carolina. Add passing lanes and safety improvements to U.S. Highway 64 in Transylvania County</t>
  </si>
  <si>
    <t>NC095</t>
  </si>
  <si>
    <t>Construct Neuse River Trail in Johnston County</t>
  </si>
  <si>
    <t>NC094</t>
  </si>
  <si>
    <t>Construct Endor Iron Furnace Greenway enhancements from Deep River to Sanford</t>
  </si>
  <si>
    <t>NC093</t>
  </si>
  <si>
    <t>U.S. 221 widening from U.S. 421 to Jefferson, NC</t>
  </si>
  <si>
    <t>NC092</t>
  </si>
  <si>
    <t>To plan, design, and construct the Northwest Corridor-Western Blvd. Project in Jacksonville, NC</t>
  </si>
  <si>
    <t>NC091</t>
  </si>
  <si>
    <t>Development of 2 miles of road parallel to I-95 located approximately between the I-95/NC 125 interchange and I-95/U.S. 158 interchange.</t>
  </si>
  <si>
    <t>NC090</t>
  </si>
  <si>
    <t>Downtown Redevelopment Project, City of Rocky Mount.</t>
  </si>
  <si>
    <t>NC089</t>
  </si>
  <si>
    <t>Greenway Trails Project, Elizabeth City</t>
  </si>
  <si>
    <t>NC088</t>
  </si>
  <si>
    <t>I-85 in Vance County.</t>
  </si>
  <si>
    <t>NC087</t>
  </si>
  <si>
    <t>Eliminate highway-railway crossings in the City of Fayetteville, NC</t>
  </si>
  <si>
    <t>NC086</t>
  </si>
  <si>
    <t>NC085</t>
  </si>
  <si>
    <t>Greensboro Signal System Replacement ITS Enhancement Project.</t>
  </si>
  <si>
    <t>NC084</t>
  </si>
  <si>
    <t>Install ITS on U.S. 52 in Forsyth County</t>
  </si>
  <si>
    <t>NC083</t>
  </si>
  <si>
    <t>NC082</t>
  </si>
  <si>
    <t>Transportation Improvements at Piedmont Triad Research Park, Winston-Salem, NC.</t>
  </si>
  <si>
    <t>NC081</t>
  </si>
  <si>
    <t>Widen U.S. 401 from Wake County to Louisburg.</t>
  </si>
  <si>
    <t>NC080</t>
  </si>
  <si>
    <t>U.S. 401 from Raleigh to Fayetteville</t>
  </si>
  <si>
    <t>NC079</t>
  </si>
  <si>
    <t>Widen and improve I-85 through Cabarrus County from U.S. 29/49 to 29/601.</t>
  </si>
  <si>
    <t>NC078</t>
  </si>
  <si>
    <t>Widening of Beckford Drive, City of Henderson</t>
  </si>
  <si>
    <t>NC077</t>
  </si>
  <si>
    <t>Project to widen U.S. 501 from NC 49 in Roxboro to the VA State line with part on new location</t>
  </si>
  <si>
    <t>NC076</t>
  </si>
  <si>
    <t>Install ITS on U.S. 70 Clayton Bypass</t>
  </si>
  <si>
    <t>NC075</t>
  </si>
  <si>
    <t>I_x0013_40 Union Cross Road Interchange in Forsyth County, NC</t>
  </si>
  <si>
    <t>NC074</t>
  </si>
  <si>
    <t>To plan, design, and construct the 10th Street Connector Project in Greenville, NC</t>
  </si>
  <si>
    <t>NC073</t>
  </si>
  <si>
    <t>Construct U.S. 74 Bypass, Shelby, NC</t>
  </si>
  <si>
    <t>NC072</t>
  </si>
  <si>
    <t>Construct new route from U.S. 17 to U.S. 421 in Brunswick and New Hanover Counties</t>
  </si>
  <si>
    <t>NC071</t>
  </si>
  <si>
    <t>Upgrade U.S. 1 in Rockingham</t>
  </si>
  <si>
    <t>NC070</t>
  </si>
  <si>
    <t>Widens U.S. 29 Business Freeway Drive from South Scales St. to NC 14 in Rockingham County</t>
  </si>
  <si>
    <t>NC069</t>
  </si>
  <si>
    <t>Winston-Salem Northern Beltway, Eastern Section and Extension, NC</t>
  </si>
  <si>
    <t>NC068</t>
  </si>
  <si>
    <t>Extend M.L. King, Jr., Boulevard in Monroe</t>
  </si>
  <si>
    <t>NC067</t>
  </si>
  <si>
    <t>Construction of and improvement to I_x0013_73, I_x0013_74, and U.S. 220 in Montgomery and Randolph Counties, NC</t>
  </si>
  <si>
    <t>NC066</t>
  </si>
  <si>
    <t>U.S. 93 Evaro to Polson transportation improvement projects</t>
  </si>
  <si>
    <t>MT038</t>
  </si>
  <si>
    <t>Develop and reconstruct Two Medicine Bridge, U.S. 2, East of Glacier National Park</t>
  </si>
  <si>
    <t>MT037</t>
  </si>
  <si>
    <t>MT 16, reconstruction of roadway and structures northeast of Glendive.</t>
  </si>
  <si>
    <t>MT036</t>
  </si>
  <si>
    <t>U.S. 2 transportation improvement projects between North Dakota State Line and Browning.</t>
  </si>
  <si>
    <t>MT034</t>
  </si>
  <si>
    <t>U.S. 93 transportation improvement projects between Lolo and Hamilton.</t>
  </si>
  <si>
    <t>MT033</t>
  </si>
  <si>
    <t>Transportation improvements for Lonepine North and East Project, MT 28.</t>
  </si>
  <si>
    <t>MT032</t>
  </si>
  <si>
    <t>Transportation improvements for Havre--East Project, including Glasgow to Poplar, U.S. 2</t>
  </si>
  <si>
    <t>MT031</t>
  </si>
  <si>
    <t>Transportation improvements for Cutbank Railroad Overpass, Cutbank.</t>
  </si>
  <si>
    <t>MT030</t>
  </si>
  <si>
    <t>Transportation improvements for Townsend--South Project, U.S. 287.</t>
  </si>
  <si>
    <t>MT029</t>
  </si>
  <si>
    <t>Transportation improvements for Babcock to Kagy Project, Bozeman</t>
  </si>
  <si>
    <t>MT028</t>
  </si>
  <si>
    <t>Construction of S. 323 from Alzada to Ekalaka in Carter County.</t>
  </si>
  <si>
    <t>MT025</t>
  </si>
  <si>
    <t>Star Landing Corridor, DeSoto County</t>
  </si>
  <si>
    <t>MS156</t>
  </si>
  <si>
    <t>Transportation improvements for Washington Street/Old U.S. Highway 61, Vicksburg</t>
  </si>
  <si>
    <t>MS155</t>
  </si>
  <si>
    <t>Transportation improvements for Pearl-Pirates Cove Interchange, Pearl</t>
  </si>
  <si>
    <t>MS154</t>
  </si>
  <si>
    <t>Transportation improvements for Highway 7 and Highway 49 Connector, Greenwood.</t>
  </si>
  <si>
    <t>MS153</t>
  </si>
  <si>
    <t>Lynch Street Extension to Metro Parkway, Jackson--An extension of the Metro Parkway that connects intermodal traffic between the Metro Center Area and Jackson State University</t>
  </si>
  <si>
    <t>MS152</t>
  </si>
  <si>
    <t>Transportation Improvements for Port Connector Road, Claiborne County</t>
  </si>
  <si>
    <t>MS150</t>
  </si>
  <si>
    <t>Transportation Improvements for Greenville Bypass-- Highway 82--U.S. Highway 82 bypass between Greenville and Leland.</t>
  </si>
  <si>
    <t>MS149</t>
  </si>
  <si>
    <t>Lake Harbour Drive Extension, Ridgeland-- Connects U.S. Highway 51 to Highland Colony Parkway</t>
  </si>
  <si>
    <t>MS148</t>
  </si>
  <si>
    <t>Byram-Clinton/Norrell Corridor--Connects the Norrell Road Interchange on I-20 to the Byram- Clinton Multimodal Corridor on I-55</t>
  </si>
  <si>
    <t>MS147</t>
  </si>
  <si>
    <t>Plan and construct an intermodal connector linking I-20 to Hwy 49, Pearl-Richland</t>
  </si>
  <si>
    <t>MS145</t>
  </si>
  <si>
    <t>Upgrade U.S. 78 to Interstate standards from the MS/TN State line to the MS/AL State line</t>
  </si>
  <si>
    <t>MS142</t>
  </si>
  <si>
    <t>Widening of I-55 from Highway 304 in DeSoto County to TN State line.</t>
  </si>
  <si>
    <t>MS141</t>
  </si>
  <si>
    <t>Port Bienville Intermodal Connector, Hancock County.</t>
  </si>
  <si>
    <t>MS140</t>
  </si>
  <si>
    <t>Improve Ridge Road, Pearl River County</t>
  </si>
  <si>
    <t>MS139</t>
  </si>
  <si>
    <t>Widen 4th Street in Hattiesburg.</t>
  </si>
  <si>
    <t>MS138</t>
  </si>
  <si>
    <t>Safety improvements and to widen Hardy Street at the intersection of U.S. 49 in Hattiesburg.</t>
  </si>
  <si>
    <t>MS137</t>
  </si>
  <si>
    <t>Upgrade roads in Port Gibson (U.S. Highway 61), Claiborne County</t>
  </si>
  <si>
    <t>MS136</t>
  </si>
  <si>
    <t>Improve Old Augusta Road and construct Kaiser Road, Perry County</t>
  </si>
  <si>
    <t>MS135</t>
  </si>
  <si>
    <t>Build connector between SR 609 and State Highway 15 near I-10, Jackson and Harrison Counties.</t>
  </si>
  <si>
    <t>MS134</t>
  </si>
  <si>
    <t>Widen and improve Martin Bluff Road, Gautier.</t>
  </si>
  <si>
    <t>MS133</t>
  </si>
  <si>
    <t>Upgrade roads at Tougaloo College.</t>
  </si>
  <si>
    <t>MS132</t>
  </si>
  <si>
    <t>Upgrade Poe Road in Kilmichael, Montgomery County</t>
  </si>
  <si>
    <t>MS131</t>
  </si>
  <si>
    <t>Plan and Construct two lanes to SR 6 from SR 342 to Alabama State line.</t>
  </si>
  <si>
    <t>MS130</t>
  </si>
  <si>
    <t>Upgrade roads in Itta Bena (U.S. Highway 82 and 7) and in vicinity of Viking Range Corp. (U.S. Highway 7 and 49), Leflore County.</t>
  </si>
  <si>
    <t>MS129</t>
  </si>
  <si>
    <t>Upgrade roads in Fayette (U.S. Highway 61 and 33), Jefferson County</t>
  </si>
  <si>
    <t>MS128</t>
  </si>
  <si>
    <t>Widen MS Hwy 19 between Philadelphia and Collinsville, MS</t>
  </si>
  <si>
    <t>MS127</t>
  </si>
  <si>
    <t>Upgrade safety devices at Front Street rail crossing, Ellisville</t>
  </si>
  <si>
    <t>MS126</t>
  </si>
  <si>
    <t>Canal Road Intermodal Connector, Gulfport.</t>
  </si>
  <si>
    <t>MS125</t>
  </si>
  <si>
    <t>Upgrade roads in Arcola, Leland, Greenville, and Hollandale (U.S. Highway 61 and 18), Washington County</t>
  </si>
  <si>
    <t>MS124</t>
  </si>
  <si>
    <t>Relocate SR 44 from SR 198 to Pierce Road, Columbia</t>
  </si>
  <si>
    <t>MS123</t>
  </si>
  <si>
    <t>Upgrade roads in Anguilla and Rolling Fork, Sharkey County</t>
  </si>
  <si>
    <t>MS122</t>
  </si>
  <si>
    <t>Construct historic bicycle path, Pascagoula</t>
  </si>
  <si>
    <t>MS121</t>
  </si>
  <si>
    <t>Construct bicycle and trolley path, Hattiesburg.</t>
  </si>
  <si>
    <t>MS120</t>
  </si>
  <si>
    <t>U.S. 98 access improvements and new I-59 interchange, Lamar County</t>
  </si>
  <si>
    <t>MS119</t>
  </si>
  <si>
    <t>Upgrade U.S. 78 to Interstate Standards from the MS/TN State line to the MS/AL State line</t>
  </si>
  <si>
    <t>MS118</t>
  </si>
  <si>
    <t>Upgrade roads in Mayersville (U.S. Highway 14 and 1), Issaquena County</t>
  </si>
  <si>
    <t>MS117</t>
  </si>
  <si>
    <t>Construct Byrd Parkway Extension, Petal</t>
  </si>
  <si>
    <t>MS116</t>
  </si>
  <si>
    <t>Gateways Transportation Enhancement Project, Hancock County</t>
  </si>
  <si>
    <t>MS115</t>
  </si>
  <si>
    <t>Upgrade Marshall Road in North Carrollton (U.S. Highway 35 and 82) McCain Street, South Street, Love Street, and Colver Street, Carroll County</t>
  </si>
  <si>
    <t>MS114</t>
  </si>
  <si>
    <t>Upgrade roads in Indianola, Ruleville, Moorehead, Doddsville, Sunflower and Drew, Sunflower County</t>
  </si>
  <si>
    <t>MS113</t>
  </si>
  <si>
    <t>Upgrade Blue Cane Road in Tallahatchie County, and roads in Webb and Tutwiler</t>
  </si>
  <si>
    <t>MS112</t>
  </si>
  <si>
    <t>Construct East Metropolitan Corridor linking I-20 at Brandon to Hwy 25 at Flowood.</t>
  </si>
  <si>
    <t>MS111</t>
  </si>
  <si>
    <t>Extend SR 590 from U.S. 11 to SR 29 near Ellisville</t>
  </si>
  <si>
    <t>MS110</t>
  </si>
  <si>
    <t>I-59 interchange at U.S. 84 and SR 15, Laurel.</t>
  </si>
  <si>
    <t>MS109</t>
  </si>
  <si>
    <t>Replace Popps Ferry Road Bridge, Biloxi</t>
  </si>
  <si>
    <t>MS108</t>
  </si>
  <si>
    <t>Upgrade roads in Terry, Edwards, Utica and Bolton, Hinds County</t>
  </si>
  <si>
    <t>MS107</t>
  </si>
  <si>
    <t>Upgrade roads in Canton (U.S. Highway 51, 22, 16, and I-55), Madison County.</t>
  </si>
  <si>
    <t>MS106</t>
  </si>
  <si>
    <t>Upgrade roads in Attala County District 4 (Roads 4211 and 4204), Kosciusko, Ward 3 (U.S. Highway 16), and Ethel (U.S. Highway 12), Attala County Upgrade roads in Attala County District 4 (Roads 4211 and 4204), Kosciusko, Ward 2, and Ethel, Attala County [ref P.L. 110-244, Sec 105(a)(31)]</t>
  </si>
  <si>
    <t>MS105</t>
  </si>
  <si>
    <t>Plan and Construct Highway 45 Bypass in Columbus.</t>
  </si>
  <si>
    <t>MS104</t>
  </si>
  <si>
    <t>Widen U.S. Highway 61 and improve major intersections, Natchez</t>
  </si>
  <si>
    <t>MS103</t>
  </si>
  <si>
    <t>Upgrade roads in Gunnison, Mound Bayou, Beulah, Benoit, Pace and Shaw, Bolivar County</t>
  </si>
  <si>
    <t>MS102</t>
  </si>
  <si>
    <t>Construct I_x0013_20 Interchange at Hawkins Crossing, Lauderdale County</t>
  </si>
  <si>
    <t>MS101</t>
  </si>
  <si>
    <t>Upgrade roads in Humphreys County Districts 1 and 5 and Isola</t>
  </si>
  <si>
    <t>MS100</t>
  </si>
  <si>
    <t>Upgrade Roads in Carthage, Leake County</t>
  </si>
  <si>
    <t>MS099</t>
  </si>
  <si>
    <t>Construct bicycle path, Petal</t>
  </si>
  <si>
    <t>MS098</t>
  </si>
  <si>
    <t>Upgrade roads at Coahoma Community College, and roads in Coahoma and Jonestown, Coahoma County</t>
  </si>
  <si>
    <t>MS097</t>
  </si>
  <si>
    <t>Upgrade Dog Pen Road, Galilee Road, and Holmes County Bridge in Holmes County, and roads in Cruger, Pickens, and Goodman</t>
  </si>
  <si>
    <t>MS096</t>
  </si>
  <si>
    <t>Upgrade roads in Beauregard (U. S. Hwy 51), Dentville-Jack Rd. near Crystal Springs, and Hazelhurst (U.S. Highway 51 and I_x0013_55), Copiah County</t>
  </si>
  <si>
    <t>MS095</t>
  </si>
  <si>
    <t>Upgrade Alex Gates Road and Walnut Road in Quitman County, and roads in Falcon, Sledge and Lambert</t>
  </si>
  <si>
    <t>MS094</t>
  </si>
  <si>
    <t>Widen State Highway 57 from I_x0013_10 through Vancleave</t>
  </si>
  <si>
    <t>MS093</t>
  </si>
  <si>
    <t>Ramsey Creek Bridge, Scott County, Missouri</t>
  </si>
  <si>
    <t>MO170</t>
  </si>
  <si>
    <t>Widen Rt. 66 Duquesne Rd. to Rt. 249, Jasper County, Missouri</t>
  </si>
  <si>
    <t>MO167</t>
  </si>
  <si>
    <t>Page Ave. Extension, Phase 2, St. Charles County, Missouri</t>
  </si>
  <si>
    <t>MO160</t>
  </si>
  <si>
    <t>I-55 Redesign, Cape Girardeau County</t>
  </si>
  <si>
    <t>MO157</t>
  </si>
  <si>
    <t>Construct Interstate flyover at Hughes Road and Liberty Drive to 76th Street. Part of Liberty Parkway Project, Liberty</t>
  </si>
  <si>
    <t>MO156</t>
  </si>
  <si>
    <t>Realignment and bridge replacement over First Creek from east of 2nd Street to Route 169 on MO 92, Clay County.</t>
  </si>
  <si>
    <t>MO154</t>
  </si>
  <si>
    <t>Relocation and reconstruction of Rt. MM from Rt. 21 to Rt. 30.</t>
  </si>
  <si>
    <t>MO152</t>
  </si>
  <si>
    <t>Interchange design and construction for the Main Street Extension at I-55, Cape Girardeau County.</t>
  </si>
  <si>
    <t>MO151</t>
  </si>
  <si>
    <t>Upgrade to 4 lanes MO 66 from Duquesne Road to Rt. 249 in Jasper County</t>
  </si>
  <si>
    <t>MO150</t>
  </si>
  <si>
    <t>Improve Highway 291 from Harrisonville to Lee's Summit in Cass County.</t>
  </si>
  <si>
    <t>MO146</t>
  </si>
  <si>
    <t>Improve U.S. 36 to divided four lane expressway from Macon to Route 24.</t>
  </si>
  <si>
    <t>MO145</t>
  </si>
  <si>
    <t>I-470/Strother Road Interchange in Lee's Summit</t>
  </si>
  <si>
    <t>MO144</t>
  </si>
  <si>
    <t>Construct four lanes for Hwy 65 North of I-44 from I-44 N to Route EE</t>
  </si>
  <si>
    <t>MO139</t>
  </si>
  <si>
    <t>Study railroad reconfiguration to eliminate highway crossings in and around Springfield, MO.</t>
  </si>
  <si>
    <t>MO135</t>
  </si>
  <si>
    <t>Ste. Genevieve Co., Missouri Rt. 61 bridge replacement over Establishment Creek</t>
  </si>
  <si>
    <t>MO134</t>
  </si>
  <si>
    <t>Redesign and reconstruct I- 170 interchange at Ladue Rd</t>
  </si>
  <si>
    <t>MO133</t>
  </si>
  <si>
    <t>South County Riverfront Access and Trails Project, Lemay.</t>
  </si>
  <si>
    <t>MO130</t>
  </si>
  <si>
    <t>Construct additional exit ramp access lane from I-44 to Kings highway and enhance Shaw Ave. corridor</t>
  </si>
  <si>
    <t>MO129</t>
  </si>
  <si>
    <t>I-35 access modification planning, City of Kearney.</t>
  </si>
  <si>
    <t>MO128</t>
  </si>
  <si>
    <t>Kansas City SmartPort ITS for highways</t>
  </si>
  <si>
    <t>MO127</t>
  </si>
  <si>
    <t>Improve access to I-55 at River Des Peres. Improve access to I55 between Bayless Avenue and Loughborough Avenue, including bridge 230.06 [ref P.L. 110-244, Sec 105(a)(345)]</t>
  </si>
  <si>
    <t>MO126</t>
  </si>
  <si>
    <t>Construct Highway 465 to Highway 376 south from Hwy 76 to Hwy 376.</t>
  </si>
  <si>
    <t>MO125</t>
  </si>
  <si>
    <t>Construct an extension of MO 740 from U.S. 63 to the I-70 Lake of the Woods Interchange.</t>
  </si>
  <si>
    <t>MO122</t>
  </si>
  <si>
    <t>Interchange design and construction for the Main Street Extension at I-55, Cape Girardeau County</t>
  </si>
  <si>
    <t>MO119</t>
  </si>
  <si>
    <t>Upgrade of Rt. 71 from Pineville to Arkansas State Line</t>
  </si>
  <si>
    <t>MO118</t>
  </si>
  <si>
    <t>Confluence Greenway Land Acquisition for Riverfront Trail development in St. Louis.</t>
  </si>
  <si>
    <t>MO116</t>
  </si>
  <si>
    <t>Relocate the entrance to the Shaw Nature Reserve that is being altered due to a redesign of the Gray Summit I-44 interchange project.</t>
  </si>
  <si>
    <t>MO112</t>
  </si>
  <si>
    <t>Construct Interstate flyover at Hughes Road and Liberty Drive to 76th Street. Part of Liberty Parkway Project.</t>
  </si>
  <si>
    <t>MO111</t>
  </si>
  <si>
    <t>Scudder Road and I-170 Interchange Improvements, St. Louis County</t>
  </si>
  <si>
    <t>MO110</t>
  </si>
  <si>
    <t>MO109</t>
  </si>
  <si>
    <t>Renovations and Enhancements on the Bicycle Pedestrian Facility on the Old Chain of Rocks Bridge spanning the Mississippi River.</t>
  </si>
  <si>
    <t>MO106</t>
  </si>
  <si>
    <t>Study for Highway 160 and Kansas Expressway Corridor</t>
  </si>
  <si>
    <t>MO104</t>
  </si>
  <si>
    <t>Maintenance, repair and reconstruction of the Tucker Bridge in the City of St. Louis, Missouri.</t>
  </si>
  <si>
    <t>MO103</t>
  </si>
  <si>
    <t>Hanley Road from I-64 to south of State Route 100, St. Louis County</t>
  </si>
  <si>
    <t>MO102</t>
  </si>
  <si>
    <t>Removal and Replacement of the Grand Avenue Bridge in the City of St. Louis</t>
  </si>
  <si>
    <t>MO097</t>
  </si>
  <si>
    <t>Highway 350 Access Management Study from I 435 to I 470</t>
  </si>
  <si>
    <t>MO096</t>
  </si>
  <si>
    <t>Complete impact study for North Oak Highway corridor redevelopment</t>
  </si>
  <si>
    <t>MO095</t>
  </si>
  <si>
    <t>Widening, curb and gutter improvements on Hwy 92 as part of Hwy 33 redevelopment project in Kearney [ref P.L. 110-244, Sec 105(a)(4)]</t>
  </si>
  <si>
    <t>MO091</t>
  </si>
  <si>
    <t>Y Highway U.S. 71 to MO 58, Cass County</t>
  </si>
  <si>
    <t>MO089</t>
  </si>
  <si>
    <t>Lewis and Clark Expressway M-291 highway outer road improvement project [ref P.L. 110-244, Sec 105(a)(3)]</t>
  </si>
  <si>
    <t>MO088</t>
  </si>
  <si>
    <t>Construct 2 lanes on Chouteau Trafficway from MO 210 to I 35</t>
  </si>
  <si>
    <t>MO087</t>
  </si>
  <si>
    <t>Right-of-way acquisition for TH 23 Paynesville Bypass</t>
  </si>
  <si>
    <t>MN234</t>
  </si>
  <si>
    <t>Reconstruct I-35E from I-94 to Maryland Avenue in St. Paul</t>
  </si>
  <si>
    <t>MN233</t>
  </si>
  <si>
    <t>Improvement of State Highway 11 to 10 ton- status</t>
  </si>
  <si>
    <t>MN232</t>
  </si>
  <si>
    <t>Program for replacement and upgrade of deficient township signs, statewide.</t>
  </si>
  <si>
    <t>MN231</t>
  </si>
  <si>
    <t>Construction and ROW of TH 241, CSAH 35 and associated streets in the City of St. Michael</t>
  </si>
  <si>
    <t>MN230</t>
  </si>
  <si>
    <t>Construction and right-of- way acquisition for interchange at TH 65 and TH 242 in Blaine</t>
  </si>
  <si>
    <t>MN229</t>
  </si>
  <si>
    <t>Construction of 8th Street North, Stearns C.R. 120 to TH 15 in St. Cloud</t>
  </si>
  <si>
    <t>MN228</t>
  </si>
  <si>
    <t>Construction of U.S. Highway 14 from Waseca to Owatonna</t>
  </si>
  <si>
    <t>MN227</t>
  </si>
  <si>
    <t>Phase III Construction of Trunk Highway 610-10</t>
  </si>
  <si>
    <t>MN226</t>
  </si>
  <si>
    <t>Construct last segment of the Victory Drive project to link Victory Drive with Highway 14 in Blue Earth County</t>
  </si>
  <si>
    <t>MN225</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</si>
  <si>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</si>
  <si>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MN224</t>
  </si>
  <si>
    <t>Reconstruct County Highway 42 Interchange at U.S. Highway 52 in Dakota County</t>
  </si>
  <si>
    <t>MN223</t>
  </si>
  <si>
    <t>Replace three at-grade highway-railroad crossings with grade-separated crossings adjacent to Winona State University.</t>
  </si>
  <si>
    <t>MN222</t>
  </si>
  <si>
    <t>I-494/U.S. 169 interchange reconstruction including U.S. 169/Valley View Road interchange, Twin Cities Metropolitan Area</t>
  </si>
  <si>
    <t>MN221</t>
  </si>
  <si>
    <t>TH 23--Construction of 4- Lane Bypass in Paynesville</t>
  </si>
  <si>
    <t>MN220</t>
  </si>
  <si>
    <t>Planning, design, and construction for Twin Cities Bioscience Corridor in St. Paul</t>
  </si>
  <si>
    <t>MN219</t>
  </si>
  <si>
    <t>Design and construction of Cedar Avenue Busway in Dakota County.</t>
  </si>
  <si>
    <t>MN218</t>
  </si>
  <si>
    <t>Design, construct, and acquire right-of-way for St. Croix River Crossing in Stillwater.</t>
  </si>
  <si>
    <t>MN217</t>
  </si>
  <si>
    <t>Design, construct, ROW, and expand TH 241 and CSAH 35 and associated streets in the city of St. Michael</t>
  </si>
  <si>
    <t>MN216</t>
  </si>
  <si>
    <t>MN215</t>
  </si>
  <si>
    <t>Design, engineering, ROW acquisition, construction, and construction engineering for the reconstruction of TH 95, from 12th Avenue to CSAH 13, including bridge and approaches, ramps, intersecting roadways, signals, turn lanes, and multiuse trail, North Branch</t>
  </si>
  <si>
    <t>MN214</t>
  </si>
  <si>
    <t>Construction of 8th Street North: Stearns CR 120 to TH 15 in St. Cloud</t>
  </si>
  <si>
    <t>MN213</t>
  </si>
  <si>
    <t>U.S. Trunk Highway 14 from One Mile West of Waseca to Owatonna</t>
  </si>
  <si>
    <t>MN212</t>
  </si>
  <si>
    <t>Phase III construction of Trunk Highway 610-10</t>
  </si>
  <si>
    <t>MN211</t>
  </si>
  <si>
    <t>MN210</t>
  </si>
  <si>
    <t>Reconstruct I-35E from University Avenue to Maryland Avenue in St. Paul</t>
  </si>
  <si>
    <t>MN209</t>
  </si>
  <si>
    <t>Transportation improvements for City of Moorhead SE Main GSI, 34th St. and I- 94 Interchange and Moorhead Comprehensive Rail Safety Program in Moorhead</t>
  </si>
  <si>
    <t>MN208</t>
  </si>
  <si>
    <t>Paynesville Highway 23 Bypass</t>
  </si>
  <si>
    <t>MN207</t>
  </si>
  <si>
    <t>City of Moorhead Southeast Main GSI 34th Street and I- 94 interchange</t>
  </si>
  <si>
    <t>MN206</t>
  </si>
  <si>
    <t>Reconstruction with some rehabilitation of roadway with storm water sewer system construction from eastern boundary of the Bois Forte Indian Reservation and ending at ``T'' intersection of roadway (3.5 miles).</t>
  </si>
  <si>
    <t>MN205</t>
  </si>
  <si>
    <t>Phase II/part II--CSAH 15 to East of Scenic Highway 7 (1.2 miles). Completion of Phase II/Part I of a project on Elizabeth Avenue in Coleraine to west of Itasca County State Aid Highway 15 in Itasca County [ref P.L. 110-244, Sec 105(a)(152)]</t>
  </si>
  <si>
    <t>MN204</t>
  </si>
  <si>
    <t>TH 61 Reconstruction from 2.7 miles to 6.2 miles north of Tofte</t>
  </si>
  <si>
    <t>MN203</t>
  </si>
  <si>
    <t>Safety improvements to TH 169 between Virginia and Winton</t>
  </si>
  <si>
    <t>MN202</t>
  </si>
  <si>
    <t>Construct Pfeifer Road, remove 10 foot raised crossing, Twin Lakes Township</t>
  </si>
  <si>
    <t>MN201</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</si>
  <si>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</si>
  <si>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MN200</t>
  </si>
  <si>
    <t>I-494 Lane Addition</t>
  </si>
  <si>
    <t>MN199</t>
  </si>
  <si>
    <t>Cedar Lake Regional Trail, Minneapolis.</t>
  </si>
  <si>
    <t>MN198</t>
  </si>
  <si>
    <t>Construct a pedestrian and bicycle bridge across TH 169, Onamia.</t>
  </si>
  <si>
    <t>MN197</t>
  </si>
  <si>
    <t>U.S. 10 corridor improvement between Blaine and St. Cloud: design and ROW acquisition.</t>
  </si>
  <si>
    <t>MN196</t>
  </si>
  <si>
    <t>Edge of Wilderness Discovery Center, Marcell.</t>
  </si>
  <si>
    <t>MN195</t>
  </si>
  <si>
    <t>Corridor design work, I-94 and Radio Drive, Woodbury, MN  I-94 and Radio Drive Interchange and frontage road project, design, right-of-way acquisition, and construction, Woodbury [ref P.L. 110-244, Sec 105(a)(216)]</t>
  </si>
  <si>
    <t>MN194</t>
  </si>
  <si>
    <t>Main Street streetscape reconstruction, 2nd Street from Ash Ave. to State Hwy 2, and Grand Utley Ave. from 2nd Street to 6th Street N. across State Hwy 2, Cass Lake</t>
  </si>
  <si>
    <t>MN193</t>
  </si>
  <si>
    <t>I-494 U.S. 169 Interchange Reconstruction including U.S. 169/Valley View Road Interchange, Twin Cities Metropolitan Area, Minnesota. [ref P.L. 110-244, Sec 105(a)(331)]</t>
  </si>
  <si>
    <t>MN192</t>
  </si>
  <si>
    <t>TH 36-Stillwater Bridge, ROW acquisition and Utility Relocation</t>
  </si>
  <si>
    <t>MN191</t>
  </si>
  <si>
    <t>Construction of intersection at County Road 5 and TH 13 in City of Burnsville.</t>
  </si>
  <si>
    <t>MN190</t>
  </si>
  <si>
    <t>CSAH 47 rehabilitation from 165th Ave. to TH 25, Morrison County.</t>
  </si>
  <si>
    <t>MN189</t>
  </si>
  <si>
    <t>Construct bridge for Paul Bunyan Trail over Excelsior Road, Baxter</t>
  </si>
  <si>
    <t>MN188</t>
  </si>
  <si>
    <t>Construction of Gitchi-Gami State Trail from Silver Bay to Tettegouche State Park</t>
  </si>
  <si>
    <t>MN187</t>
  </si>
  <si>
    <t>Construct Paul Bunyan Trail Walker to Bemidji Segment.</t>
  </si>
  <si>
    <t>MN186</t>
  </si>
  <si>
    <t>Improvements on TH 169 east and west of East Two Rivers Crossing and TH 135 from Enterprise Drive to TH 169</t>
  </si>
  <si>
    <t>MN185</t>
  </si>
  <si>
    <t>Construct ramps and new bridge over Interstate 35 at CSAH 17, and reconstruct CSAH 17 from west County Line to CSAH 30, Chisago County</t>
  </si>
  <si>
    <t>MN184</t>
  </si>
  <si>
    <t>Reconstruct CSAH 7 between Itasca CR 341 and the Scenic State Park entrance to improve safety and structural integrity</t>
  </si>
  <si>
    <t>MN183</t>
  </si>
  <si>
    <t>Extend Cuyuna Range and Great River Road Trails, Aitkin</t>
  </si>
  <si>
    <t>MN182</t>
  </si>
  <si>
    <t>Construct trail link between Bruce Vento Regional Trail and Mississippi River Corridor in St. Paul.</t>
  </si>
  <si>
    <t>MN181</t>
  </si>
  <si>
    <t>Construct roadway improvements to CSAH 76, Little Falls</t>
  </si>
  <si>
    <t>MN180</t>
  </si>
  <si>
    <t>Reconstruct Grand Avenue (from Central Ave. to 59 Ave. W), Central Ave. (from Grand Ave. to I-35) and Bristol Street (from Central Ave. to Grand Ave), Duluth</t>
  </si>
  <si>
    <t>MN179</t>
  </si>
  <si>
    <t>Reconstruction of Airport Road from TH 53 to CR 296, Cirrus Drive from Airport Road to TH 53 and TH 53 from Airport Road to Stebner Road</t>
  </si>
  <si>
    <t>MN178</t>
  </si>
  <si>
    <t>North-South Corridor with Railroad Overpass, City of Staples.</t>
  </si>
  <si>
    <t>MN177</t>
  </si>
  <si>
    <t>Heritage Center at the Grand Portage National Monument</t>
  </si>
  <si>
    <t>MN176</t>
  </si>
  <si>
    <t>Construct Mesabi Trail from Grand Rapids to City of Ely.</t>
  </si>
  <si>
    <t>MN175</t>
  </si>
  <si>
    <t>Construct Paul Bunyan trail from Mississippi River Bridge Trail to Crow Wing State Park</t>
  </si>
  <si>
    <t>MN174</t>
  </si>
  <si>
    <t>Construct bicycle and pedestrian trails in Cuyuna Recreation Area</t>
  </si>
  <si>
    <t>MN173</t>
  </si>
  <si>
    <t>Stearns County Bridge No. 73501 Improvements</t>
  </si>
  <si>
    <t>MN172</t>
  </si>
  <si>
    <t>MN171</t>
  </si>
  <si>
    <t>Construction of Cedar Avenue Busway, MN.</t>
  </si>
  <si>
    <t>MN170</t>
  </si>
  <si>
    <t>Reconstruct CSAH 61 from Barnum to TH 210 at Carlton, and improve Munger Trail</t>
  </si>
  <si>
    <t>MN169</t>
  </si>
  <si>
    <t>Right-of-Way acquisition for 8th Street North and Pinecone Road.</t>
  </si>
  <si>
    <t>MN168</t>
  </si>
  <si>
    <t>Reconstruct CR 203 between U.S. 10 and CSAH 1, Morrison County.</t>
  </si>
  <si>
    <t>MN167</t>
  </si>
  <si>
    <t>Paul Bunyan Trail, Walker to Bemidji segment</t>
  </si>
  <si>
    <t>MN166</t>
  </si>
  <si>
    <t>Design and right-of-way acquisition for I-35 and CSAH 2 interchange in Forest Lake, MN. Design, right of way acquisition, and construction for I-35 and CSAH2 interchange and CSAH2 corridor to TH61 in Forest Lake [ref P.L. 110-244, Sec</t>
  </si>
  <si>
    <t>MN165</t>
  </si>
  <si>
    <t>CSAH 61 improvements, City of Coleraine</t>
  </si>
  <si>
    <t>MN164</t>
  </si>
  <si>
    <t>U.S. Highway 212 expansion from Carver Cnty Rd. 147 to Cologne and from Cologne to Norwood Young America.</t>
  </si>
  <si>
    <t>MN163</t>
  </si>
  <si>
    <t>Corridor Preservation Studies and Right-of-Way acquisition, St. Cloud Metro Area</t>
  </si>
  <si>
    <t>MN162</t>
  </si>
  <si>
    <t>Construction of County State Aid Highway 21, Scott County, MN</t>
  </si>
  <si>
    <t>MN161</t>
  </si>
  <si>
    <t>Construct one mile of new roadway and a bridge crossing the DM&amp;IR railroad tracks, and construct connector between CSAH 14 and CSAH 284, Proctor</t>
  </si>
  <si>
    <t>MN160</t>
  </si>
  <si>
    <t>Design and right-of-way acquisition for I-35 E CSAH 14 Main Street Interchange, City of Lino Lakes, Minnesota</t>
  </si>
  <si>
    <t>MN159</t>
  </si>
  <si>
    <t>Lake Wobegon Trail corridor from Sauk Centre to the Stearns County line.</t>
  </si>
  <si>
    <t>MN158</t>
  </si>
  <si>
    <t>Reconstruct Unorganized Township Road 488 from CSAH 138, Koochiching County</t>
  </si>
  <si>
    <t>MN157</t>
  </si>
  <si>
    <t>Reconstruct CSAH 91 from the D.M. and I.R. Railroad crossing at 8th Street in Duluth to CSAH 56, St. Louis County</t>
  </si>
  <si>
    <t>MN156</t>
  </si>
  <si>
    <t>City of Marshall TH 23 4- Lane Extension</t>
  </si>
  <si>
    <t>MN155</t>
  </si>
  <si>
    <t>Roadway improvements, City of Federal Dam</t>
  </si>
  <si>
    <t>MN154</t>
  </si>
  <si>
    <t>Reconstruct CSAH 4 and CSAH 5 (Forest Highway 11) between CSAH 15 and TH 61, Silver Bay</t>
  </si>
  <si>
    <t>MN153</t>
  </si>
  <si>
    <t>Environmental review for improvement along the entire U.S. 10 corridor. U.S. Route 10 Expansion in Wadena and Ottertail Counties [ref P.L. 110-244, Sec 105(a)(320)]</t>
  </si>
  <si>
    <t>MN152</t>
  </si>
  <si>
    <t>Lake Street Access to I- 35W, Minneapolis</t>
  </si>
  <si>
    <t>MN151</t>
  </si>
  <si>
    <t>Design, engineering, and ROW acquisition to reconstruct TH 95 bridge, North Branch Design, engineering, ROW acquisition, construction, and construction engineering for the reconstruction of TH 95, from 12th Avenue to CSAH 13, including bridge and approaches, ramps, intersecting roadways, signals, turn lanes, and multiuse trail, North Branch [ref P.L. 110-244, Sec 105(a)(35)]</t>
  </si>
  <si>
    <t>MN150</t>
  </si>
  <si>
    <t>Realign Vadnais Boulevard at interchange of I-694/ Highway 49, Ramsey County.</t>
  </si>
  <si>
    <t>MN149</t>
  </si>
  <si>
    <t>Becker County CR 143 and CR 124 Improvements</t>
  </si>
  <si>
    <t>MN148</t>
  </si>
  <si>
    <t>Kandiyohi and Meeker Counties Hwy 7 between TH 71 and TH 22</t>
  </si>
  <si>
    <t>MN147</t>
  </si>
  <si>
    <t>Munger Trail extension, City of Duluth</t>
  </si>
  <si>
    <t>MN146</t>
  </si>
  <si>
    <t>Construct Two Harbors High School Trail connecting Two Harbors High School to Two Harbors City</t>
  </si>
  <si>
    <t>MN145</t>
  </si>
  <si>
    <t>City of Hutchinson School Road Underpass of TH 7 and TH 22 improvements</t>
  </si>
  <si>
    <t>MN144</t>
  </si>
  <si>
    <t>Construction and widening of TH 241 in the City of St. Michael, MN. Construction and right-of-way acquisition of TH 241, CSAH 35 and associated streets in the city of St. Michael [ref P.L. 110-244, Sec 105(a)(201)]</t>
  </si>
  <si>
    <t>MN143</t>
  </si>
  <si>
    <t>Environmental review for TH 8 upgrade, Forest Lake to Chisago City</t>
  </si>
  <si>
    <t>MN142</t>
  </si>
  <si>
    <t>Reconstruction of 1 mile of CR 107 from CSAH 2 to Highway 11 and 71, Koochiching County</t>
  </si>
  <si>
    <t>MN141</t>
  </si>
  <si>
    <t>Construct roadway improvements on the Great River Road on CSAH 10 and CSAH 21, Aitkin County</t>
  </si>
  <si>
    <t>MN140</t>
  </si>
  <si>
    <t>MN139</t>
  </si>
  <si>
    <t>Reconstruct TH 36 from expressway to freeway in North St. Paul</t>
  </si>
  <si>
    <t>MN138</t>
  </si>
  <si>
    <t>Capacity and safety improvements to TH 8, west of 306th St. to eastern city limits, Lindstrom</t>
  </si>
  <si>
    <t>MN137</t>
  </si>
  <si>
    <t>Reconstruct TH 61 from Split Rock River to Silver Bay including construction of the Gitchi Gami Spur Trail between the main trail and Silver Bay Marina along the TH 61 roadway segment.</t>
  </si>
  <si>
    <t>MN136</t>
  </si>
  <si>
    <t>Reconstruct I-694 White Bear Avenue (CSAH 65) Interchange in White Bear Lake</t>
  </si>
  <si>
    <t>MN135</t>
  </si>
  <si>
    <t>Construction of primary and secondary access roadways to the Duluth Air National Guard Base, City of Duluth</t>
  </si>
  <si>
    <t>MN134</t>
  </si>
  <si>
    <t>Construct a road between Highway 332 and TH 11 including a signalized rail road crossing, Koochiching County</t>
  </si>
  <si>
    <t>MN133</t>
  </si>
  <si>
    <t>Construct 3 segments of Cuyuna Lakes Trails, Crow Wing County.</t>
  </si>
  <si>
    <t>MN132</t>
  </si>
  <si>
    <t>Sauk Rapids Bridge and Roadway Replacement in Sauk Rapids, MN.</t>
  </si>
  <si>
    <t>MN131</t>
  </si>
  <si>
    <t>Right-of-way acquisition for Mississippi River Bridge connecting I-94 and U.S. 10 between U.S. 169 and TH 101 Mississippi River Crossing connecting I-94 and US 10 between US 160 and TH 101, MN [ref P.L. 110-244, Sec 105(a)(197)]</t>
  </si>
  <si>
    <t>MN130</t>
  </si>
  <si>
    <t>Construct a bike trail along the north side of TH 11 to the Voyageurs National Park Visitor Center on Black Bay of Rainy Lake</t>
  </si>
  <si>
    <t>MN129</t>
  </si>
  <si>
    <t>City of Moorhead SE Main GSI, 34th St. and I-94 Interchange and Moorhead Comprehensive Rail Safety Program.</t>
  </si>
  <si>
    <t>MN128</t>
  </si>
  <si>
    <t>Ely Area Joint Public Works Complex</t>
  </si>
  <si>
    <t>MN127</t>
  </si>
  <si>
    <t>TH 36_x0014_Stillwater Bridge; cut-and-cover approach to river crossing Preliminary design and study of long-term roadway approach alternatives to TH 36/SH 64 St. Croix River Crossing Project [ref P.L. 110-244, Sec 105(a)(193)]</t>
  </si>
  <si>
    <t>MN126</t>
  </si>
  <si>
    <t>Widening of U.S. Highway 61 at Frontenac Station, MN</t>
  </si>
  <si>
    <t>MN125</t>
  </si>
  <si>
    <t>Construct Soo Line Trail from north of Bowlus to the east side of Mississippi River</t>
  </si>
  <si>
    <t>MN124</t>
  </si>
  <si>
    <t>Construction of new highway between the bridge over Partridge River on CR 565 in Hoyt Lakes to the intersection of CSAH 21 and 70, Babbitt</t>
  </si>
  <si>
    <t>MN123</t>
  </si>
  <si>
    <t>10th Street Bridge Expansion in St. Cloud, MN</t>
  </si>
  <si>
    <t>MN122</t>
  </si>
  <si>
    <t>Interchange improvements at I_x0013_94 and CSAH 19 and at CSAH 37 in the City of Albertville, MN</t>
  </si>
  <si>
    <t>MN121</t>
  </si>
  <si>
    <t>Environmental studies, safety improvement construction, and right-of-way acquisition for Trunk Highway 55 Corridor Protection Project [ref P.L. 110-244, Sec 105(a)(16)]</t>
  </si>
  <si>
    <t>MN120</t>
  </si>
  <si>
    <t>Phase III construction of Trunk Highway 61010 Minnesota</t>
  </si>
  <si>
    <t>MN119</t>
  </si>
  <si>
    <t>Construction of Gitchi-Gami State Trail, Lutsen Phase, CR 34 to Lockport store</t>
  </si>
  <si>
    <t>MN118</t>
  </si>
  <si>
    <t>City of East Grand Forks Construct 13th St. SE Extension</t>
  </si>
  <si>
    <t>MN117</t>
  </si>
  <si>
    <t>Construction of 8th Street North: Stearns C.R. 120 to TH 15 in St. Cloud, MN</t>
  </si>
  <si>
    <t>MN116</t>
  </si>
  <si>
    <t>Interchange Reconstruction at CSAH 4 and U.S. 169</t>
  </si>
  <si>
    <t>MN115</t>
  </si>
  <si>
    <t>U.S. Trunk Highway 14 from Waseca to Owatonna, Minnesota</t>
  </si>
  <si>
    <t>MN114</t>
  </si>
  <si>
    <t>Reconstruct CSAH 61 from south county line to TH 73, Moose Lake</t>
  </si>
  <si>
    <t>MN113</t>
  </si>
  <si>
    <t>MN112</t>
  </si>
  <si>
    <t>Trail extensions to Mesabi Trail, City of Aurora</t>
  </si>
  <si>
    <t>MN111</t>
  </si>
  <si>
    <t>Corridor study, EIS, and ROW acquisition for a future highway and bridge over the Mississippi River, City of Brainerd Design and construction of the Clair Nelson Intermodal Center in Finland, Lake County [ref P.L. 110-244, Sec 105(a)(151)]</t>
  </si>
  <si>
    <t>MN110</t>
  </si>
  <si>
    <t>Polk, Pennington, Marshall County 10-Ton Corridor in Northwestern Minnesota</t>
  </si>
  <si>
    <t>MN109</t>
  </si>
  <si>
    <t>Phase III of Devil Track Road Project, Cook County</t>
  </si>
  <si>
    <t>MN108</t>
  </si>
  <si>
    <t>Construct recreational visitor center on the Mesabi Trail, City of Virginia Eveleth [ref P.L. 110-244, Sec 105(a)(5)]</t>
  </si>
  <si>
    <t>MN107</t>
  </si>
  <si>
    <t>Environmental assessment and right of-wayacquisition at U.S. 52 and CSAH 24 Interchange, Cannon Falls, Goodhue Cnty, MN</t>
  </si>
  <si>
    <t>MN106</t>
  </si>
  <si>
    <t>Safety improvements and intersection enhancements of TH 95 and TH 169, Princeton</t>
  </si>
  <si>
    <t>MN105</t>
  </si>
  <si>
    <t>Lyndale Avenue Bridge, Richfield  Right-of-way acquisition and construction for the 77th Street reconstruction project, including the Lyndale Avenue Bridge over I-494, Richfield [ref P.L. 110-244, Sec 105(a)(105)]</t>
  </si>
  <si>
    <t>MN104</t>
  </si>
  <si>
    <t>Reconstruct CSAH 19 from CSAH 36 to CSAH 2, Morrison County</t>
  </si>
  <si>
    <t>MN103</t>
  </si>
  <si>
    <t>Construction of Gitchi-Gami State Trail from Cascade River to Grand Marais</t>
  </si>
  <si>
    <t>MN102</t>
  </si>
  <si>
    <t>Construction and right-of-way acquisition for interchange at TH 65 and TH 242 in Blaine, MN</t>
  </si>
  <si>
    <t>MN101</t>
  </si>
  <si>
    <t>Bicycle and pedestrian trails in Harrison Township</t>
  </si>
  <si>
    <t>MI309</t>
  </si>
  <si>
    <t>Greenway trail construction from City of Monroe to Sterling State Park, City of Monroe</t>
  </si>
  <si>
    <t>MI308</t>
  </si>
  <si>
    <t>East County fueling operations consolidation at the Monroe County Road Commission and enhancement of facilities to accommodate biodiesel fuel pumps, Monroe County</t>
  </si>
  <si>
    <t>MI307</t>
  </si>
  <si>
    <t>Phase 1 of Monroe County greenway system construction, Monroe County</t>
  </si>
  <si>
    <t>MI306</t>
  </si>
  <si>
    <t>MI', 'River Raisin Battlefield for acquisition of historic battlefield land in Monroe County, Port of Monroe</t>
  </si>
  <si>
    <t>MI305</t>
  </si>
  <si>
    <t>Jackson Road Boulevard Extension, utilizing fly ash and recycled concrete in road surface.</t>
  </si>
  <si>
    <t>MI260</t>
  </si>
  <si>
    <t>Alger County, to reconstruct, pave, and realign a portion of H-58 from 2,600 feet south of Little Beaver Lake Road to 4,600 feet east of Hurricane River</t>
  </si>
  <si>
    <t>MI259</t>
  </si>
  <si>
    <t>University of Michigan Health Systems auto crash notification system.</t>
  </si>
  <si>
    <t>MI258</t>
  </si>
  <si>
    <t>Construct road improvements to Miller Road from I-75 to Linden Road, Flint Township</t>
  </si>
  <si>
    <t>MI257</t>
  </si>
  <si>
    <t>Construction of the I-696 and Northwestern Highway Interchange Freeway ramps at Franklin Road in Southfield</t>
  </si>
  <si>
    <t>MI256</t>
  </si>
  <si>
    <t>Construct road improvements to Van Dyke Road, from I- 696 to Red Run Drain, City of Warren.</t>
  </si>
  <si>
    <t>MI255</t>
  </si>
  <si>
    <t>West Portage Avenue realignment, Sault Ste. Marie.</t>
  </si>
  <si>
    <t>MI254</t>
  </si>
  <si>
    <t>Blue Water Bridge Plaza improvements and relocation of segments of I-94 and I-69.</t>
  </si>
  <si>
    <t>MI253</t>
  </si>
  <si>
    <t>Allen Road under the CN Railroad Grade Separation, Woodhaven.</t>
  </si>
  <si>
    <t>MI252</t>
  </si>
  <si>
    <t>Improvements to Trowbridge Road Extension to Farm Lane, Ingham County, Farm Lane between Mount Hope Road and Trowbridge Road with underpasses for CN and CSX railroad crossings</t>
  </si>
  <si>
    <t>MI251</t>
  </si>
  <si>
    <t>Construct 1 or more grade-separated crossings of I-75, and make associated improvements to improve local and regional east-west mobility between Mileposts 279 and 282</t>
  </si>
  <si>
    <t>MI250</t>
  </si>
  <si>
    <t>Reconstruct I-75 from North of U.S.-2 to Sault Ste. Marie and reconstruct the existing roadway, Sault Ste. Marie</t>
  </si>
  <si>
    <t>MI249</t>
  </si>
  <si>
    <t>Rehabilitate bridge lift over Black River on 7th Street Bridge in Port Huron.</t>
  </si>
  <si>
    <t>MI248</t>
  </si>
  <si>
    <t>Construct an interchange at I-675 and Warren Avenue near downtown Saginaw</t>
  </si>
  <si>
    <t>MI247</t>
  </si>
  <si>
    <t>Reconstruct and widen I-94 in Kalamazoo</t>
  </si>
  <si>
    <t>MI246</t>
  </si>
  <si>
    <t>Plan and construct, land acquisition, Detroit West Riverfront Greenway.</t>
  </si>
  <si>
    <t>MI245</t>
  </si>
  <si>
    <t>Holland, Michigan, Construct River Avenue Corridor Improvements.</t>
  </si>
  <si>
    <t>MI244</t>
  </si>
  <si>
    <t>Bristol Road improvement project from Interstate 69 to North Torrey road</t>
  </si>
  <si>
    <t>MI243</t>
  </si>
  <si>
    <t>Holmes Road Reconstruction-- From Prospect Road to Michigan Avenue, Charter Township of Ypsilanti.</t>
  </si>
  <si>
    <t>MI242</t>
  </si>
  <si>
    <t>East Grand River Improvements, Brighton Township, Michigan</t>
  </si>
  <si>
    <t>MI241</t>
  </si>
  <si>
    <t>Widen and Reconstruct Walton Blvd. in Auburn Hills from Opdyke to Squirrel Rd.</t>
  </si>
  <si>
    <t>MI240</t>
  </si>
  <si>
    <t>Design, Right-of-Way and Construction of the I-196 Chicago Drive (Baldwin Street) Interchange Modification, Michigan</t>
  </si>
  <si>
    <t>MI239</t>
  </si>
  <si>
    <t>Canton, Pave Cherry Hill Rd. between Canton Ctr., and Haggerty</t>
  </si>
  <si>
    <t>MI238</t>
  </si>
  <si>
    <t>Construct Industrial Park Service Road and Caine Road Bridge Replacement. Village of Millington, Tuscola County</t>
  </si>
  <si>
    <t>MI237</t>
  </si>
  <si>
    <t>Delta County, CR 186 from M- 35 at Brampton to U.S. 2 and U.S. 41--Bituminous overlay with super elevation, correction, curb, and gutter</t>
  </si>
  <si>
    <t>MI236</t>
  </si>
  <si>
    <t>Eliminate major roadway on Cleary University campus and establish a new roadway.</t>
  </si>
  <si>
    <t>MI234</t>
  </si>
  <si>
    <t>Study road runoff in Little Black Creek between U.S. 31 and Seaway Drive.</t>
  </si>
  <si>
    <t>MI233</t>
  </si>
  <si>
    <t>Jackson Freeway Modernization Project. I- 94 Modernization Project from Michigan State Route 60 [M60] easterly to Sargent Road</t>
  </si>
  <si>
    <t>MI232</t>
  </si>
  <si>
    <t>Replacement of the interchange at 44th Street and U.S. 131 in Grand Rapids</t>
  </si>
  <si>
    <t>MI231</t>
  </si>
  <si>
    <t>Carlysle Road Reconstruction, Inkster.</t>
  </si>
  <si>
    <t>MI230</t>
  </si>
  <si>
    <t>Complete 58 miles of White Pine Trail from Grand Rapids to Cadillac</t>
  </si>
  <si>
    <t>MI229</t>
  </si>
  <si>
    <t>Construction of Pittsfield Greenways Bridge--Non- motorized bridge enhancement onto existing Bemis Road Bridge, Pittsfield Charter Township Pittsfield greenways construction to connect Pittsfield to the Ann Arbor greenway system, Pittsfield Township [ref P.L. 110-244, Sec 105(a)(352)]</t>
  </si>
  <si>
    <t>MI228</t>
  </si>
  <si>
    <t>Walled Lake, Widen Maple Road, west of Decker to Welch.</t>
  </si>
  <si>
    <t>MI227</t>
  </si>
  <si>
    <t>Northville, Taft Road from 8 Mile North to city limits</t>
  </si>
  <si>
    <t>MI226</t>
  </si>
  <si>
    <t>Expansion of Cass Avenue in Clinton Township</t>
  </si>
  <si>
    <t>MI225</t>
  </si>
  <si>
    <t>Construction of roads and trails Humbug Marsh Unit Linked Greenways System, Detroit International Wildlife Refuge.</t>
  </si>
  <si>
    <t>MI224</t>
  </si>
  <si>
    <t>Design, right-of-way and construction of passing relief lanes and improvements necessary on M-55, between M-37 and M- 115</t>
  </si>
  <si>
    <t>MI223</t>
  </si>
  <si>
    <t>Study to determine replacement options for obsolete and structurally deteriorating bridge (Trenton-Grosse Isle Bridge) including approach roadways, Charter County of Wayne</t>
  </si>
  <si>
    <t>MI222</t>
  </si>
  <si>
    <t>Study and implement transportation system alternatives in the vicinity of U.S. 31/M 46</t>
  </si>
  <si>
    <t>MI221</t>
  </si>
  <si>
    <t>Otsego County, Resurfacing and widening of Parmater Rd</t>
  </si>
  <si>
    <t>MI220</t>
  </si>
  <si>
    <t>Resurfacing of Frazho Road Martin Road in Roseville [ref P.L. 110-244, Sec 105(a)(52)]</t>
  </si>
  <si>
    <t>MI219</t>
  </si>
  <si>
    <t>Detroit River International Wildlife Refuge for land acquisition adjacent to I¿75 in Monroe County for wetland mitigation and habitat restoration, Fish and Wildlife Service.</t>
  </si>
  <si>
    <t>MI218</t>
  </si>
  <si>
    <t>Ogemaw County, Overlay of Fairview Road to improve network of all-season truck routes</t>
  </si>
  <si>
    <t>MI217</t>
  </si>
  <si>
    <t>U.S. 31 improvements and relocation between Holland and Grand Haven.</t>
  </si>
  <si>
    <t>MI216</t>
  </si>
  <si>
    <t>Emmet County, Ultra thin demonstration project resurfacing of Mitchell Road from the City of Petoskey limits east to Division</t>
  </si>
  <si>
    <t>MI215</t>
  </si>
  <si>
    <t>City of Menominee, Resurface Hattie Street Bridge deck 250 feet from 9th avenue in Menominee to Riverside Avenue in Marinette, WI.</t>
  </si>
  <si>
    <t>MI214</t>
  </si>
  <si>
    <t>Montmorency County, Reconstruction of County Road 612 from W. County Line to County Road 491.</t>
  </si>
  <si>
    <t>MI213</t>
  </si>
  <si>
    <t>Menominee County, County Road 557 Bridge Replacement over the Big Cedar River.</t>
  </si>
  <si>
    <t>MI212</t>
  </si>
  <si>
    <t>Planning and Engineering for The American Road, The Henry Ford Museum, Dearborn</t>
  </si>
  <si>
    <t>MI211</t>
  </si>
  <si>
    <t>Repair M-10 corridor from I- 696 to downtown Detroit.</t>
  </si>
  <si>
    <t>MI210</t>
  </si>
  <si>
    <t>Reconstruct highway under a railroad bridge, Wyoming Ave. from Eagle Pass to Michigan Avenue, Wayne County</t>
  </si>
  <si>
    <t>MI209</t>
  </si>
  <si>
    <t>Reconstruct Third Ave. from Saginaw St. to Flint River, City of Flint</t>
  </si>
  <si>
    <t>MI208</t>
  </si>
  <si>
    <t>Construct pedestrian and bicycle pathway at Chippewa Landing River Park in the Village of Caro</t>
  </si>
  <si>
    <t>MI207</t>
  </si>
  <si>
    <t>Re-surfacing Sebewaing Road in Huron County. Construct hike and bike path as part of Bridgeview Bridge replacement in Macomb County [ref P.L. 110-244, Sec 105(a)(209)]</t>
  </si>
  <si>
    <t>MI206</t>
  </si>
  <si>
    <t>Alcona County, Reconstruction of Ritchie Road from Village of Lincoln to Hubbard Lake road</t>
  </si>
  <si>
    <t>MI205</t>
  </si>
  <si>
    <t>Construction of two railroad-highway grade separations on Farm Lane north of Mount Hope Road</t>
  </si>
  <si>
    <t>MI204</t>
  </si>
  <si>
    <t>Novi, Reconstruct Grand River between Novi and Haggerty</t>
  </si>
  <si>
    <t>MI203</t>
  </si>
  <si>
    <t>Widen and reconstruct Walton Boulevard Bridge in Auburn Hills between Opdyke and Squirrel Road</t>
  </si>
  <si>
    <t>MI202</t>
  </si>
  <si>
    <t>Reconstruct two bridges over Black Creek Drain in Sanilac County</t>
  </si>
  <si>
    <t>MI201</t>
  </si>
  <si>
    <t>Resurfacing of Ten Mile Road in St. Clair Shores</t>
  </si>
  <si>
    <t>MI200</t>
  </si>
  <si>
    <t>Garden City, Reconstruct Maplewood between Inkster and Merriman</t>
  </si>
  <si>
    <t>MI199</t>
  </si>
  <si>
    <t>White Lake and Commerce, pave Cooley Lake Road Between Ripple Way and Havenwood.</t>
  </si>
  <si>
    <t>MI198</t>
  </si>
  <si>
    <t>Westland, Ann Arbor Trail between Farmington and Merriman between Hines Drive and Inkster, Flamingo Street between Ann Arbor Trail and Joy Road, and the intersection of Warren Road and Newburgh Road [ref P.L. 110-244, Sec 105(a)(91)]</t>
  </si>
  <si>
    <t>MI197</t>
  </si>
  <si>
    <t>Houghton County, Rehabilitate 2 piers and remove old bridge caissons for Sturgeon River Bridge.</t>
  </si>
  <si>
    <t>MI196</t>
  </si>
  <si>
    <t>Marquette County, Realignment of 3200 feet of County Road 492 from U.S. 41 north to County Road HD.</t>
  </si>
  <si>
    <t>MI195</t>
  </si>
  <si>
    <t>Integrated highway realignment and grade separations at Port Huron, MI to eliminate road blockages from NAFTA rail traffic.</t>
  </si>
  <si>
    <t>MI194</t>
  </si>
  <si>
    <t>City of Negaunee, Croix Street reconstruction- Streetscape and resurfacing from U.S. 41 to Maas Street</t>
  </si>
  <si>
    <t>MI193</t>
  </si>
  <si>
    <t>St. Clair County Parks is working with 13 local units to develop the 54- mile Bridge-to-Bay trail</t>
  </si>
  <si>
    <t>MI192</t>
  </si>
  <si>
    <t>Construct North Central Muskegon County Corridor Improvements at U.S. 31 and Russell Road</t>
  </si>
  <si>
    <t>MI191</t>
  </si>
  <si>
    <t>Construct Road Improvements to Miller Rd. from I-75 to Linden Rd. Flint Township.</t>
  </si>
  <si>
    <t>MI190</t>
  </si>
  <si>
    <t>Study and construct I-96/ U.S. 31/Sternberg Road area improvements.</t>
  </si>
  <si>
    <t>MI189</t>
  </si>
  <si>
    <t>Sault Ste. Marie, Reconstruct East Spruce Street with drainage, curb, gutter, pavement, traffic control devices.</t>
  </si>
  <si>
    <t>MI188</t>
  </si>
  <si>
    <t>Commerce, Haggerty Road from 14 Mile to Richardson</t>
  </si>
  <si>
    <t>MI187</t>
  </si>
  <si>
    <t>Construction of Nonmotorized Pathway, City of Rockwood.</t>
  </si>
  <si>
    <t>MI186</t>
  </si>
  <si>
    <t>Design and construction of West Michigan Regional Trail Network connector to link two trail systems together and to Grand Rapids</t>
  </si>
  <si>
    <t>MI185</t>
  </si>
  <si>
    <t>Construction of the I-696 and Northwestern Highway Interchange Freeway Ramps at Franklin Road in Southfield</t>
  </si>
  <si>
    <t>MI184</t>
  </si>
  <si>
    <t>Construction of Superior Road Roundabout, Superior Township</t>
  </si>
  <si>
    <t>MI183</t>
  </si>
  <si>
    <t>Conduct Feasibility Study to Extend I-475 to U.S. 23 in Genesee County.</t>
  </si>
  <si>
    <t>MI182</t>
  </si>
  <si>
    <t>Menominee, Ogden Street Bridge rehabilitation project-replacement of deck, expansion joints, sidewalks, railing and all other joints</t>
  </si>
  <si>
    <t>MI181</t>
  </si>
  <si>
    <t>Purchase and implementation of various Intelligent Transportation System technologies in the Grand Rapids metro region.</t>
  </si>
  <si>
    <t>MI180</t>
  </si>
  <si>
    <t>Construction of 5 lane concrete pavement with curb, gutter and storm sewer on Van Dyke Ave. from 23 Mile Road to 26 Mile Road, Macomb Co</t>
  </si>
  <si>
    <t>MI179</t>
  </si>
  <si>
    <t>Construct Interchange at I- 675 and M-13 (Washington Avenue). Northbound Exit. Phase I of Construction. City of Saginaw. Construct an interchange at I_x0013_675 and Warren Avenue near downtown Saginaw [ref P.L. 110-244, Sec 105(a)(346)]</t>
  </si>
  <si>
    <t>MI178</t>
  </si>
  <si>
    <t>Oscoda County, Reconstruction and surfacing of Valley Road from M-33 west to Mapes Road</t>
  </si>
  <si>
    <t>MI177</t>
  </si>
  <si>
    <t>Complete 13.8 miles of nonmotorized pedestrian Fred Meijer Heartland Trail of 30.1 miles.</t>
  </si>
  <si>
    <t>MI176</t>
  </si>
  <si>
    <t>Plymouth, Haggerty Road from Plymouth Rd. to Schoolcraft Rd</t>
  </si>
  <si>
    <t>MI175</t>
  </si>
  <si>
    <t>Construction of 5 lane concrete pavement with curb, gutter and sewer on Romeo Plank Road from M-59 to 23 Mile Road in Macomb Township</t>
  </si>
  <si>
    <t>MI174</t>
  </si>
  <si>
    <t>Gogebic County, Reconstruct Lake Road in Ironwood from Margaret Street to Airport Road</t>
  </si>
  <si>
    <t>MI173</t>
  </si>
  <si>
    <t>Construction of a hike and bike path from Riverbends Park, 22 Mile Road, to Stony Creek Park, 25 Mile Road in Shelby Township.south to the city of Utica [ref P.L. 110-244, Sec 105(a)(200)]</t>
  </si>
  <si>
    <t>MI172</t>
  </si>
  <si>
    <t>I-96 Beck, Wixom Road Interchange, design, ROW, and construction</t>
  </si>
  <si>
    <t>MI171</t>
  </si>
  <si>
    <t>Construction of Greenways in Pittsfield Charter Township--2.5 miles to existing Ann Arbor Greenways, Pittsfield Charter Township</t>
  </si>
  <si>
    <t>MI170</t>
  </si>
  <si>
    <t>Delta County, Widen, pulverize, improve drainage at County Rd. 497 from U.S. 2 at Nahma Junction southerly 4.75 miles to the village of Nahma.</t>
  </si>
  <si>
    <t>MI169</t>
  </si>
  <si>
    <t>Construct pedestrian trail and bridge in Kearsley Park in Flint.</t>
  </si>
  <si>
    <t>MI168</t>
  </si>
  <si>
    <t>Construct railroad grade separation on M-85 (Fort Street) North of Van Horn Road, Trenton.</t>
  </si>
  <si>
    <t>MI167</t>
  </si>
  <si>
    <t>M-13 Washington Avenue Streetscape Project. Phase II of High Priority Project 192 in Public Law 105-550, City of Saginaw</t>
  </si>
  <si>
    <t>MI166</t>
  </si>
  <si>
    <t>Baraga County, Reconstruction of county primary road on Bayshore Drive from Haanpaa Road northerly 1.7 miles to Whirligig Road</t>
  </si>
  <si>
    <t>MI165</t>
  </si>
  <si>
    <t>Livonia, reconstruct Stark Rd. between Plymouth Rd. and I-96</t>
  </si>
  <si>
    <t>MI164</t>
  </si>
  <si>
    <t>Reduction from 3.5 miles of travel to 1.0 mile of travel crossing over the Tittabawassee River on Meridian Road.</t>
  </si>
  <si>
    <t>MI163</t>
  </si>
  <si>
    <t>Reconstruct and Widen I-94 in Kalamazoo, MI</t>
  </si>
  <si>
    <t>MI162</t>
  </si>
  <si>
    <t>Complete the 2 segments of U.S. 127 from Ithaca to St. Johns to a limited access freeway</t>
  </si>
  <si>
    <t>MI161</t>
  </si>
  <si>
    <t>Widen and reconstruct Tienken Road in Rochester Hills from Livernois to Sheldon.</t>
  </si>
  <si>
    <t>MI160</t>
  </si>
  <si>
    <t>M-168 Reconstruction in the village of Elberta</t>
  </si>
  <si>
    <t>MI159</t>
  </si>
  <si>
    <t>Reconstruction of Nine Mile Road in Eastpointe</t>
  </si>
  <si>
    <t>MI158</t>
  </si>
  <si>
    <t>Resurfacing of Masonic Boulevard in Fraser.</t>
  </si>
  <si>
    <t>MI157</t>
  </si>
  <si>
    <t>Widening of M_x0013_24 from two lanes to four lanes with a boulevard from I_x0013_69 to the county line [ref P.L. 110-244, Sec 105(a)(194)]</t>
  </si>
  <si>
    <t>MI156</t>
  </si>
  <si>
    <t>Wayne, Reconstruct one quarter of a mile stretch of Laurenwood</t>
  </si>
  <si>
    <t>MI155</t>
  </si>
  <si>
    <t>Widen M_x0013_72 from U.S. 31 easterly 7.2 miles to Old M_x0013_72</t>
  </si>
  <si>
    <t>MI154</t>
  </si>
  <si>
    <t>Carpenter Road Reconstruction_x0014_700 feet South of Textile Road to I_x0013_94, Washtenaw County</t>
  </si>
  <si>
    <t>MI153</t>
  </si>
  <si>
    <t>Reconstruction of 30th Avenue from 13th Street to 22nd Street, Menominee</t>
  </si>
  <si>
    <t>MI152</t>
  </si>
  <si>
    <t>Ontonagon County, Improve Fed. Forest Hwy 16 from M_x0013_38 to Houghton County Line</t>
  </si>
  <si>
    <t>MI151</t>
  </si>
  <si>
    <t>Cogshall Road Crossing Improvement and Life Safety Access Project in Holly, MI</t>
  </si>
  <si>
    <t>MI150</t>
  </si>
  <si>
    <t>Delta County, CR 515 from U.S. 2 and U.S. 41 in Rapid River to County Road 446 at Days River Road-Bituminous overlay and joint repair</t>
  </si>
  <si>
    <t>MI149</t>
  </si>
  <si>
    <t>M_x0013_6 Paul Henry Freeway trail design and construction</t>
  </si>
  <si>
    <t>MI148</t>
  </si>
  <si>
    <t>Iosco County, Reconstruct Bissonette Road from Lorenz Road to Chambers Road</t>
  </si>
  <si>
    <t>MI147</t>
  </si>
  <si>
    <t>Reconstruction of Leeman Road from County Road 581 west 7 miles to Lerza Road, Dickinson County</t>
  </si>
  <si>
    <t>MI146</t>
  </si>
  <si>
    <t>Arenac County, Upgrade Maple Ridge Road from Briggs Road east to M_x0013_65</t>
  </si>
  <si>
    <t>MI145</t>
  </si>
  <si>
    <t>Design, Right-of-Way and Construction of the I_x0013_196 Chicago Drive (Baldwin Street) Interchange Modification, Michigan</t>
  </si>
  <si>
    <t>MI144</t>
  </si>
  <si>
    <t>Construct access road at intersection of Doerr Road and Schell Street to Develop 65-Acre of Municipal Tract of Industrial Land. Village of Cass City, Tuscola County</t>
  </si>
  <si>
    <t>MI143</t>
  </si>
  <si>
    <t>Northwestern Highway Extension projects in Oakland County</t>
  </si>
  <si>
    <t>MI142</t>
  </si>
  <si>
    <t>Construct Road Improvements to North Henry St. from Vermont Ave. to Wilder Rd. Bay City</t>
  </si>
  <si>
    <t>MI141</t>
  </si>
  <si>
    <t>Allen Road under the CN Railroad Grade Separation, Woodhaven</t>
  </si>
  <si>
    <t>MI140</t>
  </si>
  <si>
    <t>Alger County, Repaving a portion of H_x0013_58 from Buck Hill towards Little Beaver Road Alger County, to reconstruct, pave, and realign a portion of H_x0013_58 from 2,600 feet south of Little Beaver Lake Road to 4,600 feet east of Hurricane River [ref P.L. 110-244, Sec 105(a)(114)]</t>
  </si>
  <si>
    <t>MI139</t>
  </si>
  <si>
    <t>Highland, Clyde Road from Hickory Ridge to Strathcona</t>
  </si>
  <si>
    <t>MI138</t>
  </si>
  <si>
    <t>Construction and improvements to Western Avenue and associated streets between Third Street and Terrace Street in Muskegon</t>
  </si>
  <si>
    <t>MI137</t>
  </si>
  <si>
    <t>Houghton County, Gravel and paving of remaining 3.2 miles in 5.5 mile stretch of Jacobsville Rd</t>
  </si>
  <si>
    <t>MI136</t>
  </si>
  <si>
    <t>Van Buren, Belleville Road widen to 5 lanes between Tyler and Ecorse   Intersection improvements at Belleville and Ecorse Roads and approach roadways, and widen Belleville Road from Ecorse to Tyler, Van Buren Township, Michigan [ref P.L. 110-244, Sec 105(a)(9)]</t>
  </si>
  <si>
    <t>MI135</t>
  </si>
  <si>
    <t>Widen Baldwin Road from Morgan to Waldon in Orion Township</t>
  </si>
  <si>
    <t>MI134</t>
  </si>
  <si>
    <t>Resurfacing of Stephenson Highway in Madison Heights</t>
  </si>
  <si>
    <t>MI133</t>
  </si>
  <si>
    <t>Alpena County, Resurface 3.51 miles of Hamilton and Wessel Roads</t>
  </si>
  <si>
    <t>MI132</t>
  </si>
  <si>
    <t>Chippewa County, Upgrade Tilson Road between M_x0013_28 South to intersection of M_x0013_48 at Rudyard</t>
  </si>
  <si>
    <t>MI131</t>
  </si>
  <si>
    <t>Construct improvements to Finkbeiner Road from Patterson Road to Whitneyville Road in Barry County, and new bridge over Thornapple River</t>
  </si>
  <si>
    <t>MI130</t>
  </si>
  <si>
    <t>South Lyon, 2nd St. between Warren and Haggadorn  Pontiac Trail between E. Liberty and McHattie Street [ref P.L. 110-244, Sec 105(a)(92)]</t>
  </si>
  <si>
    <t>MI128</t>
  </si>
  <si>
    <t>Reconfiguration of U.S. 31 from the Manistee Bascule Bridge to Lincoln Street in the City of Manistee</t>
  </si>
  <si>
    <t>MI127</t>
  </si>
  <si>
    <t>I_x0013_96 at Latson Road Interchange improvements</t>
  </si>
  <si>
    <t>MI126</t>
  </si>
  <si>
    <t>Repair and improvement of Deer Isle-Sedgwick Bridge, Deer Isle-Sedgwick</t>
  </si>
  <si>
    <t>ME064</t>
  </si>
  <si>
    <t>Construction of the Gorham Village Bypass, Gorham</t>
  </si>
  <si>
    <t>Plan and construct North- South Aroostook highways, to improve access to St. John Valley, including Presque Isle Bypass and other improvements</t>
  </si>
  <si>
    <t>ME060</t>
  </si>
  <si>
    <t>Repair and improvements of Richmond-Dresden Bridge, Richmond-Dresden</t>
  </si>
  <si>
    <t>ME057</t>
  </si>
  <si>
    <t>ME054</t>
  </si>
  <si>
    <t>Planning, design, and construction of improvements to the highway systems connecting to Lewiston and Auburn downtowns</t>
  </si>
  <si>
    <t>ME050</t>
  </si>
  <si>
    <t>I-295 improvements in Portland</t>
  </si>
  <si>
    <t>ME048</t>
  </si>
  <si>
    <t>Improve portions of Route 26 between Bethel and Oxford</t>
  </si>
  <si>
    <t>ME047</t>
  </si>
  <si>
    <t>Improve portions of Route 116 between Lincoln and Medway to bring road up to modern standard.</t>
  </si>
  <si>
    <t>ME046</t>
  </si>
  <si>
    <t>ME045</t>
  </si>
  <si>
    <t>Construction of the Kennebec River Rail Trail.</t>
  </si>
  <si>
    <t>ME044</t>
  </si>
  <si>
    <t>Replacement of Waldo- Hancock Bridge</t>
  </si>
  <si>
    <t>ME043</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</si>
  <si>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</si>
  <si>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ME042</t>
  </si>
  <si>
    <t>Construction of trails within the Eastern Trail Management District.</t>
  </si>
  <si>
    <t>ME040</t>
  </si>
  <si>
    <t>Construction of Calais/St. Stephen Border Crossing Project.</t>
  </si>
  <si>
    <t>ME039</t>
  </si>
  <si>
    <t>Improvements to the Interconnecting Trail System for bike/pedestrian trails near Baxter State Park</t>
  </si>
  <si>
    <t>ME038</t>
  </si>
  <si>
    <t>Modifications to Exit 7/I- 295 and to Franklin Arterial, Portland</t>
  </si>
  <si>
    <t>ME037</t>
  </si>
  <si>
    <t>Construct bicycle and pedestrian bridge over Stillwater River, Orono. Routes [ref P.L. 110-244, Sec 105(a)(29)]</t>
  </si>
  <si>
    <t>ME036</t>
  </si>
  <si>
    <t>Construction and snowmobile safety accommodations for Route 116 Bridge, Medway</t>
  </si>
  <si>
    <t>ME035</t>
  </si>
  <si>
    <t>Safety Enhancements on Routes 11, 6, and 16 for Piscataquis County Industrial Development</t>
  </si>
  <si>
    <t>ME032</t>
  </si>
  <si>
    <t>Plan and construct Lewiston/Auburn Downtown Connector Planning, design, and construction of improvements to the highway systems connecting to Lewistown and Auburn downtowns [ref P.L. 110-244, Sec 105(a)(162)]</t>
  </si>
  <si>
    <t>ME031</t>
  </si>
  <si>
    <t>Plan and construct North-South Aroostook highways, to improve access to St. John Valley, including Presque Isle Bypass and other improvements</t>
  </si>
  <si>
    <t>ME030</t>
  </si>
  <si>
    <t>Improvements to Route 108 to enhance access to business park, Rumford Improvements to or access to Route 108 to enhance access to the business park near Rumford [ref P.L. 110-244, Sec 105(a)(6)]</t>
  </si>
  <si>
    <t>ME029</t>
  </si>
  <si>
    <t>Relocation of southbound on-ramp to I_x0013_95 at Exit 184, Bangor</t>
  </si>
  <si>
    <t>ME028</t>
  </si>
  <si>
    <t>Construct Potomac River Gorge environmental preservation project</t>
  </si>
  <si>
    <t>MD139</t>
  </si>
  <si>
    <t>Construction of iintermodal access, streetscape and pedestrian safety improvements, Rockville.</t>
  </si>
  <si>
    <t>MD137</t>
  </si>
  <si>
    <t>Roadway access improvements, boardwalks, and pier construction at Hanover Street and West Cromwell, Baltimore.</t>
  </si>
  <si>
    <t>MD135</t>
  </si>
  <si>
    <t>Roadway improvements from intersection of U.S. 29 in Montgomery Co. along Industrial Parkway thru to FDA access/Cherry Hill Road</t>
  </si>
  <si>
    <t>MD134</t>
  </si>
  <si>
    <t>Edgewood, MD train station streetscaping and parking improvements</t>
  </si>
  <si>
    <t>MD133</t>
  </si>
  <si>
    <t>Construct Blackwater National Wildlife Refuge visitors center, trails and road improvements.</t>
  </si>
  <si>
    <t>MD132</t>
  </si>
  <si>
    <t>Construction of new Baltimore water taxi terminals.</t>
  </si>
  <si>
    <t>MD130</t>
  </si>
  <si>
    <t>Rehabilitate roadways around East Baltimore Life Science Park</t>
  </si>
  <si>
    <t>MD129</t>
  </si>
  <si>
    <t>Patuxent Research Refuge Road improvements.</t>
  </si>
  <si>
    <t>MD128</t>
  </si>
  <si>
    <t>Upgrade MD 210 from MD 228 to I-495</t>
  </si>
  <si>
    <t>Construct Allegheny Highlands pedestrian/ bicycle trail.</t>
  </si>
  <si>
    <t>MD126</t>
  </si>
  <si>
    <t>Baltimore Rail Tunnel improvement study.</t>
  </si>
  <si>
    <t>MD125</t>
  </si>
  <si>
    <t>Construct MD 4 at Suitland Parkway.</t>
  </si>
  <si>
    <t>MD124</t>
  </si>
  <si>
    <t>Construct Assateague Island National Seashore visitors center and related road improvements</t>
  </si>
  <si>
    <t>MD118</t>
  </si>
  <si>
    <t>Construct a visitor center and related roads, and parking serving Fort McHenry.</t>
  </si>
  <si>
    <t>MD117</t>
  </si>
  <si>
    <t>Construction and dualization of MD 404 in Queen Anne's, Talbot and Caroline Counties.</t>
  </si>
  <si>
    <t>MD114</t>
  </si>
  <si>
    <t>MD4 at Suitland Parkway</t>
  </si>
  <si>
    <t>MD112</t>
  </si>
  <si>
    <t>U.S. 220/MD 53 North-South Corridor</t>
  </si>
  <si>
    <t>MD110</t>
  </si>
  <si>
    <t>Intercounty Connector</t>
  </si>
  <si>
    <t>MD107</t>
  </si>
  <si>
    <t>Upgrade Conduit System for Traffic Signal Systems, Street Lighting, and Traffic-related Video Cameras for Baltimore.</t>
  </si>
  <si>
    <t>MD106</t>
  </si>
  <si>
    <t>Constructing Chestertown Trail, Chestertown, MD</t>
  </si>
  <si>
    <t>MD104</t>
  </si>
  <si>
    <t>Rehabilitate road including bridges over CSX tracks in Baltimore.</t>
  </si>
  <si>
    <t>MD099</t>
  </si>
  <si>
    <t>Construct Ferry Terminal, Somerset County, Maryland.</t>
  </si>
  <si>
    <t>MD098</t>
  </si>
  <si>
    <t>Construction of New Interchange at MD5, MD373, and Brandywine Road.</t>
  </si>
  <si>
    <t>MD096</t>
  </si>
  <si>
    <t>MD 295, BWI Access Improvements</t>
  </si>
  <si>
    <t>MD095</t>
  </si>
  <si>
    <t>MD 85 at I270</t>
  </si>
  <si>
    <t>MD094</t>
  </si>
  <si>
    <t>Widen I-695, Baltimore Beltway, Southwest</t>
  </si>
  <si>
    <t>MD093</t>
  </si>
  <si>
    <t>MD090</t>
  </si>
  <si>
    <t>Rockville, MD Construction of Maryland Avenue and Market Street Intermodal Access Project</t>
  </si>
  <si>
    <t>MD089</t>
  </si>
  <si>
    <t>Construct Safety and Operations Improvements at Martin Luther King, Jr., Blvd. and W. Baltimore Street in Baltimore.</t>
  </si>
  <si>
    <t>MD088</t>
  </si>
  <si>
    <t>Gaithersburg, MD Extension of Teachers Way-Olde Towne Gaithersburg Revitalization</t>
  </si>
  <si>
    <t>MD087</t>
  </si>
  <si>
    <t>U.S. 40 Alternate, Middletown Bypass.</t>
  </si>
  <si>
    <t>MD085</t>
  </si>
  <si>
    <t>MD083</t>
  </si>
  <si>
    <t>Rehabilitate Hanover Street Bridge in Baltimore.</t>
  </si>
  <si>
    <t>MD082</t>
  </si>
  <si>
    <t>Construct Phase 1 of the South Shore Trail in Anne Arundel County from Maryland Route 3 at Millersville Road to I-97 at Waterbury Road.</t>
  </si>
  <si>
    <t>MD081</t>
  </si>
  <si>
    <t>Construct South Shore Trail, Anne Arundel County, MD</t>
  </si>
  <si>
    <t>MD080</t>
  </si>
  <si>
    <t>Rehabilitate Roadways Around East Baltimore Life Science Park in Baltimore.</t>
  </si>
  <si>
    <t>MD079</t>
  </si>
  <si>
    <t>Construction of MD 331 Dover Bridge</t>
  </si>
  <si>
    <t>MD078</t>
  </si>
  <si>
    <t>Historic Preservation and Traffic Improvements along Liberty Heights Ave. and in Druid Hill Park in Baltimore.</t>
  </si>
  <si>
    <t>MD077</t>
  </si>
  <si>
    <t>Construct Pedestrian Bridge and Garage at Coppin State University in Baltimore.</t>
  </si>
  <si>
    <t>MD076</t>
  </si>
  <si>
    <t>MD 124, Woodfield Road, from Midcounty Highway to Warfield Road.</t>
  </si>
  <si>
    <t>MD075</t>
  </si>
  <si>
    <t>Construct Broadneck Peninsula Trail, Anne Arundel County, Maryland</t>
  </si>
  <si>
    <t>MD074</t>
  </si>
  <si>
    <t>Construct Phase 2 of the Jones Falls Trail from Baltimore Penn Station to the Maryland Science Center on the Inner Harbor</t>
  </si>
  <si>
    <t>MD073</t>
  </si>
  <si>
    <t>U.S. 220 MD 53 North South Corridor</t>
  </si>
  <si>
    <t>MD071</t>
  </si>
  <si>
    <t>Expand Route 29 in Howard County</t>
  </si>
  <si>
    <t>MD070</t>
  </si>
  <si>
    <t>MD065</t>
  </si>
  <si>
    <t>Land Acquisition for Highway Mitigation in Cecil and Worcester Counties, MD  Land acquisition for highway mitigation in Cecil, Kent, Queen Annes, and Worcester Counties [ref P.L. 110-244, Sec 105(a)(26)]</t>
  </si>
  <si>
    <t>MD064</t>
  </si>
  <si>
    <t>Implement Pedestrian and Roadway Improvements Contained in the Druid Hill Park Neighborhood Access Program in Baltimore.</t>
  </si>
  <si>
    <t>MD063</t>
  </si>
  <si>
    <t>Study Greater Towson Area traffic flow and future needs</t>
  </si>
  <si>
    <t>MD062</t>
  </si>
  <si>
    <t>Peer review study of conflicts between road system and light rail operations in Linthicum, MD</t>
  </si>
  <si>
    <t>MD061</t>
  </si>
  <si>
    <t>Reconstruct East North Avenue (US Route 1) in Baltimore</t>
  </si>
  <si>
    <t>MD060</t>
  </si>
  <si>
    <t>Construct a visitors center and related roads serving Fort McHenry</t>
  </si>
  <si>
    <t>MD059</t>
  </si>
  <si>
    <t>Great Allegheny Passage, Allegany County, MD. Construction of 5 miles of trail from Cumberland to Wharf Branch</t>
  </si>
  <si>
    <t>MD058</t>
  </si>
  <si>
    <t>Construction of Fringe and Corridor Parking Facility at intersection of Clinton Street and Keith Avenue in Baltimore</t>
  </si>
  <si>
    <t>MD057</t>
  </si>
  <si>
    <t>Construct Centreville, MD spur of Queen Annes County Cross Island Trail, Centreville to U.S. Route 301</t>
  </si>
  <si>
    <t>MD055</t>
  </si>
  <si>
    <t>Rehabilitation of West Baltimore Trail and Implementation of Pedestrian Improvements Along Associated Roadways</t>
  </si>
  <si>
    <t>MD054</t>
  </si>
  <si>
    <t>Design and construct Rt. 20 access road in Westfield</t>
  </si>
  <si>
    <t>MA206</t>
  </si>
  <si>
    <t>Reconstruct Rt. 24/Rt. 140 Interchange, replace bridge and ramps, widen and extend acceleration and deceleration lanes</t>
  </si>
  <si>
    <t>MA205</t>
  </si>
  <si>
    <t>Construct Southeastern Massachusetts freight rail corridor improvements in Bristol County</t>
  </si>
  <si>
    <t>MA204</t>
  </si>
  <si>
    <t>Construct Melnea Cass Corridor improvements in Boston</t>
  </si>
  <si>
    <t>MA203</t>
  </si>
  <si>
    <t>Construct the Blackstone River Bikeway and Worcester Bikeway Pavilion between Providence, RI and Worcester.</t>
  </si>
  <si>
    <t>MA202</t>
  </si>
  <si>
    <t>Construct downtown roadway and corridor improvements in Gloucester.</t>
  </si>
  <si>
    <t>MA201</t>
  </si>
  <si>
    <t>Construct Lechmere Station area roadway and access improvements in Cambridge.</t>
  </si>
  <si>
    <t>MA199</t>
  </si>
  <si>
    <t>Road improvements between Museum Road and Forsyth Way in Boston.</t>
  </si>
  <si>
    <t>MA194</t>
  </si>
  <si>
    <t>Northern Avenue Bridge rehabilitation in Boston</t>
  </si>
  <si>
    <t>MA190</t>
  </si>
  <si>
    <t>Construct pedestrian and vehicular access improvements on the existing Brightman Street Bridge in Fall River</t>
  </si>
  <si>
    <t>MA189</t>
  </si>
  <si>
    <t>Construct access improvements to the Lawrence Gateway Project, Lawrence</t>
  </si>
  <si>
    <t>MA188</t>
  </si>
  <si>
    <t>Design and construct multimodal improvements and facilities in New Bedford.</t>
  </si>
  <si>
    <t>MA187</t>
  </si>
  <si>
    <t>Design and construct downtown roadway and streetscape enhancements in Worcester</t>
  </si>
  <si>
    <t>MA185</t>
  </si>
  <si>
    <t>Rutherford Avenue Improvements, Boston</t>
  </si>
  <si>
    <t>MA183</t>
  </si>
  <si>
    <t>Reconstruction of the I-95/ Rt. 20 Interchange in Waltham.</t>
  </si>
  <si>
    <t>MA182</t>
  </si>
  <si>
    <t>Chelsea Roadway Improvements</t>
  </si>
  <si>
    <t>MA181</t>
  </si>
  <si>
    <t>Cambridge Bicycle Path Improvements</t>
  </si>
  <si>
    <t>MA180</t>
  </si>
  <si>
    <t>Charlemont Bridge, Route 2, Charlemont</t>
  </si>
  <si>
    <t>MA179</t>
  </si>
  <si>
    <t>Public Improvements to Springfield Symphony Hall.</t>
  </si>
  <si>
    <t>MA178</t>
  </si>
  <si>
    <t>Reconstruction of Union St. and Rt. 138W, Holbrook</t>
  </si>
  <si>
    <t>MA177</t>
  </si>
  <si>
    <t>Longfellow Bridge Rehabilitation</t>
  </si>
  <si>
    <t>MA176</t>
  </si>
  <si>
    <t>Rehabilitation and paving of Parker River Road</t>
  </si>
  <si>
    <t>MA175</t>
  </si>
  <si>
    <t>Oxbow National Wildlife Refuge, Design and construction of a Visitor Contact Station.</t>
  </si>
  <si>
    <t>MA174</t>
  </si>
  <si>
    <t>Berkshire County Bike Paths, Design and Construction</t>
  </si>
  <si>
    <t>MA173</t>
  </si>
  <si>
    <t>Canalside Rail Trail Construction of the Canalside Rail Trail, Deerfield and Montague</t>
  </si>
  <si>
    <t>MA172</t>
  </si>
  <si>
    <t>Crosby Drive Improvement Project.</t>
  </si>
  <si>
    <t>MA171</t>
  </si>
  <si>
    <t>Massachusetts Bay Transportation Authority Secure Station, Boston</t>
  </si>
  <si>
    <t>MA170</t>
  </si>
  <si>
    <t>Somerville Bicycle Path Improvements--Cedar Street to Central Street.</t>
  </si>
  <si>
    <t>MA169</t>
  </si>
  <si>
    <t>Improvements to Mass. Ave, Andover Street, Osgood Street, Salem Street, and Johnson Street in the Old Town Center of North Andover.</t>
  </si>
  <si>
    <t>MA168</t>
  </si>
  <si>
    <t>Chelsea Street Bridge Reconstruction</t>
  </si>
  <si>
    <t>MA167</t>
  </si>
  <si>
    <t>Reconstruct North Washington Street Bridge to connect Boston and Charlestown.</t>
  </si>
  <si>
    <t>MA166</t>
  </si>
  <si>
    <t>Design and Construct Blackstone River Bikeway and Worcester Bikeway Pavilion between Providence, RI and Worcester.</t>
  </si>
  <si>
    <t>MA165</t>
  </si>
  <si>
    <t>Relocate Rt. 79 in Fall River to create 4-lane urban boulevard with landscaped median and developable waterfront</t>
  </si>
  <si>
    <t>MA164</t>
  </si>
  <si>
    <t>Northern Avenue Bridge rehabilitation, Boston</t>
  </si>
  <si>
    <t>MA163</t>
  </si>
  <si>
    <t>Design and construct the 3- mile long Grand Trunk Trail bikeway from Sturbridge to Southbridge.</t>
  </si>
  <si>
    <t>MA162</t>
  </si>
  <si>
    <t>Design, engineering, and construction of Methuen Rotary alternative at I-93 and Routes 110 and 113, Methuen.</t>
  </si>
  <si>
    <t>MA161</t>
  </si>
  <si>
    <t>Washington St. from High St. to Water St., Walpole.</t>
  </si>
  <si>
    <t>MA160</t>
  </si>
  <si>
    <t>Rt. 128/95 ramp Northbound to Kendrick Street, Needham.</t>
  </si>
  <si>
    <t>MA159</t>
  </si>
  <si>
    <t>Engineering and construction of Blackstone Valley Visitors Center at intersection of State Route 146 and Millbury Street, Worcester.</t>
  </si>
  <si>
    <t>MA158</t>
  </si>
  <si>
    <t>Construct the Blackstone River Bikeway and Worcester Bikeway Pavilion between Providence, RI and Worcester, MA.</t>
  </si>
  <si>
    <t>MA157</t>
  </si>
  <si>
    <t>Design and construct the Quinebaug River Rail Trail Bikeway.</t>
  </si>
  <si>
    <t>MA156</t>
  </si>
  <si>
    <t>Warren Street--Blue Hill Avenue</t>
  </si>
  <si>
    <t>MA155</t>
  </si>
  <si>
    <t>East Boston Haul Road Construction</t>
  </si>
  <si>
    <t>MA154</t>
  </si>
  <si>
    <t>Gainsborough St. and St. Botolph St. Improvements</t>
  </si>
  <si>
    <t>MA153</t>
  </si>
  <si>
    <t>Streestcape and pedestrian access improvements between Museum Road and Forsyth Way.</t>
  </si>
  <si>
    <t>MA152</t>
  </si>
  <si>
    <t>Geometric improvements, safety enhancements and signal upgrades at Rt. 28 and Rt. 106, intersection West Bridgewater</t>
  </si>
  <si>
    <t>MA151</t>
  </si>
  <si>
    <t>Reconstruction of Pleasant Street, Watertown.</t>
  </si>
  <si>
    <t>MA150</t>
  </si>
  <si>
    <t>Design and construct signal crossing and other safety improvements to Emerald Necklace Greenway Bicycle Trail, Town of Brookline</t>
  </si>
  <si>
    <t>MA149</t>
  </si>
  <si>
    <t>North Worcester County Bike Paths, Design and Construction</t>
  </si>
  <si>
    <t>MA148</t>
  </si>
  <si>
    <t>Hampshire County Bike Paths, Design and Construction</t>
  </si>
  <si>
    <t>MA147</t>
  </si>
  <si>
    <t>Acquisition, engineering, design, and construction of the Assabet River Rail Trail, Acton, Hudson, Maynard, and Stow.</t>
  </si>
  <si>
    <t>MA146</t>
  </si>
  <si>
    <t>Construct and Replace West Corner Bridge and Culvert, Rt. 228, spanning Weir River Estuary and Straits Pond Inlet</t>
  </si>
  <si>
    <t>MA145</t>
  </si>
  <si>
    <t>Southwick and Westfield Rail Trail, Design and Construction</t>
  </si>
  <si>
    <t>MA144</t>
  </si>
  <si>
    <t>Reconstruction of Main Street and Lebanon Street in Melrose</t>
  </si>
  <si>
    <t>MA143</t>
  </si>
  <si>
    <t>Route 128 Improvements-- Route 114 in Peabody to Route 62 in Danvers.</t>
  </si>
  <si>
    <t>MA142</t>
  </si>
  <si>
    <t>Design and construct Canal and Union Street Corridor improvements, Lawrence</t>
  </si>
  <si>
    <t>MA141</t>
  </si>
  <si>
    <t>Design and Build Cape Cod Bike Trail, with Shining Sea Bikeway, to link core with outer Cape communities and heavily visited national sites</t>
  </si>
  <si>
    <t>MA140</t>
  </si>
  <si>
    <t>Route 116 and Bay Road Intersection Improvements- Amherst.</t>
  </si>
  <si>
    <t>MA139</t>
  </si>
  <si>
    <t>Union Square Roadway and Streetscape Improvements</t>
  </si>
  <si>
    <t>MA138</t>
  </si>
  <si>
    <t>Reconstruction of Goddard Memorial Drive from State Route 9 to Airport Drive, Worcester.</t>
  </si>
  <si>
    <t>MA137</t>
  </si>
  <si>
    <t>Infrastructure Improvements in the Gardner-Kilby- Hammond Area, Worcester.</t>
  </si>
  <si>
    <t>MA136</t>
  </si>
  <si>
    <t>Design, engineering, and construction at I-93 The Junction Interchange, Andover, Tewksbury and Wilmington</t>
  </si>
  <si>
    <t>MA135</t>
  </si>
  <si>
    <t>Construction of East Milton Parking Deck over Interstate/Rt. 93.</t>
  </si>
  <si>
    <t>MA134</t>
  </si>
  <si>
    <t>Longwood Ave/Urban Ring Tunnel Study</t>
  </si>
  <si>
    <t>MA133</t>
  </si>
  <si>
    <t>Design and construction of the north and southbound ramps on Interstate 91 at Exit 19</t>
  </si>
  <si>
    <t>MA132</t>
  </si>
  <si>
    <t>Design, engineer, permit, and construct _x0018__x0018_Border to Boston Bikeway_x0019__x0019_ rails-trails project, from Salisbury to Danvers</t>
  </si>
  <si>
    <t>MA131</t>
  </si>
  <si>
    <t>Design and construct intersection improvements at Memorial Park II on Roosevelt Ave. from Bay St. to Page Boulevard, Springfield</t>
  </si>
  <si>
    <t>MA130</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</si>
  <si>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</si>
  <si>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MA129</t>
  </si>
  <si>
    <t>Study and design I_x0013_93/Mystic Ave. Interchange at Assembly Sq</t>
  </si>
  <si>
    <t>MA128</t>
  </si>
  <si>
    <t>Pedestrian Walkway for the Town of Norwood Design and construction of the walking path at Ellis Pond, Norwood [ref P.L. 110-244, Sec 105(a)(154)]</t>
  </si>
  <si>
    <t>MA127</t>
  </si>
  <si>
    <t>Melnea Cass Blvd. Reconstruction</t>
  </si>
  <si>
    <t>MA126</t>
  </si>
  <si>
    <t>Improve traffic signal operations, pavement markings and regulatory signage, Milton-Boston City Line</t>
  </si>
  <si>
    <t>MA125</t>
  </si>
  <si>
    <t>Commonwealth Ave/Kenmore Sq. roadway and pedestrian improvements</t>
  </si>
  <si>
    <t>MA124</t>
  </si>
  <si>
    <t>Construct new interchange on I_x0013_95 between existing Route 1A ramp to the north and Route 123 ramp to the south, Attleboro</t>
  </si>
  <si>
    <t>MA123</t>
  </si>
  <si>
    <t>Downtown revitalization for Pleasant Street, Malden</t>
  </si>
  <si>
    <t>MA122</t>
  </si>
  <si>
    <t>Design and construct the 1.5 mile East Longmeadow Redstone rail Trail bike path</t>
  </si>
  <si>
    <t>MA121</t>
  </si>
  <si>
    <t>Study and analysis of Lowell Westford St.-Wood St. Rourke Bridge Corridor, Lowell</t>
  </si>
  <si>
    <t>MA120</t>
  </si>
  <si>
    <t>Assabet River National Wildlife Refuge, MA, Design and Construction of parking areas</t>
  </si>
  <si>
    <t>MA119</t>
  </si>
  <si>
    <t>Somerville Roadway Improvements</t>
  </si>
  <si>
    <t>MA118</t>
  </si>
  <si>
    <t>Realignments and reconstruction of a section of Route 32 in Palmer to the Ware town line</t>
  </si>
  <si>
    <t>MA117</t>
  </si>
  <si>
    <t>Rehabilitation of I_x0013_95 Whittier Bridge_x0014_Amesbury and Newburyport</t>
  </si>
  <si>
    <t>MA116</t>
  </si>
  <si>
    <t>Massachusetts Avenue Reconstruction, Boston</t>
  </si>
  <si>
    <t>MA115</t>
  </si>
  <si>
    <t>Reconstruct Route 24/Route 140 Interchange, replace bridge and ramps, widen and extend acceleration and deceleration lanes</t>
  </si>
  <si>
    <t>MA113</t>
  </si>
  <si>
    <t>Construct access roads to Hospital Hill project in Northampton, MA</t>
  </si>
  <si>
    <t>MA112</t>
  </si>
  <si>
    <t>Reconstruction of Massachusetts Avenue including safety improvements and related pedestrian, bike way in Arlington</t>
  </si>
  <si>
    <t>MA111</t>
  </si>
  <si>
    <t>Replacement of Cross Street Bridge spanning flood prone Aberjona River, Winchester</t>
  </si>
  <si>
    <t>MA110</t>
  </si>
  <si>
    <t>Improvements to LA 46 in St. Bernard Parish</t>
  </si>
  <si>
    <t>Peters Road improvements in Plaquemines Parish</t>
  </si>
  <si>
    <t>Replace Kerner Ferry Bridge Jefferson Parish Bayou Barataria.</t>
  </si>
  <si>
    <t>LA167</t>
  </si>
  <si>
    <t>Rehabilitation of Street Routes Project in Bogalusa</t>
  </si>
  <si>
    <t>LA165</t>
  </si>
  <si>
    <t>Upgrade LA 28 to four lanes from LA 121 to LA 465.</t>
  </si>
  <si>
    <t>Improve Natchitoches Johnson Chute and Posey Road connection to I-49 to LA 1</t>
  </si>
  <si>
    <t>LA162</t>
  </si>
  <si>
    <t>Construct I-20 interchanges at U.S. 167 at Tarbutton Rd. Construct East West Frontage Roads along I-20.</t>
  </si>
  <si>
    <t>LA157</t>
  </si>
  <si>
    <t>St. Tammany U.S. 11 bicycle path and sidewalk improvements</t>
  </si>
  <si>
    <t>LA152</t>
  </si>
  <si>
    <t>Design and acquire right-of- way, Louisiana I-69, Louisiana Segment, SIU 15.</t>
  </si>
  <si>
    <t>LA148</t>
  </si>
  <si>
    <t>Louisiana Interstate 49 South Corridor</t>
  </si>
  <si>
    <t>LA147</t>
  </si>
  <si>
    <t>LA 3224--Hemlock Street at U.S. 61 improvements--St. John the Baptist Parish.</t>
  </si>
  <si>
    <t>LA145</t>
  </si>
  <si>
    <t>Red River National Wildlife Refuge Visitor Center.</t>
  </si>
  <si>
    <t>Construct Kansas-Garrett Connector and I-20 interchange improvements</t>
  </si>
  <si>
    <t>LA136</t>
  </si>
  <si>
    <t>LA131</t>
  </si>
  <si>
    <t>U.S. 61 (Airline Highway) Improvements, Orleans and Jefferson Parishes</t>
  </si>
  <si>
    <t>LA130</t>
  </si>
  <si>
    <t>U.S. 190 (LA 22 to Little Bayou Castine) Widening.</t>
  </si>
  <si>
    <t>LA129</t>
  </si>
  <si>
    <t>Fund the 8.28 miles of the El Camino East-West Corridor along LA 6 from LA 485 near Robeline, LA to I-49.</t>
  </si>
  <si>
    <t>LA128</t>
  </si>
  <si>
    <t>Bossier Parish Congestion Relief</t>
  </si>
  <si>
    <t>LA127</t>
  </si>
  <si>
    <t>Construction of new interchange Causeway at Earhart-LA 3139.</t>
  </si>
  <si>
    <t>LA126</t>
  </si>
  <si>
    <t>LA125</t>
  </si>
  <si>
    <t>Construction of pedestrian and bike path adjacent to Tammany Trace Rails-to- Trails Corridor.</t>
  </si>
  <si>
    <t>LA124</t>
  </si>
  <si>
    <t>LA123</t>
  </si>
  <si>
    <t>Widen LA 18 from Northrup Grumman/ Avondale Shipyards to U.S. 90, Jefferson Parish</t>
  </si>
  <si>
    <t>LA122</t>
  </si>
  <si>
    <t>North-South Corridor from Houma/Thibodaux to I-10.</t>
  </si>
  <si>
    <t>LA121</t>
  </si>
  <si>
    <t>Widen and improve LaPalco Boulevard from Westwood Drive to U.S. 90, Jefferson Parish</t>
  </si>
  <si>
    <t>LA120</t>
  </si>
  <si>
    <t>Replacement Bridge for Tunnel, Belle Chasse</t>
  </si>
  <si>
    <t>LA119</t>
  </si>
  <si>
    <t>Kerner Ferry Bridge, Jefferson Parish Bayou Barataria.</t>
  </si>
  <si>
    <t>LA118</t>
  </si>
  <si>
    <t>Elimination of highway-rail grade crossings along Louisiana and Delta railroad</t>
  </si>
  <si>
    <t>LA117</t>
  </si>
  <si>
    <t>New Iberia Rail Grade Separation Upgrading existing railroad crossings with installation of active signals and gates and to study the feasibility and necessity of rail grade separation [ref P.L. 110-244, Sec 105(a)(337)]</t>
  </si>
  <si>
    <t>LA116</t>
  </si>
  <si>
    <t>Lincoln Parish, LA/I-20 Transportation Corridor Program.</t>
  </si>
  <si>
    <t>LA115</t>
  </si>
  <si>
    <t>Improvements to LA 42 in Ascension Parish; and LA 73 improvements in Ascension Parish</t>
  </si>
  <si>
    <t>LA114</t>
  </si>
  <si>
    <t>Lafayette, LA Implementation of Intelligent Transportation System</t>
  </si>
  <si>
    <t>LA113</t>
  </si>
  <si>
    <t>Expand existing South Central Planning and Development Commission Intelligent Transportation System program in Houma- Thibodaux area by installing signals, sensors and systems.</t>
  </si>
  <si>
    <t>LA112</t>
  </si>
  <si>
    <t>Improvements to Zachary Taylor Parkway</t>
  </si>
  <si>
    <t>LA111</t>
  </si>
  <si>
    <t>Construct LA 16 Interchange at I-12 and improvements, and Cook Road improvements</t>
  </si>
  <si>
    <t>LA110</t>
  </si>
  <si>
    <t>Construct improvements to Enterprise Blvd. in Iberville Parish; and LA 1/ I-10 Connector Study; and improvements to LA 10/ Zachary Taylor Parkway</t>
  </si>
  <si>
    <t>LA109</t>
  </si>
  <si>
    <t>LA108</t>
  </si>
  <si>
    <t>Further construction to improve draining at Clearview Parkway (LA 3152) and Earhart Expressway (LA 3139)</t>
  </si>
  <si>
    <t>LA107</t>
  </si>
  <si>
    <t>Construct I-12 and LA 1088 Interchange.</t>
  </si>
  <si>
    <t>LA106</t>
  </si>
  <si>
    <t>Plan and develop a 4-lane roadway, Jeanerette to U.S. 90 connection</t>
  </si>
  <si>
    <t>LA105</t>
  </si>
  <si>
    <t>Construction of I-10 Access Road (Crowley)</t>
  </si>
  <si>
    <t>LA104</t>
  </si>
  <si>
    <t>Plan, design, and construct the internal roadway at Port of South Louisiana, Saint John the Baptist Parish and LA 22 in Ascension Parish</t>
  </si>
  <si>
    <t>LA103</t>
  </si>
  <si>
    <t>Construction of West Covington Bypass-LA 21 Widening</t>
  </si>
  <si>
    <t>LA102</t>
  </si>
  <si>
    <t>Conduct study for Highway 25 in Washington Parish.</t>
  </si>
  <si>
    <t>LA101</t>
  </si>
  <si>
    <t>Improvements to Essen Lane at I-12; and to Perkins Rd.; and to Central Thruway; and to O'Neal Lane; and to Burbank Dr.; and to Essen Park Extension; and for LA 408 study.</t>
  </si>
  <si>
    <t>LA100</t>
  </si>
  <si>
    <t>Construction of a direct intermodal truck access road from Interstate 210 to the City Docks of the Port of Lake Charles</t>
  </si>
  <si>
    <t>LA099</t>
  </si>
  <si>
    <t>Leeville Bridge, Port Fourchon to Golden Meadow.</t>
  </si>
  <si>
    <t>LA098</t>
  </si>
  <si>
    <t>Construct right-of-way improvements from Third St. at James St. to LA. Hwy. One at Broadway St. Acquire property at Third St. and Winn St.</t>
  </si>
  <si>
    <t>LA097</t>
  </si>
  <si>
    <t>Improve by widening, realigning, and resurfacing 3.2 miles of LA Hwy 820 btwn LA Hwy 145 and LA Hwy 821</t>
  </si>
  <si>
    <t>LA096</t>
  </si>
  <si>
    <t>Engineering and right-of- way acquisition for I-49 Corridor through Lafayette, LA.</t>
  </si>
  <si>
    <t>LA095</t>
  </si>
  <si>
    <t>Construction of a turn lane expansion along with signalization at the north bound off ramp on I-49, at the intersection of U.S. 190</t>
  </si>
  <si>
    <t>LA094</t>
  </si>
  <si>
    <t>Water Well Road Gateway Corridor (LA 478)--Design, right-of-way, and Construction of 3.6 miles from I-49 to LA 1.</t>
  </si>
  <si>
    <t>LA093</t>
  </si>
  <si>
    <t>Plan, design, and construct Pointe Clair Expressway in Iberville Parish</t>
  </si>
  <si>
    <t>LA092</t>
  </si>
  <si>
    <t>Replace the Prospect Street Bridge (LA 3087), Houma</t>
  </si>
  <si>
    <t>LA091</t>
  </si>
  <si>
    <t>Construct Kansas-Garrett Connector and I_x0013_20 Interchange Improvements</t>
  </si>
  <si>
    <t>LA090</t>
  </si>
  <si>
    <t>Upgrade highway-rail crossings at Madison Street, City of Gretna</t>
  </si>
  <si>
    <t>LA089</t>
  </si>
  <si>
    <t>Replace Almonaster Bridge, New Orleans</t>
  </si>
  <si>
    <t>LA088</t>
  </si>
  <si>
    <t>Installation of proper lighting standards to illuminate inbound and outbound ramps of I_x0013_10 and portions of Hwy 95</t>
  </si>
  <si>
    <t>LA087</t>
  </si>
  <si>
    <t>I_x0013_10 Ryan Street exit ramp to include relocation and realignment of Lakeshore Drive to include portions of Front Street and or Ann Street, and to include expansion of Contraband Bayou Bridge</t>
  </si>
  <si>
    <t>LA086</t>
  </si>
  <si>
    <t>Construct Mississippi River Trail and Bikepath, New Orleans</t>
  </si>
  <si>
    <t>LA085</t>
  </si>
  <si>
    <t>Improve Ralph Darden Memorial Parkway Between LA 182 and Martin Luther King, Jr., Road, St. Mary Parish</t>
  </si>
  <si>
    <t>LA084</t>
  </si>
  <si>
    <t>Plan and construct bike/pedestrian crossings of Washington-Palmetto Canal in the vicinity of Xavier University, New Orleans</t>
  </si>
  <si>
    <t>LA083</t>
  </si>
  <si>
    <t>Interstate lighting system (I_x0013_10 and LA 93)</t>
  </si>
  <si>
    <t>LA082</t>
  </si>
  <si>
    <t>Continue planning and construction of the New Orleans Regional Planning Commission Mississippi River trail in St. John, Plaquemines St. Bernard and St. Charles parishes</t>
  </si>
  <si>
    <t>LA081</t>
  </si>
  <si>
    <t>Develop master transportation plan for the New Orleans Regional Medical Center</t>
  </si>
  <si>
    <t>LA080</t>
  </si>
  <si>
    <t>Southern Connector from KY 139 to KY 9, Caldwell County</t>
  </si>
  <si>
    <t>KY162</t>
  </si>
  <si>
    <t>Reconstruction of KY 61 from U.S. 68 in Greensburg to Columbia (the national highway system truck route) 16.1 miles, Green County</t>
  </si>
  <si>
    <t>KY161</t>
  </si>
  <si>
    <t>Feasibility study of construction on U.S. 27 to I-75 connector road, Jessamine County</t>
  </si>
  <si>
    <t>KY160</t>
  </si>
  <si>
    <t>Transportation improvements to Hwy 163 from Hwy 90 to Tompkinsville, Monroe County</t>
  </si>
  <si>
    <t>KY159</t>
  </si>
  <si>
    <t>Transportation improvements to U.S. 60 Owensboro, Daviess County</t>
  </si>
  <si>
    <t>KY158</t>
  </si>
  <si>
    <t>Breathitt-Pennyrile Extension, Christian County</t>
  </si>
  <si>
    <t>KY157</t>
  </si>
  <si>
    <t>Abraham Lincoln Project, LaRue County</t>
  </si>
  <si>
    <t>KY156</t>
  </si>
  <si>
    <t>Transportation improvements to AA--I-275 Connector, Campbell County.</t>
  </si>
  <si>
    <t>KY155</t>
  </si>
  <si>
    <t>Transportation improvements to Brent Spence Bridge</t>
  </si>
  <si>
    <t>KY154</t>
  </si>
  <si>
    <t>Henderson Riverfront Development Project in Henderson.</t>
  </si>
  <si>
    <t>KY153</t>
  </si>
  <si>
    <t>Ashland Riverfront Development Project in Ashland.</t>
  </si>
  <si>
    <t>KY152</t>
  </si>
  <si>
    <t>Oregon Road Bridge Replacement Project in Mercer County.</t>
  </si>
  <si>
    <t>KY151</t>
  </si>
  <si>
    <t>Construction of new I-65 Interchange in Warren County</t>
  </si>
  <si>
    <t>KY150</t>
  </si>
  <si>
    <t>Owensboro Riverfront Development Project in Owensboro.</t>
  </si>
  <si>
    <t>KY149</t>
  </si>
  <si>
    <t>Construct two bridges across the Ohio River from Louisville to southern Indiana (plus-up).</t>
  </si>
  <si>
    <t>KY148</t>
  </si>
  <si>
    <t>The Kentucky Multi-Highway Preservation Project (plus- up).</t>
  </si>
  <si>
    <t>KY147</t>
  </si>
  <si>
    <t>Central Kentucky Multi- Highway Preservation Project (plus-up).</t>
  </si>
  <si>
    <t>KY146</t>
  </si>
  <si>
    <t>Construct Kidville Road (KY 974) Interchange at the Mountain Parkway, Clark County</t>
  </si>
  <si>
    <t>KY145</t>
  </si>
  <si>
    <t>Central Kentucky Multi- Highway Preservation Project.</t>
  </si>
  <si>
    <t>KY144</t>
  </si>
  <si>
    <t>Replace Brent Spence Bridge, Kenton County, Kentucky</t>
  </si>
  <si>
    <t>KY143</t>
  </si>
  <si>
    <t>Widen and Reconstruct KY 698 at Mason Gap Road, Lincoln County</t>
  </si>
  <si>
    <t>KY142</t>
  </si>
  <si>
    <t>Construct two bridges across the Ohio River from Louisville to southern Indiana.</t>
  </si>
  <si>
    <t>KY141</t>
  </si>
  <si>
    <t>Construct South Airfield Road, Boone County, Kentucky</t>
  </si>
  <si>
    <t>KY140</t>
  </si>
  <si>
    <t>Construct the Albany Bypass in Clinton County.</t>
  </si>
  <si>
    <t>KY139</t>
  </si>
  <si>
    <t>Reconstruct U.S. 127 at the U.S. 127 and U.S. 127 North Bypass, Mercer County</t>
  </si>
  <si>
    <t>KY138</t>
  </si>
  <si>
    <t>Construction of interchange connecting US31W to I-65 at mile marker 32 in Warren County.</t>
  </si>
  <si>
    <t>KY137</t>
  </si>
  <si>
    <t>Widen KY 11 from U.S. 460 to the Mount Sterling Bypass, Montgomery County.</t>
  </si>
  <si>
    <t>KY136</t>
  </si>
  <si>
    <t>U.S. 41A Phase II Design and Right-of-Way</t>
  </si>
  <si>
    <t>KY135</t>
  </si>
  <si>
    <t>Replace U.S. 68 and U.S. 150 Bridge over Chaplin River, Perryville.</t>
  </si>
  <si>
    <t>KY134</t>
  </si>
  <si>
    <t>Construct Northern Bypass of Somerset, KY and I-66 from the Cumberland Parkway west of Somerset, Kentucky to I-75 south of London, Kentucky</t>
  </si>
  <si>
    <t>KY133</t>
  </si>
  <si>
    <t>Reconstruct U.S. 127 from Hustonville Road to the Mercer County Line, Boyle County</t>
  </si>
  <si>
    <t>KY132</t>
  </si>
  <si>
    <t>Reconstruct U.S. 127 at U.S. 127 South, Mercer County</t>
  </si>
  <si>
    <t>KY131</t>
  </si>
  <si>
    <t>Construct the Heartland Parkway in Adair County.</t>
  </si>
  <si>
    <t>KY130</t>
  </si>
  <si>
    <t>Widen KY 1991 from Maysville Road to Midland Trail Industrial Park, Montgomery County.</t>
  </si>
  <si>
    <t>KY129</t>
  </si>
  <si>
    <t>Improve Prospect Street Pedestrian Access, Berea</t>
  </si>
  <si>
    <t>KY128</t>
  </si>
  <si>
    <t>Expansion to four lanes of Hwy 55 and Hwy 555 Heartland Parkway in Taylor County.</t>
  </si>
  <si>
    <t>KY127</t>
  </si>
  <si>
    <t>Construct New Technology Triangle Access Road, Campbell County, Kentucky.</t>
  </si>
  <si>
    <t>KY126</t>
  </si>
  <si>
    <t>Reconstruction of KY 61 from Greensburg in Green County to Columbia in Adair County</t>
  </si>
  <si>
    <t>KY125</t>
  </si>
  <si>
    <t>The Kentucky Multi-Highway Preservation Project</t>
  </si>
  <si>
    <t>KY124</t>
  </si>
  <si>
    <t>Construct Pedestrian Mall and Streetscape Improvements on Lexington, College, Walnut and Gilespie Sts, Wilmore.</t>
  </si>
  <si>
    <t>KY123</t>
  </si>
  <si>
    <t>Construct Georgetown Northwest Bypass from U.S. 460 West to I-75 North, Scott County</t>
  </si>
  <si>
    <t>KY122</t>
  </si>
  <si>
    <t>Construct Westbound Access to Mountain Parkway from Exit 18 (KY 1057), Powell County</t>
  </si>
  <si>
    <t>KY121</t>
  </si>
  <si>
    <t>Study and rehabilitate the I-471 corridor, Campbell County, Kentucky</t>
  </si>
  <si>
    <t>KY120</t>
  </si>
  <si>
    <t>Reconstruct Turkeyfoot Road, Kenton County, Kentucky</t>
  </si>
  <si>
    <t>KY119</t>
  </si>
  <si>
    <t>Reconstruction of KY 259 in Edmonson County from Green River Bridge at Brownsville to Kyrock Elementary School.</t>
  </si>
  <si>
    <t>KY118</t>
  </si>
  <si>
    <t>Reconstruct KY 89 from Irvine Bypass to 2000 Feet North of Estill County High School, Estill County</t>
  </si>
  <si>
    <t>KY117</t>
  </si>
  <si>
    <t>Replace Bridge and Approaches on Searcy School Road over Beaver Creek, Anderson County</t>
  </si>
  <si>
    <t>KY116</t>
  </si>
  <si>
    <t>Widen U.S. 27 from KY 34 to U.S. 150 Bypass, Garrard County and Lincoln County.</t>
  </si>
  <si>
    <t>KY115</t>
  </si>
  <si>
    <t>Extension of Newtown Pike from West Main Street to South Limestone Street, Lexington.</t>
  </si>
  <si>
    <t>KY114</t>
  </si>
  <si>
    <t>Reconstruct U.S. 127 at Bellows Road, Mercer County</t>
  </si>
  <si>
    <t>KY113</t>
  </si>
  <si>
    <t>Comprehensive Traffic Study for intersection of Main Street and Berea College Campus, Berea.</t>
  </si>
  <si>
    <t>KY112</t>
  </si>
  <si>
    <t>Construction of bypass between KY 55 and U.S. 68 at Lebanon in Marion County</t>
  </si>
  <si>
    <t>KY111</t>
  </si>
  <si>
    <t>Widen U.S. 25 from U.S. 421 North to KY 876, Madison County</t>
  </si>
  <si>
    <t>KY110</t>
  </si>
  <si>
    <t>Reconstruct KY 393, Oldham County, Kentucky</t>
  </si>
  <si>
    <t>KY109</t>
  </si>
  <si>
    <t>Reconstruct I_x0013_64_x0013_KY 180 Interchange, Boyd County, Kentucky</t>
  </si>
  <si>
    <t>KY108</t>
  </si>
  <si>
    <t>Right-of-way for and construction of Pennyrile Parkway Extension from 41A S. to I_x0013_24</t>
  </si>
  <si>
    <t>KY107</t>
  </si>
  <si>
    <t>Replace Bridge over Stoner Creek, 2 Miles East of U.S. 27 Junction, Bourbon County</t>
  </si>
  <si>
    <t>KY106</t>
  </si>
  <si>
    <t>Reconstruction of Desoto Road in the City of Lansing.</t>
  </si>
  <si>
    <t>KS083</t>
  </si>
  <si>
    <t>Reconstruction or widening of 135th Street from Metcalf to Nall in Overland Park.</t>
  </si>
  <si>
    <t>KS082</t>
  </si>
  <si>
    <t>Construct bike and pedestrian path along K-10 between Douglas and Johnson Counties</t>
  </si>
  <si>
    <t>KS064</t>
  </si>
  <si>
    <t>Resurfacing, grading, replacing guardrails and adding shoulders</t>
  </si>
  <si>
    <t>KS053</t>
  </si>
  <si>
    <t>Margaret Avenue Safety and Capacity Enhancement-- Construct a 4-lane roadway extending from SR 63 on Terre Haute's west side to SR 46.</t>
  </si>
  <si>
    <t>IN222</t>
  </si>
  <si>
    <t>Construct and Improve ISR 62 (Lloyd Expressway) in Evansville</t>
  </si>
  <si>
    <t>IN221</t>
  </si>
  <si>
    <t>Widen unsafe U.S. 24 between Fort Wayne and Defiance, OH</t>
  </si>
  <si>
    <t>IN220</t>
  </si>
  <si>
    <t>Replace the Clinton Street Bridge spanning St. Mary's River in downtown Fort Wayne</t>
  </si>
  <si>
    <t>IN219</t>
  </si>
  <si>
    <t>Design, engineering, right- of-way acquisition, and construction for the Grant County Economic Corridor</t>
  </si>
  <si>
    <t>IN218</t>
  </si>
  <si>
    <t>Relocation of railroad lines at Gary/Chicago Airport in Gary.</t>
  </si>
  <si>
    <t>IN217</t>
  </si>
  <si>
    <t>Downtown Indianapolis road improvements, transportation enhancements, streetscaping, bicycle paths and pedestrian walkways</t>
  </si>
  <si>
    <t>IN216</t>
  </si>
  <si>
    <t>Removal of I-65/I-70 Market Street Ramp and Streetscaping, Indianapolis</t>
  </si>
  <si>
    <t>IN215</t>
  </si>
  <si>
    <t>Maintain full funding of TEA-LU HPPs as necessary, with balance for other eligible INDOT projects.</t>
  </si>
  <si>
    <t>IN214</t>
  </si>
  <si>
    <t>Highway-rail crossing safety related improvements on Route 37 between U.S. 35 and U.S. 50</t>
  </si>
  <si>
    <t>IN213</t>
  </si>
  <si>
    <t>Reconstruct McClung Road from State Road 39 to Park Street in LaPorte.</t>
  </si>
  <si>
    <t>IN212</t>
  </si>
  <si>
    <t>Reconstruct bridges at County Roads 200 East and 300 East in LaPorte County</t>
  </si>
  <si>
    <t>IN211</t>
  </si>
  <si>
    <t>Design and reconstruct residential streets in the City of Muncie</t>
  </si>
  <si>
    <t>IN210</t>
  </si>
  <si>
    <t>Construction of Star Hill Road, Clark County</t>
  </si>
  <si>
    <t>IN209</t>
  </si>
  <si>
    <t>Construction of County Road 17-Elkhart</t>
  </si>
  <si>
    <t>IN208</t>
  </si>
  <si>
    <t>Construct Hoham Drive Extension in Plymouth.</t>
  </si>
  <si>
    <t>IN207</t>
  </si>
  <si>
    <t>Reconstruct Standard Avenue, Whiting.</t>
  </si>
  <si>
    <t>IN206</t>
  </si>
  <si>
    <t>SR 56 Reconstruction, Aurora</t>
  </si>
  <si>
    <t>IN205</t>
  </si>
  <si>
    <t>Redevelop Hazeldell Road, Hamilton County.</t>
  </si>
  <si>
    <t>IN204</t>
  </si>
  <si>
    <t>Improve SR 9 Greenfield Corridor</t>
  </si>
  <si>
    <t>IN203</t>
  </si>
  <si>
    <t>Study alternatives along 2 miles of railroad to eliminate in-town highway- rail crossings to improve safety and reduce congestion in Delaware County</t>
  </si>
  <si>
    <t>IN202</t>
  </si>
  <si>
    <t>Construction of I-64 interchange, Harrison County, Indiana.</t>
  </si>
  <si>
    <t>IN201</t>
  </si>
  <si>
    <t>Improve campus streets to increase pedestrian safety and ease vehicular congestion in the City of Anderson</t>
  </si>
  <si>
    <t>IN200</t>
  </si>
  <si>
    <t>Complete construction of paths at Hamilton County Riverwalk, Noblesville</t>
  </si>
  <si>
    <t>IN199</t>
  </si>
  <si>
    <t>North Calumet Avenue improvements, Valparaiso</t>
  </si>
  <si>
    <t>IN198</t>
  </si>
  <si>
    <t>Reconstruct Hoosier Heartland Highway, Wabash, Huntington and Miami County Indiana segments.</t>
  </si>
  <si>
    <t>IN197</t>
  </si>
  <si>
    <t>Construct service road parallel in the City of Anderson</t>
  </si>
  <si>
    <t>IN196</t>
  </si>
  <si>
    <t>Construct I-69 Evansville to Indianapolis.</t>
  </si>
  <si>
    <t>IN195</t>
  </si>
  <si>
    <t>Realign State Road 312, Hammond.</t>
  </si>
  <si>
    <t>IN194</t>
  </si>
  <si>
    <t>Construction of Maplecrest Road Extension, Allen County</t>
  </si>
  <si>
    <t>IN193</t>
  </si>
  <si>
    <t>Preliminary engineering, right-of-way and construction for Perimeter Parkway--West Lafayette/ Purdue University.</t>
  </si>
  <si>
    <t>IN192</t>
  </si>
  <si>
    <t>Construct Margaret Avenue Safety and Capacity Enhancement Project.</t>
  </si>
  <si>
    <t>IN191</t>
  </si>
  <si>
    <t>Construct U.S. 31 Plymouth to South Bend Freeway Project in Marshall and St. Joseph Counties.</t>
  </si>
  <si>
    <t>IN190</t>
  </si>
  <si>
    <t>Downtown road improvements, Indianapolis</t>
  </si>
  <si>
    <t>IN189</t>
  </si>
  <si>
    <t>Improve Bailie Street, Kentland</t>
  </si>
  <si>
    <t>IN188</t>
  </si>
  <si>
    <t>Construct U.S. 31 Kokomo Corridor Project for Kokomo and Howard County</t>
  </si>
  <si>
    <t>IN187</t>
  </si>
  <si>
    <t>Conduct study for U.S. 50 Corridor improvements, Dearborn County.</t>
  </si>
  <si>
    <t>IN186</t>
  </si>
  <si>
    <t>Acquire right-of-way for and construct University Parkway from Upper Mount Vernon Road to SR 66</t>
  </si>
  <si>
    <t>IN185</t>
  </si>
  <si>
    <t>Construction of multi-use paths, Town of Fishers</t>
  </si>
  <si>
    <t>IN184</t>
  </si>
  <si>
    <t>IN183</t>
  </si>
  <si>
    <t>Improve State Road 332 and Nebo Road Intersection in Delaware County.</t>
  </si>
  <si>
    <t>IN182</t>
  </si>
  <si>
    <t>Construct Hoosier Heartland Highway in Cass and Carroll County</t>
  </si>
  <si>
    <t>IN181</t>
  </si>
  <si>
    <t>Construct Shelby County, Indiana Shelbyville Parkway.</t>
  </si>
  <si>
    <t>IN180</t>
  </si>
  <si>
    <t>Design and construct Indiana Ohio River Bridges Project on I-65 and 265.</t>
  </si>
  <si>
    <t>IN179</t>
  </si>
  <si>
    <t>Replace Samuelson Road Underpass, Portage</t>
  </si>
  <si>
    <t>IN178</t>
  </si>
  <si>
    <t>Improve Intersection at Jackson Street and Morrison Road in the City of Muncie, Delaware County</t>
  </si>
  <si>
    <t>IN177</t>
  </si>
  <si>
    <t>Redevelop and complete the Cardinal Greenway and Starr-Genett Area in the City of Richmond</t>
  </si>
  <si>
    <t>IN176</t>
  </si>
  <si>
    <t>45th Street improvements, Munster, Indiana</t>
  </si>
  <si>
    <t>IN175</t>
  </si>
  <si>
    <t>Reconstruct Boston Street, from State Road 2 to Bach Street, Larson-Whirlpool Street in LaPorte, Indiana</t>
  </si>
  <si>
    <t>IN174</t>
  </si>
  <si>
    <t>Design and construct Tanner Creek Bridge on U.S. 50, Dearborn County.</t>
  </si>
  <si>
    <t>IN173</t>
  </si>
  <si>
    <t>Study traffic on Muncie bypass from Centennial Avenue to McGailliard Road in the City of Muncie and Delaware County.</t>
  </si>
  <si>
    <t>IN172</t>
  </si>
  <si>
    <t>Upgrade rail crossing at 93rd Avenue, St. John.</t>
  </si>
  <si>
    <t>IN171</t>
  </si>
  <si>
    <t>Widening Wheeling Avenue from Centennial to McGailliard Road in the City of Muncie</t>
  </si>
  <si>
    <t>IN170</t>
  </si>
  <si>
    <t>Construct U.S. 231 in Spencer and Dubois Counties</t>
  </si>
  <si>
    <t>IN169</t>
  </si>
  <si>
    <t>Extend Everbrooke Drive from SR 332 to Bethel Avenue in the City of Muncie</t>
  </si>
  <si>
    <t>IN168</t>
  </si>
  <si>
    <t>Reconstruct and widen Shelby County, Indiana 500 East from 1200 North to U.S. 52.</t>
  </si>
  <si>
    <t>IN167</t>
  </si>
  <si>
    <t>Resurface and widen Shelby County, Indiana 400 North Phases IV-V.</t>
  </si>
  <si>
    <t>IN166</t>
  </si>
  <si>
    <t>Transportation improvements to 100 South, Porter County</t>
  </si>
  <si>
    <t>IN164</t>
  </si>
  <si>
    <t>Upgrade traffic signals Phase III in the City of Muncie, Indiana.</t>
  </si>
  <si>
    <t>IN163</t>
  </si>
  <si>
    <t>Widen Old Meridian Street from two to four lanes, City of Carmel</t>
  </si>
  <si>
    <t>IN162</t>
  </si>
  <si>
    <t>Construct grade separation underpass on Main Street in Mishawaka</t>
  </si>
  <si>
    <t>IN161</t>
  </si>
  <si>
    <t>Reconstruct 45th Avenue from Colfax Street to Grant Street, Lake County.</t>
  </si>
  <si>
    <t>IN160</t>
  </si>
  <si>
    <t>Transportation improvements to 126th Street Project, Town of Fishers.</t>
  </si>
  <si>
    <t>IN159</t>
  </si>
  <si>
    <t>Construct interchange at I- 65 and 109th Avenue, Crown Point, Indiana</t>
  </si>
  <si>
    <t>IN158</t>
  </si>
  <si>
    <t>Cyntheanne Road Interchange and corridor improvements, Town of Fishers.</t>
  </si>
  <si>
    <t>IN157</t>
  </si>
  <si>
    <t>Widening road (along Gordon Road, 6th Street, and West Shafer Drive) to three- lane street, with sidewalk and improvements to existing bridge, White County/Monticello, Indiana</t>
  </si>
  <si>
    <t>IN156</t>
  </si>
  <si>
    <t>Construction of Dixon Road from Markland Avenue to Judson Road in Kokomo, Indiana.</t>
  </si>
  <si>
    <t>IN155</t>
  </si>
  <si>
    <t>Upgrade 146th Street to Improve I-69 Access</t>
  </si>
  <si>
    <t>IN154</t>
  </si>
  <si>
    <t>Downtown Road Improvements, Indianapolis</t>
  </si>
  <si>
    <t>IN153</t>
  </si>
  <si>
    <t>Reconstruct McClung Road from State Road 39 to Park Street in LaPorte, Indiana</t>
  </si>
  <si>
    <t>IN152</t>
  </si>
  <si>
    <t>Reconstruct bridges at County Roads 200E and 300E in LaPorte County, Indiana</t>
  </si>
  <si>
    <t>IN151</t>
  </si>
  <si>
    <t>Design and reconstruct residential streets in the City of Muncie, Indiana.</t>
  </si>
  <si>
    <t>IN150</t>
  </si>
  <si>
    <t>Construction of Star Hill Road, Clark County, Indiana.</t>
  </si>
  <si>
    <t>IN149</t>
  </si>
  <si>
    <t>Construction of County Road 17--Elkhart, IN.</t>
  </si>
  <si>
    <t>IN148</t>
  </si>
  <si>
    <t>Construct Hoham Drive Extension in Plymouth, Indiana.</t>
  </si>
  <si>
    <t>IN147</t>
  </si>
  <si>
    <t>IN146</t>
  </si>
  <si>
    <t>SR 56 Reconstruction, Aurora, Indiana.</t>
  </si>
  <si>
    <t>IN145</t>
  </si>
  <si>
    <t>Improve SR 9 Greenfield Corridor, Indiana.</t>
  </si>
  <si>
    <t>IN143</t>
  </si>
  <si>
    <t>IN142</t>
  </si>
  <si>
    <t>Construction of I-64 Interchange, Harrison County, Indiana.</t>
  </si>
  <si>
    <t>IN141</t>
  </si>
  <si>
    <t>Improve campus streets to increase pedestrian safety and ease vehicular congestion in the City of Anderson, Indiana.</t>
  </si>
  <si>
    <t>IN140</t>
  </si>
  <si>
    <t>Complete construction of paths at Hamilton County Riverwalk, Noblesville, Indiana.</t>
  </si>
  <si>
    <t>IN139</t>
  </si>
  <si>
    <t>North Calumet Avenue Improvements, Valparaiso</t>
  </si>
  <si>
    <t>IN138</t>
  </si>
  <si>
    <t>IN137</t>
  </si>
  <si>
    <t>Construct service road parallel to I-69 in the City of Anderson, Indiana.</t>
  </si>
  <si>
    <t>IN136</t>
  </si>
  <si>
    <t>Construct I-69 Evansville to Indianapolis, Indiana</t>
  </si>
  <si>
    <t>IN135</t>
  </si>
  <si>
    <t>IN134</t>
  </si>
  <si>
    <t>Construction of Maplecrest Rd. Extension--Allen County, Indiana.</t>
  </si>
  <si>
    <t>IN133</t>
  </si>
  <si>
    <t>Preliminary engineering, right-of-way, and construction for Perimeter Parkway-West Lafayette/ Purdue University, Indiana</t>
  </si>
  <si>
    <t>IN132</t>
  </si>
  <si>
    <t>IN131</t>
  </si>
  <si>
    <t>Construct U.S. 31 Plymouth to South Bend Freeway Project in Marshall and St. Joseph Counties, Indiana.</t>
  </si>
  <si>
    <t>IN130</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</si>
  <si>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</si>
  <si>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IN129</t>
  </si>
  <si>
    <t>Improve Bailie Street, Kentland Biking and pedestrian trail construction, Kentland [ref P.L. 110-244, Sec 105(a)(100)]</t>
  </si>
  <si>
    <t>IN128</t>
  </si>
  <si>
    <t>Construct U.S. 31 Kokomo Corridor Project for Kokomo Howard County, Indiana.</t>
  </si>
  <si>
    <t>IN127</t>
  </si>
  <si>
    <t>Conduct study for U.S. 50 Corridor Improvements, Dearborn County, Indiana</t>
  </si>
  <si>
    <t>IN126</t>
  </si>
  <si>
    <t>IN125</t>
  </si>
  <si>
    <t>Construction of multi-use paths, Town of Fishers, Indiana.</t>
  </si>
  <si>
    <t>IN124</t>
  </si>
  <si>
    <t>Design engineering, right- of-way acquisition, and construction for the Grant County Economic Corridor</t>
  </si>
  <si>
    <t>IN123</t>
  </si>
  <si>
    <t>Improve State Road 332 and Nebo Road Intersection in Delaware County, Indiana</t>
  </si>
  <si>
    <t>IN122</t>
  </si>
  <si>
    <t>Construct Hoosier Heartland Highway in Cass and Carroll County, Indiana.</t>
  </si>
  <si>
    <t>IN121</t>
  </si>
  <si>
    <t>Construct Shelby County Indiana Shelbyville Parkway.</t>
  </si>
  <si>
    <t>IN120</t>
  </si>
  <si>
    <t>IN119</t>
  </si>
  <si>
    <t>IN118</t>
  </si>
  <si>
    <t>Improve Intersection at Jackson Street and Morrison Road in the City of Muncie, Delaware County, Indiana.</t>
  </si>
  <si>
    <t>IN117</t>
  </si>
  <si>
    <t>Redevelop and Complete the Cardinal Green-way and Starr-Gennett Area in the City of Richmond, Indiana.</t>
  </si>
  <si>
    <t>IN116</t>
  </si>
  <si>
    <t>45th Street Improvements, Munster.</t>
  </si>
  <si>
    <t>IN115</t>
  </si>
  <si>
    <t>Reconstruct Boston Street, from State Road 2 to Bach St., Larson-Whirlpool St. in LaPorte, Indiana.</t>
  </si>
  <si>
    <t>IN114</t>
  </si>
  <si>
    <t>Design and construct Tanner Creek Bridge on U.S. 50, Dearborn County Indiana.</t>
  </si>
  <si>
    <t>IN113</t>
  </si>
  <si>
    <t>Study Traffic on Muncie By- Pass from Centennial Avenue to McGalliard Road in the City of Muncie and Delaware County, Indiana</t>
  </si>
  <si>
    <t>IN112</t>
  </si>
  <si>
    <t>IN111</t>
  </si>
  <si>
    <t>Widen Wheeling Avenue from Centennial to McGalliard Road in the City of Muncie, Indiana.</t>
  </si>
  <si>
    <t>IN110</t>
  </si>
  <si>
    <t>Construct U.S. 231 in Spencer and Dubois Counties in Indiana</t>
  </si>
  <si>
    <t>IN109</t>
  </si>
  <si>
    <t>Extend Everbrook Drive from SR 332 to Bethel Avenue in the City of Muncie, Indiana</t>
  </si>
  <si>
    <t>IN108</t>
  </si>
  <si>
    <t>Reconstruct and widen Shelby County Indiana 500 East from 1200 N to U.S. 52</t>
  </si>
  <si>
    <t>IN107</t>
  </si>
  <si>
    <t>Resurface and widen Shelby County Indiana 400 North Phases IV and V</t>
  </si>
  <si>
    <t>IN106</t>
  </si>
  <si>
    <t>Widen U.S. 31 Hamilton County, Indiana</t>
  </si>
  <si>
    <t>IN105</t>
  </si>
  <si>
    <t>Widen Old Meridian Street from 2 to 4 lanes, City of Carmel, Indiana</t>
  </si>
  <si>
    <t>IN104</t>
  </si>
  <si>
    <t>Construct Grade Separation Underpass on Main Street in Mishawaka, Indiana</t>
  </si>
  <si>
    <t>IN103</t>
  </si>
  <si>
    <t>Reconstruct 45th Avenue from Colfax Street toGrant Street, Lake County</t>
  </si>
  <si>
    <t>IN102</t>
  </si>
  <si>
    <t>Improve 100 South, Porter County</t>
  </si>
  <si>
    <t>IN101</t>
  </si>
  <si>
    <t>Upgrade Traffic Signals Phase III in the City of Muncie, Indiana</t>
  </si>
  <si>
    <t>IN100</t>
  </si>
  <si>
    <t>126th Street Project, Town of Fishers, Indiana</t>
  </si>
  <si>
    <t>IN099</t>
  </si>
  <si>
    <t>Construct Interchange at I_x0013_65 and 109th Avenue, Crown Point</t>
  </si>
  <si>
    <t>IN098</t>
  </si>
  <si>
    <t>Cyntheanne Rd. Interchange and Corridor Improvements, Town of Fishers, Indiana</t>
  </si>
  <si>
    <t>IN097</t>
  </si>
  <si>
    <t>Widening road (along Gordon Road, Sixth Street, and West Shafer Drive) to 3-lane street, with sidewalk and improvements to existing bridge White County/Monticello, Indiana</t>
  </si>
  <si>
    <t>IN096</t>
  </si>
  <si>
    <t>Construction of Dixon Road from Markland Avenue to Judson Road in Kokomo, Indiana</t>
  </si>
  <si>
    <t>IN095</t>
  </si>
  <si>
    <t>Upgrade 146th St. to I-69 Access, Hamilton County, Indiana</t>
  </si>
  <si>
    <t>IN094</t>
  </si>
  <si>
    <t>Construct extension of Route 3 from Loop Hog Hollow Road to Monsanto Road in Cahokia/Sauget</t>
  </si>
  <si>
    <t>IL513</t>
  </si>
  <si>
    <t>Improvements to Cockrell Lane in the City of Springfield.</t>
  </si>
  <si>
    <t>IL512</t>
  </si>
  <si>
    <t>Construct overpass, U.S. 40 to Southwest Andrews Drive in Greenville.</t>
  </si>
  <si>
    <t>IL511</t>
  </si>
  <si>
    <t>Restoration of the historic railroad depot and intermodal in Mattoon.</t>
  </si>
  <si>
    <t>IL510</t>
  </si>
  <si>
    <t>The extension of MacArthur Boulevard from Wabash to Iron Bridge Road in Springfield.</t>
  </si>
  <si>
    <t>IL509</t>
  </si>
  <si>
    <t>Improvements to Oakland, Main Street, Elderado and Fairview, streetscape in the vicinity of Millikin University, Decatur.</t>
  </si>
  <si>
    <t>IL508</t>
  </si>
  <si>
    <t>Improvements to 11th Avenue streetscape, campus trails and bridges at Augustana College in Rock Island</t>
  </si>
  <si>
    <t>IL507</t>
  </si>
  <si>
    <t>Constitution Trail Extension (Grove Street south to Lafayette Street) in Bloomington</t>
  </si>
  <si>
    <t>IL506</t>
  </si>
  <si>
    <t>Loyola University-Chicago vehicular-pedestrian right- of-way in Chicago.</t>
  </si>
  <si>
    <t>IL505</t>
  </si>
  <si>
    <t>For improvements to the road between Brighton and Bunker Hill in Macoupin County</t>
  </si>
  <si>
    <t>IL504</t>
  </si>
  <si>
    <t>Preconstruction and construction of IL 13 connector in Harrisburg.</t>
  </si>
  <si>
    <t>IL503</t>
  </si>
  <si>
    <t>Bayview Bridge improvements in Adams County.</t>
  </si>
  <si>
    <t>IL502</t>
  </si>
  <si>
    <t>Upgrade 31st Street and Golfview Road and construct parking facilities in Brookfield</t>
  </si>
  <si>
    <t>IL501</t>
  </si>
  <si>
    <t>Widen U.S. 30 in Whiteside County</t>
  </si>
  <si>
    <t>IL500</t>
  </si>
  <si>
    <t>Construction of 11th Street Extension in Springfield</t>
  </si>
  <si>
    <t>IL499</t>
  </si>
  <si>
    <t>Associated improvements for the Intersection of IL 13 and 37, Marion</t>
  </si>
  <si>
    <t>IL498</t>
  </si>
  <si>
    <t>Improvements to township roads in and adjacent to the Shawnee National Forest, Pope County.</t>
  </si>
  <si>
    <t>IL497</t>
  </si>
  <si>
    <t>Improve Highway-Railroad Crossings, Galesburg</t>
  </si>
  <si>
    <t>IL496</t>
  </si>
  <si>
    <t>Bike trail extension for the Kankakee River Trail Project, Kankakee.</t>
  </si>
  <si>
    <t>IL495</t>
  </si>
  <si>
    <t>Resurfacing of East Main Street in Staunton, Macoupin County.</t>
  </si>
  <si>
    <t>IL494</t>
  </si>
  <si>
    <t>Improvements to County Highway One, Calhoun County</t>
  </si>
  <si>
    <t>IL493</t>
  </si>
  <si>
    <t>City of Havana, Illinois upgrades to Broadway Street</t>
  </si>
  <si>
    <t>IL492</t>
  </si>
  <si>
    <t>Transportation enhancements and road improvements necessary for Downtown Plaza improvements in Jacksonville</t>
  </si>
  <si>
    <t>IL491</t>
  </si>
  <si>
    <t>Pioneer Parkway improvements, Peoria</t>
  </si>
  <si>
    <t>IL490</t>
  </si>
  <si>
    <t>Improve Lightfoot Road, City of Farmington</t>
  </si>
  <si>
    <t>IL489</t>
  </si>
  <si>
    <t>Preconstruction and construction activities on U.S. 34 from Monmouth to Plano.</t>
  </si>
  <si>
    <t>IL488</t>
  </si>
  <si>
    <t>Preconstruction and construction activities on U.S. 67 from Macomb to Alton.</t>
  </si>
  <si>
    <t>IL487</t>
  </si>
  <si>
    <t>Construct four lane extension of IL Rt. 29 from Rochester to Taylorville.</t>
  </si>
  <si>
    <t>IL486</t>
  </si>
  <si>
    <t>Phase II Road Construction, Outer Belt West, Effingham</t>
  </si>
  <si>
    <t>IL485</t>
  </si>
  <si>
    <t>Upgrade 31st Street and Golfview Road intersection and construct parking facilities, Brookfield</t>
  </si>
  <si>
    <t>IL484</t>
  </si>
  <si>
    <t>Undertake traffic mitigation and circulation enhancements on 57th and Lakeshore Drive and parking facility/entrance improvements serving the Museum of Science and Industry, Chicago</t>
  </si>
  <si>
    <t>IL483</t>
  </si>
  <si>
    <t>Improve Great River Road, Warsaw</t>
  </si>
  <si>
    <t>IL482</t>
  </si>
  <si>
    <t>Improve Great River Road, Mercer County.</t>
  </si>
  <si>
    <t>IL481</t>
  </si>
  <si>
    <t>Preconstruction and construction, East New York Street, Aurora.</t>
  </si>
  <si>
    <t>IL480</t>
  </si>
  <si>
    <t>Mitchell Road to Farnsworth Avenue improvements, Aurora</t>
  </si>
  <si>
    <t>IL479</t>
  </si>
  <si>
    <t>Preconstruction, construction, and related research and studies of I-290 Cap the Ike project in the village of 
Oak Park</t>
  </si>
  <si>
    <t>IL478</t>
  </si>
  <si>
    <t>Preconstruction and construction activities for U.S. 51.</t>
  </si>
  <si>
    <t>IL477</t>
  </si>
  <si>
    <t>Design, land acquisition, and construction of South Main Street (IL 2) Corridor from Beltline Road to Cedar Street in Rockford</t>
  </si>
  <si>
    <t>IL476</t>
  </si>
  <si>
    <t>Street Resurfacing, City of Centreville.</t>
  </si>
  <si>
    <t>IL475</t>
  </si>
  <si>
    <t>Upgrade Veterans Drive in Pekin Illinois</t>
  </si>
  <si>
    <t>IL474</t>
  </si>
  <si>
    <t>Road improvements associated with Diversatech Campus, Manteno.</t>
  </si>
  <si>
    <t>IL473</t>
  </si>
  <si>
    <t>For the construction of the Grand Avenue Underpass, Village of Franklin Park</t>
  </si>
  <si>
    <t>IL471</t>
  </si>
  <si>
    <t>Widen U.S. Highway 30 in Whiteside County</t>
  </si>
  <si>
    <t>IL470</t>
  </si>
  <si>
    <t>Upgrade Roads, Summit</t>
  </si>
  <si>
    <t>IL469</t>
  </si>
  <si>
    <t>Engineering, Preconstruction and Construction of North- South Wacker Drive, Chicago.</t>
  </si>
  <si>
    <t>IL468</t>
  </si>
  <si>
    <t>Construct extension of Route 3 from Loop Hog Hollow Road to Monsanto Road, Cahokia/Sauget</t>
  </si>
  <si>
    <t>IL467</t>
  </si>
  <si>
    <t>Loyola University-Chicago vehicular-pedestrian right- of-way, Chicago.</t>
  </si>
  <si>
    <t>IL466</t>
  </si>
  <si>
    <t>Improve transportation accessibility at Chicago Botanic Garden, Glencoe.</t>
  </si>
  <si>
    <t>IL465</t>
  </si>
  <si>
    <t>Constitution Trail Extension--Grove Street south to Lafayette Street, Bloomington.</t>
  </si>
  <si>
    <t>IL464</t>
  </si>
  <si>
    <t>Replace Interstate 74 Bridge, Moline</t>
  </si>
  <si>
    <t>Improvements to Maple/ Manteno Lake Road, Manteno</t>
  </si>
  <si>
    <t>IL462</t>
  </si>
  <si>
    <t>Bayview Bridge improvements, Adams County</t>
  </si>
  <si>
    <t>IL461</t>
  </si>
  <si>
    <t>Bourbonnais road improvements, Bourbonnais.</t>
  </si>
  <si>
    <t>IL460</t>
  </si>
  <si>
    <t>Road improvements in Elmwood Park, Franklin Park, Northlake, Oak Park, River Forest, River Grove, and Stone Park</t>
  </si>
  <si>
    <t>IL459</t>
  </si>
  <si>
    <t>Construction of IL Route 31--Algonquin Bypass to Rakow Road</t>
  </si>
  <si>
    <t>IL458</t>
  </si>
  <si>
    <t>Improve U.S. Route 34 from Kewanee to Kentville Road.</t>
  </si>
  <si>
    <t>IL457</t>
  </si>
  <si>
    <t>Preconstruction, construction, and related research and studies of I-290 Cap the Ike project in the village of Oak Park</t>
  </si>
  <si>
    <t>IL456</t>
  </si>
  <si>
    <t>Continue expansion of IL 336, Macomb-Peoria</t>
  </si>
  <si>
    <t>IL455</t>
  </si>
  <si>
    <t>Construction of Joliet Arsenal Road improvements, Will County.</t>
  </si>
  <si>
    <t>IL454</t>
  </si>
  <si>
    <t>Improvements to Harrison Street, Quincy</t>
  </si>
  <si>
    <t>IL453</t>
  </si>
  <si>
    <t>IL452</t>
  </si>
  <si>
    <t>Construction to improve access of Interstate 57/ 64, Mount Vernon</t>
  </si>
  <si>
    <t>IL451</t>
  </si>
  <si>
    <t>Design, land acquisition, and construction of West State St. (US Business 20) from Meridian Rd. to Rockton Ave. in Rockford</t>
  </si>
  <si>
    <t>IL449</t>
  </si>
  <si>
    <t>Construction of 11th Street Extension, Springfield</t>
  </si>
  <si>
    <t>IL447</t>
  </si>
  <si>
    <t>Widen U.S. 30, Fulton-Rock Falls (Morrison), Whiteside County</t>
  </si>
  <si>
    <t>IL446</t>
  </si>
  <si>
    <t>Construction of Galena and Freeport bypasses, U.S. 20</t>
  </si>
  <si>
    <t>IL445</t>
  </si>
  <si>
    <t>Bloomington-Normal East Side Highway Corridor.</t>
  </si>
  <si>
    <t>IL443</t>
  </si>
  <si>
    <t>State Rt. 78 to Lathrop Street to 2900 E (Township Road)--A 1.5 mile village street extension, bridges, and upgrading of existing street</t>
  </si>
  <si>
    <t>IL442</t>
  </si>
  <si>
    <t>Road Alignment from Caseyville Road to Sullivan Drive, Swansea. Road Alignment from IL Route 159 to Sullivan Drive, Swansea [ref P.L. 110-244, Sec 105(a)(143)]</t>
  </si>
  <si>
    <t>IL441</t>
  </si>
  <si>
    <t>Reconstruction of 20th Street, Granite City</t>
  </si>
  <si>
    <t>IL440</t>
  </si>
  <si>
    <t>Reconstruction and Improvement of North Lincoln Ave, O'Fallon.</t>
  </si>
  <si>
    <t>IL439</t>
  </si>
  <si>
    <t>Construct Rt. 3 Loop Hog Hollow Road to Monsanto Road, St. Clair County</t>
  </si>
  <si>
    <t>IL438</t>
  </si>
  <si>
    <t>Upgrade 31st Street and Golfview Rd. intersection and construct parking facilities, Brookfield</t>
  </si>
  <si>
    <t>IL437</t>
  </si>
  <si>
    <t>Upgrade roads, Plainfield</t>
  </si>
  <si>
    <t>IL436</t>
  </si>
  <si>
    <t>Construct bike/pedestrian paths, facilities and infrastructure improvements in Spring Rock Park, Western Springs Park District.</t>
  </si>
  <si>
    <t>IL435</t>
  </si>
  <si>
    <t>Undertake streetscaping on Ridgeland Avenue, Oak Park Avenue, and 26th Street, Berwyn</t>
  </si>
  <si>
    <t>IL434</t>
  </si>
  <si>
    <t>IL433</t>
  </si>
  <si>
    <t>Construct bike path, parking facility, and related transportation enhancement projects, North Riverside.</t>
  </si>
  <si>
    <t>IL432</t>
  </si>
  <si>
    <t>Undertake Streetscaping project on Harlem Avenue initiating from 71st Street to I-80, Cook County</t>
  </si>
  <si>
    <t>IL431</t>
  </si>
  <si>
    <t>Construct Leon Pass overpass, Hodgkins Construct Leon Pass overpass, and for projects identified by the Village of Hodgkins as its highest priorities [ref P.L. 110-244, Sec 105(a)(372)]</t>
  </si>
  <si>
    <t>IL430</t>
  </si>
  <si>
    <t>Construct bike/pedestrian paths, Chicago</t>
  </si>
  <si>
    <t>IL429</t>
  </si>
  <si>
    <t>For Cook County to reconstruct and widen 127th Street between Smith Road and State Street in Lemont</t>
  </si>
  <si>
    <t>IL428</t>
  </si>
  <si>
    <t>Resurface Shawnee College Road, Pulaski County</t>
  </si>
  <si>
    <t>IL427</t>
  </si>
  <si>
    <t>For the construction of a highway on new alignment to create a cross town route across Godfrey</t>
  </si>
  <si>
    <t>IL426</t>
  </si>
  <si>
    <t>Undertake Traffic Mitigation and Circulation Enhancements on 57th and Lake Shore Drive Lakeshore Drive and parking facility/entrance improvements serving the Museum of Science and Industry, Chicago. [ref P.L. 110-244, Sec 105(a)(58)]</t>
  </si>
  <si>
    <t>IL425</t>
  </si>
  <si>
    <t>Construction of an Extension of Atkinson Road to Intersect with IL 120 and IL 137</t>
  </si>
  <si>
    <t>IL424</t>
  </si>
  <si>
    <t>IL423</t>
  </si>
  <si>
    <t>Construction of Eldamain Road over the Fox River.</t>
  </si>
  <si>
    <t>IL422</t>
  </si>
  <si>
    <t>To construct Veterans Memorial Drive Extension. Will link Mount Vernon on the east side of I-57 with incorporated area lying west</t>
  </si>
  <si>
    <t>IL421</t>
  </si>
  <si>
    <t>Engineering and construction of 15.1 mile Alliance trail between Lock 14 in LaSalle and Lock 2 in Bureau Junction.</t>
  </si>
  <si>
    <t>IL420</t>
  </si>
  <si>
    <t>Construction of highway approaches to the Sullivan Road bridge in Aurora, IL.</t>
  </si>
  <si>
    <t>IL419</t>
  </si>
  <si>
    <t>Construct Roadway from Mississippi River Barge Dock to IL Rt. 3-IL Rt. 157, Cahokia</t>
  </si>
  <si>
    <t>IL418</t>
  </si>
  <si>
    <t>Construct access roads to National Great Rivers Research Center.</t>
  </si>
  <si>
    <t>IL417</t>
  </si>
  <si>
    <t>City of Springfield, IL for improvements to Cockrell Lane</t>
  </si>
  <si>
    <t>IL416</t>
  </si>
  <si>
    <t>Construct I-57 Bridge Overpass, City of Markham.</t>
  </si>
  <si>
    <t>IL415</t>
  </si>
  <si>
    <t>Upgrade County Highways 18 and 22 in conjunction with State I-57 interchange plan north of Mattoon.</t>
  </si>
  <si>
    <t>IL414</t>
  </si>
  <si>
    <t>Project is a stand-alone roadway improvement consisting of the complete reconstruction of the roadway, The Village of Forest Park.</t>
  </si>
  <si>
    <t>IL413</t>
  </si>
  <si>
    <t>Improve Roads and Bridges, Cicero</t>
  </si>
  <si>
    <t>IL412</t>
  </si>
  <si>
    <t>Washington Street Widening, Gurnee</t>
  </si>
  <si>
    <t>IL411</t>
  </si>
  <si>
    <t>For Plainfield Township Park District to construct DuPage River Bike and Pedestrian Trail linking Grand Illinois, Midewin, and I&amp;M Canal Trails</t>
  </si>
  <si>
    <t>IL410</t>
  </si>
  <si>
    <t>Offramp and overpass from I- 57 outside of Marion and necessary connector roads.</t>
  </si>
  <si>
    <t>IL409</t>
  </si>
  <si>
    <t>Improve Streets, Merrionette Park</t>
  </si>
  <si>
    <t>IL408</t>
  </si>
  <si>
    <t>Eastern Peoria Bypass and (Ring Road) study and land acquisition.</t>
  </si>
  <si>
    <t>IL407</t>
  </si>
  <si>
    <t>Midlothian Road Signalization, Lake Zurich</t>
  </si>
  <si>
    <t>IL406</t>
  </si>
  <si>
    <t>Irving Park Bridge over the Chicago River.</t>
  </si>
  <si>
    <t>IL405</t>
  </si>
  <si>
    <t>For Village of Bolingbrook to construct Remington Blvd. extension.</t>
  </si>
  <si>
    <t>IL404</t>
  </si>
  <si>
    <t>Reconstruct and Widen Route 60 Bridge over I-94 in Lake Forest.</t>
  </si>
  <si>
    <t>IL403</t>
  </si>
  <si>
    <t>Allow IDOT to proceed with engineering and construction of Airport- Lockport Rd. and Illinois Route 126 interchanges on I-55</t>
  </si>
  <si>
    <t>IL402</t>
  </si>
  <si>
    <t>Construction of a new roadway and grade separation of the UP West Line east of Elburn.</t>
  </si>
  <si>
    <t>IL401</t>
  </si>
  <si>
    <t>Improve Streets, Westchester.</t>
  </si>
  <si>
    <t>IL400</t>
  </si>
  <si>
    <t>Extension North from Rt. 30 to Wheeler Road and Galena Boulevard extension west of Rt. 47 in Sugar Grove, IL</t>
  </si>
  <si>
    <t>IL399</t>
  </si>
  <si>
    <t>Construct connector road between Collinsville Rd. to IL 3/North 1st St, St. Clair County</t>
  </si>
  <si>
    <t>IL398</t>
  </si>
  <si>
    <t>Construct recreational trail from Spring Creek Forest Preserve to Greene Valley Forest Preserve in DuPage County, IL.</t>
  </si>
  <si>
    <t>IL397</t>
  </si>
  <si>
    <t>I-57 and I-294 Interchange.</t>
  </si>
  <si>
    <t>IL396</t>
  </si>
  <si>
    <t>Road extension for Redco Drive to Skyline Drive, Williamson County.</t>
  </si>
  <si>
    <t>IL395</t>
  </si>
  <si>
    <t>IL394</t>
  </si>
  <si>
    <t>Preconstruction and construction McCarthy Road, Bell Road to U.S. 45 and 123rd Street U.S. 45 to 86th Avenue in Palos Park</t>
  </si>
  <si>
    <t>IL393</t>
  </si>
  <si>
    <t>Traffic Signalization, Matteson</t>
  </si>
  <si>
    <t>IL392</t>
  </si>
  <si>
    <t>Improve safety of a horizontal curve on Clarksville St. .25 mile north of 275th Road in Grandview Township, Edgar County, Illinois Improve safety of culvert replacement on 250th Rd. between 460th St. and Cty Hwy 20 in Grandview Township, Edgar County [ref P.L. 110-244, Sec 105(a)(49)]</t>
  </si>
  <si>
    <t>IL391</t>
  </si>
  <si>
    <t>Entry Road to Southern Illinois University Research Park, Carbondale.</t>
  </si>
  <si>
    <t>IL390</t>
  </si>
  <si>
    <t>Construct Bridge Overpass, DuSable Museum-Chicago</t>
  </si>
  <si>
    <t>IL389</t>
  </si>
  <si>
    <t>Intersection Reconstruction at U.S. 12-IL 31 Tryon Grove Road</t>
  </si>
  <si>
    <t>IL388</t>
  </si>
  <si>
    <t>Resurface Yellow Banks Road, Franklin County.</t>
  </si>
  <si>
    <t>IL387</t>
  </si>
  <si>
    <t>IL386</t>
  </si>
  <si>
    <t>IL385</t>
  </si>
  <si>
    <t>Improve 63rd Street, Chicago.</t>
  </si>
  <si>
    <t>IL384</t>
  </si>
  <si>
    <t>Restoration and reconstruction of the central business district street. Cambridge, IL.</t>
  </si>
  <si>
    <t>IL383</t>
  </si>
  <si>
    <t>IL 8 from East Peoria to Washington, IL</t>
  </si>
  <si>
    <t>IL382</t>
  </si>
  <si>
    <t>Road extension for Highway 22 in Macon County, IL</t>
  </si>
  <si>
    <t>IL381</t>
  </si>
  <si>
    <t>Interstate 41 and Route 176 Interchange replacement.</t>
  </si>
  <si>
    <t>IL380</t>
  </si>
  <si>
    <t>For the Village of Woodridge to resurface Internationale Parkway</t>
  </si>
  <si>
    <t>IL379</t>
  </si>
  <si>
    <t>Improve Mill Street, Rock Island</t>
  </si>
  <si>
    <t>IL378</t>
  </si>
  <si>
    <t>Construct Parking Facility and pedestrian walkways at 94th and S. Oak Park Ave, Oak Lawn</t>
  </si>
  <si>
    <t>IL377</t>
  </si>
  <si>
    <t>To connect about a 2-mile segment through Collinsville at two or three lanes.</t>
  </si>
  <si>
    <t>IL376</t>
  </si>
  <si>
    <t>Upgrade roads, The Village of Hillside.</t>
  </si>
  <si>
    <t>IL375</t>
  </si>
  <si>
    <t>To construct an extension of U.S. 51 from 9 miles south of Moweaqua to 4.6 miles south of Moweaqua. Preconstruction and construction activities of U.S. 51 between the Assumption Bypass and Vandalia [ref P.L. 110-244, Sec 105(a)(45)]</t>
  </si>
  <si>
    <t>IL374</t>
  </si>
  <si>
    <t>Install traffic control devices on traffic signals in Village of Oak Lawn</t>
  </si>
  <si>
    <t>IL373</t>
  </si>
  <si>
    <t>Construction of a traffic circle to reduce traffic congestion, Museum Campus Chicago.</t>
  </si>
  <si>
    <t>IL372</t>
  </si>
  <si>
    <t>Improve Sheridan Road, Evanston</t>
  </si>
  <si>
    <t>IL371</t>
  </si>
  <si>
    <t>Upgrade streets and implement traffic and pedestrian safety signalization improvements, Oak Lawn Upgrade streets, undertake streetscaping, and implement traffic and pedestrian safety signalization improvements and highway-rail crossing safety improvements, Oak Lawn [ref P.L. 110-244, Sec 105(a)(153)]</t>
  </si>
  <si>
    <t>IL370</t>
  </si>
  <si>
    <t>Construct pedestrian tunnel at railroad crossing in Winfield, IL</t>
  </si>
  <si>
    <t>IL369</t>
  </si>
  <si>
    <t>Reconstruct Winter Ave, existing 1 lane RR subway, and 1 lane bridge to provide access to Winter Park in Danville</t>
  </si>
  <si>
    <t>IL368</t>
  </si>
  <si>
    <t>Widen Annie Glidden Road to five lanes with intersection improvements. DeKalb, IL</t>
  </si>
  <si>
    <t>IL367</t>
  </si>
  <si>
    <t>Widen and improve Pulaski Road, Alsip.</t>
  </si>
  <si>
    <t>IL366</t>
  </si>
  <si>
    <t>U.S. 67 west of Jacksonville, IL Bypass to east of IL 100</t>
  </si>
  <si>
    <t>IL365</t>
  </si>
  <si>
    <t>Halsted Bridge over North Branch Canal Reconstruction, City of Chicago.</t>
  </si>
  <si>
    <t>IL364</t>
  </si>
  <si>
    <t>Improve Cottage Grove intersection, South Chicago Avenue and 71st Street</t>
  </si>
  <si>
    <t>IL363</t>
  </si>
  <si>
    <t>For Village of Lemont to modernize and improve the intersection of McCarthy Road, Derby Road, and Archer Avenue.</t>
  </si>
  <si>
    <t>IL362</t>
  </si>
  <si>
    <t>Construct Illinois Route 336 from Macomb to Peoria.</t>
  </si>
  <si>
    <t>IL361</t>
  </si>
  <si>
    <t>Pre-construction and construction IL 15 over Wabash River at Mount Carmel</t>
  </si>
  <si>
    <t>IL360</t>
  </si>
  <si>
    <t>Construction of CAP I-290 Village of Oak Park.</t>
  </si>
  <si>
    <t>IL359</t>
  </si>
  <si>
    <t>Pioneer Parkway upgrade in Peoria--Extension from Allen Road to Route 91</t>
  </si>
  <si>
    <t>IL358</t>
  </si>
  <si>
    <t>Village of South Jacksonville--West Vandalia Road upgrades</t>
  </si>
  <si>
    <t>IL357</t>
  </si>
  <si>
    <t>Extend Frank Scott Parkway East Road to Scott AFB, St. Clair County</t>
  </si>
  <si>
    <t>IL356</t>
  </si>
  <si>
    <t>Construction of a new bicycle-pedestrian bridge in Wayne, IL</t>
  </si>
  <si>
    <t>IL355</t>
  </si>
  <si>
    <t>Increasing the height on the IL Rt. 82 Railroad Underpass in Geneseo, IL Railroad crossing improvement on Illinois Route 82 in Geneseo [ref P.L. 110-244, Sec 105(a)(41)]</t>
  </si>
  <si>
    <t>IL354</t>
  </si>
  <si>
    <t>Pre-construction and construction activities on U.S. 45/LaGrange Road from 131st Street to 179th Street</t>
  </si>
  <si>
    <t>IL353</t>
  </si>
  <si>
    <t>St. Charles Road, The Village of Bellwood.</t>
  </si>
  <si>
    <t>IL352</t>
  </si>
  <si>
    <t>Preconstruction activities for Sangamon Valley Bicycle Trail (IL)</t>
  </si>
  <si>
    <t>IL351</t>
  </si>
  <si>
    <t>For U.S. Rt. 30 intersection signals, turn and deceleration lanes btwn Williams St. and IL Rt. 43 incl. 80th Ave, Wolf Rd., Lincoln Way HS and Locust St.</t>
  </si>
  <si>
    <t>IL350</t>
  </si>
  <si>
    <t>Resurface Elston Avenue from Milwaukee to Pulaski, Chicago.</t>
  </si>
  <si>
    <t>IL349</t>
  </si>
  <si>
    <t>Resurface Trumbull Ave. and Homan Ave., Evergreen Park</t>
  </si>
  <si>
    <t>IL348</t>
  </si>
  <si>
    <t>Design, land acquisition, and construct West State St. (US Business 20) from Meridan Rd. to Rockton Ave. in Rockford, IL</t>
  </si>
  <si>
    <t>IL347</t>
  </si>
  <si>
    <t>Construct Cedar Creek Linear Park Trail, Quincy.</t>
  </si>
  <si>
    <t>IL346</t>
  </si>
  <si>
    <t>The extension of MacArthur Blvd. from Wabash to Iron Bridge Road. Springfield</t>
  </si>
  <si>
    <t>IL345</t>
  </si>
  <si>
    <t>Robert Taylor Homes CHA Street Construction, City of Chicago</t>
  </si>
  <si>
    <t>IL344</t>
  </si>
  <si>
    <t>Miller Road Widening and Improvement, McHenry</t>
  </si>
  <si>
    <t>IL343</t>
  </si>
  <si>
    <t>Construct I-80, Ridgeland Ave. Improvements, Tinley Park</t>
  </si>
  <si>
    <t>IL342</t>
  </si>
  <si>
    <t>Millburn By-Pass (US Route 45 at Gross Lake Road/ Millburn Road), Lake County</t>
  </si>
  <si>
    <t>IL341</t>
  </si>
  <si>
    <t>Design, land acquisition, and construction of South Main St. (IL 2) Corridor from Beltline Rd. to Cedar Street in Rockford, IL</t>
  </si>
  <si>
    <t>IL340</t>
  </si>
  <si>
    <t>Completion of the Grand Illinois Trail, Cook County</t>
  </si>
  <si>
    <t>IL339</t>
  </si>
  <si>
    <t>Henry Horner Homes CHA Street Construction, City of Chicago</t>
  </si>
  <si>
    <t>IL338</t>
  </si>
  <si>
    <t>Francis Cabrini/W. Green Homes CHA Street Construction, City of Chicago.</t>
  </si>
  <si>
    <t>IL337</t>
  </si>
  <si>
    <t>Complete 80,000 lb truck route between CH 2 (Burma Rd) and IL Rt. 130 in Cumberland County.</t>
  </si>
  <si>
    <t>IL336</t>
  </si>
  <si>
    <t>Perform Old Orchard Road Expansion and improvement project between Harms Road and U.S. 41, Cook County</t>
  </si>
  <si>
    <t>IL335</t>
  </si>
  <si>
    <t>Upgrade Curtis Road in conjunction with State plan for I-57 interchange; from Duncan Rd. to 1st Street in Champaign.</t>
  </si>
  <si>
    <t>IL334</t>
  </si>
  <si>
    <t>For the reconstruction and realignment of 2 miles of Evergreen Ave. located west of the City of Effingham.</t>
  </si>
  <si>
    <t>IL333</t>
  </si>
  <si>
    <t>Construction of part of a 230 mile corridor U.S. 67 near Jerseyville and Carrolton, Illinois.</t>
  </si>
  <si>
    <t>IL332</t>
  </si>
  <si>
    <t>For DuPage County to construct certain segments of Southern DuPage County Regional Trail</t>
  </si>
  <si>
    <t>IL331</t>
  </si>
  <si>
    <t>Upgrade Veterans Drive in Pekin, Illinois.</t>
  </si>
  <si>
    <t>IL330</t>
  </si>
  <si>
    <t>Construction of the 43rd Street Bicycle Pedestrian Bridge over Lake Shore Drive, City of Chicago</t>
  </si>
  <si>
    <t>IL329</t>
  </si>
  <si>
    <t>Upgrade roads, The Village of Maywood</t>
  </si>
  <si>
    <t>IL328</t>
  </si>
  <si>
    <t>To construct a new intersection of a public road and U.S. Route 50 and a new street</t>
  </si>
  <si>
    <t>IL327</t>
  </si>
  <si>
    <t>Construct Streetscape Project, City of Markham</t>
  </si>
  <si>
    <t>IL326</t>
  </si>
  <si>
    <t>Preconstruction and Construction at IL 120 at Bacon Road and Cedar Lake Road</t>
  </si>
  <si>
    <t>IL325</t>
  </si>
  <si>
    <t>Reconstruct Lakeshore Drive overpass over Lawrence Avenue</t>
  </si>
  <si>
    <t>IL324</t>
  </si>
  <si>
    <t>For Naperville Township to fund improvements to Diehl Road between Eola Road and Route 59</t>
  </si>
  <si>
    <t>IL323</t>
  </si>
  <si>
    <t>River walk Reconstruction, City of Chicago.</t>
  </si>
  <si>
    <t>IL322</t>
  </si>
  <si>
    <t>Construct Commuter Parking Structure in the Central Business District in the vicinity of La Grange Road Construct commuter parking structure in the central business district in the vicinity of La Grange Road, and for projects identified by the Village of La Grange as its highest priorities [ref P.L. 110-244, Sec 105(a)(371)]</t>
  </si>
  <si>
    <t>IL321</t>
  </si>
  <si>
    <t>Relocate Pocket Road/ Lakewood Place for Access to the Racehorse Business Park, Alorton.</t>
  </si>
  <si>
    <t>IL320</t>
  </si>
  <si>
    <t>Construct a four lane connection between Rt. 13 and Rt. 45 and upgrades to Netty Green Road in Saline Co., Illinois.</t>
  </si>
  <si>
    <t>IL319</t>
  </si>
  <si>
    <t>Construction of a bridge at Stearns Road in Kane County, Illinois</t>
  </si>
  <si>
    <t>IL318</t>
  </si>
  <si>
    <t>For Naperville Township to fund improvements to North Aurora Road.</t>
  </si>
  <si>
    <t>IL317</t>
  </si>
  <si>
    <t>IL316</t>
  </si>
  <si>
    <t>Construct and expand Northwest Illinois U.S. Rte 20 from Freeport to Galena, IL</t>
  </si>
  <si>
    <t>IL315</t>
  </si>
  <si>
    <t>130th and Torrance Avenue Intersection Improvement, Chicago.</t>
  </si>
  <si>
    <t>IL314</t>
  </si>
  <si>
    <t>Conduct study and design of Chicago North lakefront path expansion project</t>
  </si>
  <si>
    <t>IL313</t>
  </si>
  <si>
    <t>Road Construction and reconstruction in the Village of Hampshire: Keyes Ave., Industrial Drive Overlay, and Mill Avenue</t>
  </si>
  <si>
    <t>IL312</t>
  </si>
  <si>
    <t>Reconstruct Lakeshore Drive Overpass over Wilson Avenue, Chicago.</t>
  </si>
  <si>
    <t>IL311</t>
  </si>
  <si>
    <t>Preconstruction and Construction at IL 31 from Bull Valley Road to IL 176</t>
  </si>
  <si>
    <t>IL310</t>
  </si>
  <si>
    <t>Construct pedestrian walkways and streetscaping projects in the Village of Western Springs.</t>
  </si>
  <si>
    <t>IL309</t>
  </si>
  <si>
    <t>Reconstruction of 5th Street Road (FAS 569) in Logan County, IL</t>
  </si>
  <si>
    <t>IL308</t>
  </si>
  <si>
    <t>For Will County for engineering and right-of- way acquisition to extend 95th Street from Plainfield-Naperville Road east to Boughton Road.</t>
  </si>
  <si>
    <t>IL307</t>
  </si>
  <si>
    <t>Construct Streetscape Project, Village of Robbins.</t>
  </si>
  <si>
    <t>IL306</t>
  </si>
  <si>
    <t>Foster Avenue at Kedzie Avenue Streetscape</t>
  </si>
  <si>
    <t>IL305</t>
  </si>
  <si>
    <t>Construct underpass at intersection of Damen/ Fullerton/Elston Avenues, Chicago.</t>
  </si>
  <si>
    <t>IL304</t>
  </si>
  <si>
    <t>IL303</t>
  </si>
  <si>
    <t>Upgrade connector road from IL Rt. I-255 to IL Rt. 3, Sauget</t>
  </si>
  <si>
    <t>IL302</t>
  </si>
  <si>
    <t>Streetscape improvements on Blue Island from 19th-21st St, Chicago.</t>
  </si>
  <si>
    <t>IL301</t>
  </si>
  <si>
    <t>Implement ITS and congestion Mitigation Project on I-294 and I-90.</t>
  </si>
  <si>
    <t>IL300</t>
  </si>
  <si>
    <t>Transportation Enhancement and road improvements necessary for Downtown Plaza improvements in Jacksonville, IL</t>
  </si>
  <si>
    <t>IL299</t>
  </si>
  <si>
    <t>Complete Heavy Truck Loop for DuQuoin Industrial Park</t>
  </si>
  <si>
    <t>IL298</t>
  </si>
  <si>
    <t>For IDOT to expedite pre- construction and construction to widen I-55 from Naperville Road south to I-80.</t>
  </si>
  <si>
    <t>IL297</t>
  </si>
  <si>
    <t>For Village of Lemont to construct a bridge over Chicago Ship and Sanitary Canal linking Centennial Trail to I&amp;M Canal Trail</t>
  </si>
  <si>
    <t>IL296</t>
  </si>
  <si>
    <t>Development of a coordinated trail system, parking and trial systems in Dixon, IL</t>
  </si>
  <si>
    <t>IL295</t>
  </si>
  <si>
    <t>Construct multi-use pedestrian path between Oakton St. and Dempster St., Skokie.</t>
  </si>
  <si>
    <t>IL294</t>
  </si>
  <si>
    <t>Reconstruct intersection of Wood Dale and Irving Park roads in DuPage County, IL</t>
  </si>
  <si>
    <t>IL293</t>
  </si>
  <si>
    <t>For widening from two to four lanes, the Brookmont Boulevard Viaduct in Kankakee, IL and adjusting approach grades.</t>
  </si>
  <si>
    <t>IL292</t>
  </si>
  <si>
    <t>Expand and improve Illinois Route 47 Roadway from Reed Road to Kreutzer Road in Huntley, Illinois.</t>
  </si>
  <si>
    <t>IL291</t>
  </si>
  <si>
    <t>Land acquisition, engineering, and construction for the initial 2-lane segments of the Corridor between IL 31 to IL 25 and other segments of the Corridor as appropriate</t>
  </si>
  <si>
    <t>IL290</t>
  </si>
  <si>
    <t>IL289</t>
  </si>
  <si>
    <t>Widen U.S. Highway 30 in Whiteside County, Illinois</t>
  </si>
  <si>
    <t>IL288</t>
  </si>
  <si>
    <t>Perform Broadway and Sheridan Road signal interconnect project, Chicago.</t>
  </si>
  <si>
    <t>IL287</t>
  </si>
  <si>
    <t>Widen U.S. Route 30 from Rock Falls to Round Grove, Whiteside County</t>
  </si>
  <si>
    <t>IL286</t>
  </si>
  <si>
    <t>Widen Rakow Road from Ackman Road to IL Rt. 31 in McHenry County, Illinois</t>
  </si>
  <si>
    <t>IL285</t>
  </si>
  <si>
    <t>Widen U.S. Route 34 from U.S. 67 to Carmen Road</t>
  </si>
  <si>
    <t>IL284</t>
  </si>
  <si>
    <t>Widen U.S. Route 51 from Pana to Vandalia</t>
  </si>
  <si>
    <t>IL283</t>
  </si>
  <si>
    <t>Widen U.S. Route 67 from Macomb to Illinois 101</t>
  </si>
  <si>
    <t>IL282</t>
  </si>
  <si>
    <t>The continuation of U.S. Route 12 from the Wisconsin State line to the intersection of Tryon Grove Road, Route 12 and Illinois State Route 31.</t>
  </si>
  <si>
    <t>IL281</t>
  </si>
  <si>
    <t>City of Bartonville, Street widening and improvements and sidewalk improvements.</t>
  </si>
  <si>
    <t>IL280</t>
  </si>
  <si>
    <t>Resurfacing Congress Parkway The Illinois Department of Transportation</t>
  </si>
  <si>
    <t>IL279</t>
  </si>
  <si>
    <t>For engineering, right-of- way acquisition and reconstruction of two existing lanes on Arsenal Road from Baseline Rd. to Rt. 53 For engineering, right-of-way acquisition, and reconstruction of 2 existing lanes on Manhattan Road from Baseline Road to Route 53 [ref P.L. 110-244, Sec 105(a)(25)]</t>
  </si>
  <si>
    <t>IL278</t>
  </si>
  <si>
    <t>Engineering of the Willow Creek Trail Extension from Rock Cut State Park to the Long Prairie Trail</t>
  </si>
  <si>
    <t>IL277</t>
  </si>
  <si>
    <t>Upgrade traffic signal system on 87th Street, Chicago.</t>
  </si>
  <si>
    <t>IL276</t>
  </si>
  <si>
    <t>Improve safety of culvert replacement on 250th Rd. between 460th St. and County Hwy 20 in Grandview Township, Edgar County, IL Improve safety of a horizontal curve on Clarksville St. 0.25 miles north of 275th Rd. in Grandview Township, Edgar County [ref P.L. 110-244, Sec 105(a)(22)]</t>
  </si>
  <si>
    <t>IL275</t>
  </si>
  <si>
    <t>Road upgrades for the Village of Oreana, IL.</t>
  </si>
  <si>
    <t>IL274</t>
  </si>
  <si>
    <t>Widening and Reconstruction of 55th Street from Holmes Avenue to Williams Street in Westmont and Clarendon Hills.</t>
  </si>
  <si>
    <t>IL273</t>
  </si>
  <si>
    <t>Reconstruction and realignment of Baseline Rd., Montgomery, IL.</t>
  </si>
  <si>
    <t>IL272</t>
  </si>
  <si>
    <t>Construct West Corbin Overpass over Illinois 255, Bethalto.</t>
  </si>
  <si>
    <t>IL271</t>
  </si>
  <si>
    <t>Reconstruct Milwaukee Avenue, including Six Corners</t>
  </si>
  <si>
    <t>IL270</t>
  </si>
  <si>
    <t>Replacement of Fullerton Avenue Bridge and Pedestrian Walkway</t>
  </si>
  <si>
    <t>IL269</t>
  </si>
  <si>
    <t>Widening of Old Madison Road, St. Clair County City of Madison [ref P.L. 110-244, Sec 105(a)(111)]</t>
  </si>
  <si>
    <t>IL268</t>
  </si>
  <si>
    <t>Construct four lane extension of IL RT29 from Rochester to Taylorville</t>
  </si>
  <si>
    <t>IL267</t>
  </si>
  <si>
    <t>Upgrade streets, Stickney Township</t>
  </si>
  <si>
    <t>IL266</t>
  </si>
  <si>
    <t>East Peoria, Illinois Technology Blvd. upgrades</t>
  </si>
  <si>
    <t>IL265</t>
  </si>
  <si>
    <t>Reconstruct Highway-Railway crossing over U.S. 14 and realignment of U.S. 14, Des Plaines</t>
  </si>
  <si>
    <t>IL264</t>
  </si>
  <si>
    <t>Construct Streetscape Project, Orland Hills</t>
  </si>
  <si>
    <t>IL263</t>
  </si>
  <si>
    <t>Repair of CH 29 and reconstruction of CH 8 at interchanges with Interstate 55 at Towanda and Lexington, Illinois</t>
  </si>
  <si>
    <t>IL262</t>
  </si>
  <si>
    <t>Upgrade Ridge Avenue, Evanston</t>
  </si>
  <si>
    <t>IL261</t>
  </si>
  <si>
    <t>Construction of 2 North/South Blvds. and 2 East/West Blvds. in the vicinity of Northern Illinois University</t>
  </si>
  <si>
    <t>IL260</t>
  </si>
  <si>
    <t>Improve roads, The Village of Westchester</t>
  </si>
  <si>
    <t>IL259</t>
  </si>
  <si>
    <t>Study, design, and construction of a designated truck route through roadway and sidewalk improvements in the City of Monticello [ref P.L. 110-244, Sec 105(a)(366)]</t>
  </si>
  <si>
    <t>IL258</t>
  </si>
  <si>
    <t>State Street Road Improvements from 43rd Street to IL Rt. 157, East St. Louis</t>
  </si>
  <si>
    <t>IL257</t>
  </si>
  <si>
    <t>Resurface Clifton Park Ave. and S. Louis Ave., Village of Evergreen</t>
  </si>
  <si>
    <t>IL256</t>
  </si>
  <si>
    <t>South Shore Drive and 67th Underpass</t>
  </si>
  <si>
    <t>IL255</t>
  </si>
  <si>
    <t>Construction of a pedestrian sidewalk along S. Chicago Street in Geneseo, IL</t>
  </si>
  <si>
    <t>IL254</t>
  </si>
  <si>
    <t>Development and construction of an interchange at Brisbin Rd. and Interstate 80</t>
  </si>
  <si>
    <t>IL253</t>
  </si>
  <si>
    <t>To construct a new 2-lane road extending 1650 feet north from intersection with University Park Drive, Edwardsville Construct a new 2-lane road extending north from University Park Drive and improvements to University Park Drive [ref P.L. 110-244, Sec 105(a)(186)]</t>
  </si>
  <si>
    <t>IL252</t>
  </si>
  <si>
    <t>Engineering and construction of the East Branch DuPage River Greenway Trail in central DuPage County, IL</t>
  </si>
  <si>
    <t>IL251</t>
  </si>
  <si>
    <t>Construct Reed Station Parkway Extension to IL Rt. 3, Carbondale</t>
  </si>
  <si>
    <t>IL250</t>
  </si>
  <si>
    <t>Improve Roads and Bridges, Cook County</t>
  </si>
  <si>
    <t>IL249</t>
  </si>
  <si>
    <t>Construct Citywide bicycle path network, City of Evanston</t>
  </si>
  <si>
    <t>IL248</t>
  </si>
  <si>
    <t>For Will County to begin Phase II engineering and preconstruction activities for a high level bridge linking Caton Farm Road with Bruce Road</t>
  </si>
  <si>
    <t>IL247</t>
  </si>
  <si>
    <t>For IDOT to conduct Phase II engineering for reconstruction of 159th St./US 6/IL 7 in Will and Cook Counties</t>
  </si>
  <si>
    <t>IL246</t>
  </si>
  <si>
    <t>Widening two blocks of Poplar St. from Park Ave. to 13th Street, Williamson County Construct connector road from Rushing Drive North to Grand Ave., Williamson County [ref P.L. 110-244, Sec 105(a)(10)]</t>
  </si>
  <si>
    <t>IL245</t>
  </si>
  <si>
    <t>Construct new bridge on Illinois Prairie Path over East Branch River in Milton Township, IL</t>
  </si>
  <si>
    <t>IL244</t>
  </si>
  <si>
    <t>Upgrade roads, The Village of Berkeley</t>
  </si>
  <si>
    <t>IL243</t>
  </si>
  <si>
    <t>Upgrades for Muller Road in the City of Washington, IL</t>
  </si>
  <si>
    <t>IL242</t>
  </si>
  <si>
    <t>Improve North Illinois St. and related roads, Belleville</t>
  </si>
  <si>
    <t>IL241</t>
  </si>
  <si>
    <t>Construct Bissel Street Roadway Connector, Tri-City Regional Port District</t>
  </si>
  <si>
    <t>IL240</t>
  </si>
  <si>
    <t>Replacement of bridge on Harlem Avenue, The Village of River Forest</t>
  </si>
  <si>
    <t>IL239</t>
  </si>
  <si>
    <t>Preconstruction activities IL 336 from Macomb to Peoria</t>
  </si>
  <si>
    <t>IL238</t>
  </si>
  <si>
    <t>Construct streetscape along Morse avenue from Clark street to Sheridan road, Chicago</t>
  </si>
  <si>
    <t>IL237</t>
  </si>
  <si>
    <t>IL236</t>
  </si>
  <si>
    <t>West Ridge Nature Preserve, Chicago</t>
  </si>
  <si>
    <t>IL235</t>
  </si>
  <si>
    <t>Improve University Drive, Macomb</t>
  </si>
  <si>
    <t>IL234</t>
  </si>
  <si>
    <t>Upgrade streets in the City of Rushville, IL</t>
  </si>
  <si>
    <t>IL233</t>
  </si>
  <si>
    <t>IL 29 from IL 6 to I_x0013_180_x0014_Phase 2 study and land acquisition</t>
  </si>
  <si>
    <t>IL232</t>
  </si>
  <si>
    <t>City of Havana, Illinois Upgrades to Broadway Street</t>
  </si>
  <si>
    <t>IL231</t>
  </si>
  <si>
    <t>Reconstruction of Mockingbird Lane and Stratford St, Granite City</t>
  </si>
  <si>
    <t>IL230</t>
  </si>
  <si>
    <t>Construct Interchange on Interstate 255/Davis Ferry Road, Dupo</t>
  </si>
  <si>
    <t>IL229</t>
  </si>
  <si>
    <t>Parking facility in Peoria, IL</t>
  </si>
  <si>
    <t>IL228</t>
  </si>
  <si>
    <t>Construct Bike, Pedestrian Paths, Orland Hills</t>
  </si>
  <si>
    <t>IL227</t>
  </si>
  <si>
    <t>Preconstruction and Construction of IL 83 at IL 132</t>
  </si>
  <si>
    <t>IL226</t>
  </si>
  <si>
    <t>Land acquisition for the widening of Rt. 47 in Yorkville, IL</t>
  </si>
  <si>
    <t>IL225</t>
  </si>
  <si>
    <t>Transportation improvements to Amity Road Widening to Kings Overpass, Nampa.</t>
  </si>
  <si>
    <t>ID053</t>
  </si>
  <si>
    <t>Transportation improvements to SH 55, Between Miles Posts 94 and 102</t>
  </si>
  <si>
    <t>ID052</t>
  </si>
  <si>
    <t>Transportation improvements to Three Cities River Crossing, Eagle.</t>
  </si>
  <si>
    <t>ID051</t>
  </si>
  <si>
    <t>Transportation improvements to Bridging the Valley, Kootenai County.</t>
  </si>
  <si>
    <t>ID050</t>
  </si>
  <si>
    <t>Construct Washington St. North From Addison Ave. to Pole Line Road, Twin Falls, Idaho</t>
  </si>
  <si>
    <t>ID049</t>
  </si>
  <si>
    <t>Widen Amity Road from Chestnut St. to Robinson Road, Nampa, Idaho</t>
  </si>
  <si>
    <t>ID048</t>
  </si>
  <si>
    <t>Reconstruct Grangemont Road (ID Forest Hwy 67) from Orofino to Milepost 24.3</t>
  </si>
  <si>
    <t>ID047</t>
  </si>
  <si>
    <t>Transportation improvements to U.S. 93, Twin Falls Alternate Route, Stages II and III.</t>
  </si>
  <si>
    <t>ID045</t>
  </si>
  <si>
    <t>Construct interchange on I- 84 at Ten-Mile Road, Meridian, Idaho.</t>
  </si>
  <si>
    <t>ID044</t>
  </si>
  <si>
    <t>Transportation improvements to U.S. 20, Menan-Lorenzo Interchange.</t>
  </si>
  <si>
    <t>ID043</t>
  </si>
  <si>
    <t>Transportation improvements to Improve SH 75, Timmerman to Ketchum</t>
  </si>
  <si>
    <t>ID042</t>
  </si>
  <si>
    <t>Transportation improvements to Widen U.S. 95, Worley to Mica Creek.</t>
  </si>
  <si>
    <t>ID041</t>
  </si>
  <si>
    <t>Reconstruct and Realign SH 55 in Idaho between Mileposts 94 and 102</t>
  </si>
  <si>
    <t>ID040</t>
  </si>
  <si>
    <t>Construct Interchange on I- 84 at Ten Mile Rd., Meridian, Idaho.</t>
  </si>
  <si>
    <t>ID039</t>
  </si>
  <si>
    <t>Reconstruct Grangemont Road (Idaho Forest Highway 67) from Orofino to Milepost 9.3. Milepost 24.3 [ref P.L. 110-244, Sec 105(a)(36)]</t>
  </si>
  <si>
    <t>ID038</t>
  </si>
  <si>
    <t>Widen U.S. 95 from Top of Lewiston Hill to Moscow, Idaho.</t>
  </si>
  <si>
    <t>ID037</t>
  </si>
  <si>
    <t>Improve SH 75 from Timmerman to Ketchum</t>
  </si>
  <si>
    <t>ID036</t>
  </si>
  <si>
    <t>Widen U.S. 95 from Worley to Mica Creek, Idaho</t>
  </si>
  <si>
    <t>ID035</t>
  </si>
  <si>
    <t>Widen U.S. 95 in Idaho from Jct. SH 1 to Canadian Border</t>
  </si>
  <si>
    <t>ID034</t>
  </si>
  <si>
    <t>Widen Amity Road from Chestnut Street to Robinson Road in Nampa, Idaho.</t>
  </si>
  <si>
    <t>ID033</t>
  </si>
  <si>
    <t>ID032</t>
  </si>
  <si>
    <t>U.S. 34 Missouri River bridge relocation and replacement.</t>
  </si>
  <si>
    <t>IA141</t>
  </si>
  <si>
    <t>Construction of Sioux City, Iowa Hoeven Corridor-- Outer Drive Project.</t>
  </si>
  <si>
    <t>IA140</t>
  </si>
  <si>
    <t>NW 70th Ave. reconstruction, Johnston</t>
  </si>
  <si>
    <t>IA139</t>
  </si>
  <si>
    <t>Construction of approaches and viaduct on Edgewood Rd. SW over the UP Railroad, Prairie Creek, and the CRANDIC railroad</t>
  </si>
  <si>
    <t>IA138</t>
  </si>
  <si>
    <t>Highway 92 improvements including Design in Warren County</t>
  </si>
  <si>
    <t>IA137</t>
  </si>
  <si>
    <t>Widening of Hwy 44, Grimes.</t>
  </si>
  <si>
    <t>IA136</t>
  </si>
  <si>
    <t>Access and transportation enhancements to access Lake Belva Deer, Sigourney</t>
  </si>
  <si>
    <t>IA135</t>
  </si>
  <si>
    <t>I-74 improvements in Scott County Iowa including Mississippi River bridge design</t>
  </si>
  <si>
    <t>IA134</t>
  </si>
  <si>
    <t>Collins Road Improvements, Cedar Rapids</t>
  </si>
  <si>
    <t>IA133</t>
  </si>
  <si>
    <t>Improve, construct, and land acquisition, Central Iowa Loop Trail, Ankeny to Woodward including the Des Moines River High Bridge</t>
  </si>
  <si>
    <t>IA132</t>
  </si>
  <si>
    <t>Highway 61 improvements, Muscatine.</t>
  </si>
  <si>
    <t>IA131</t>
  </si>
  <si>
    <t>Improve Great Western Trail, Warren County</t>
  </si>
  <si>
    <t>IA130</t>
  </si>
  <si>
    <t>Design and construct trails, Carlisle to Des Moines</t>
  </si>
  <si>
    <t>IA129</t>
  </si>
  <si>
    <t>Rail extension to the Eastern Iowa Industrial Center, Davenport, IA.</t>
  </si>
  <si>
    <t>IA128</t>
  </si>
  <si>
    <t>Cedar Falls recreational trails including Highway 58 intersection.</t>
  </si>
  <si>
    <t>IA127</t>
  </si>
  <si>
    <t>Highway 63 in Waterloo, Iowa improvements.</t>
  </si>
  <si>
    <t>IA126</t>
  </si>
  <si>
    <t>Trail Planning in the Des Moines MPO area.</t>
  </si>
  <si>
    <t>IA125</t>
  </si>
  <si>
    <t>City of Council Bluffs and Pottawattamie County East Beltway Roadway and Connectors Project</t>
  </si>
  <si>
    <t>IA124</t>
  </si>
  <si>
    <t>I-35 interchange improvements, Ankeny</t>
  </si>
  <si>
    <t>IA123</t>
  </si>
  <si>
    <t>Construct SE Connector/ Martin Luther King, Jr., Pkwy, Des Moines</t>
  </si>
  <si>
    <t>IA122</t>
  </si>
  <si>
    <t>Transportation improvements to Lake Belva Deer Transportation Project, Sigourney.</t>
  </si>
  <si>
    <t>IA121</t>
  </si>
  <si>
    <t>Transportation improvements to I-235 reconstruction, Des Moines</t>
  </si>
  <si>
    <t>IA120</t>
  </si>
  <si>
    <t>Transportation improvements to Highway 4 underpass in Jefferson.</t>
  </si>
  <si>
    <t>IA119</t>
  </si>
  <si>
    <t>Transportation improvements to 65th/67th Street, Davenport.</t>
  </si>
  <si>
    <t>IA118</t>
  </si>
  <si>
    <t>Transportation improvements to Highland Acres Road, Marshalltown</t>
  </si>
  <si>
    <t>IA117</t>
  </si>
  <si>
    <t>Transportation improvements to SE Connector/Martin Luther King, Jr., Parkway, Des Moines</t>
  </si>
  <si>
    <t>IA116</t>
  </si>
  <si>
    <t>Transportation improvements to Grand Avenue, Ames.</t>
  </si>
  <si>
    <t>IA115</t>
  </si>
  <si>
    <t>Transportation improvements to U.S. 63, Waterloo</t>
  </si>
  <si>
    <t>IA114</t>
  </si>
  <si>
    <t>Transportation improvements to U.S. 61 and Hershey Avenue Interchange, Muscatine.</t>
  </si>
  <si>
    <t>IA113</t>
  </si>
  <si>
    <t>Transportation improvements to U.S. 61 Bypass, Fort Madison.</t>
  </si>
  <si>
    <t>IA112</t>
  </si>
  <si>
    <t>Improvement to Alice's Road/105th Street Corridor including bridge, interchange, roadway and right-of-way and enhancements</t>
  </si>
  <si>
    <t>IA111</t>
  </si>
  <si>
    <t>Transportation improvements to Edgewood Road Viaduct, Cedar Rapids</t>
  </si>
  <si>
    <t>IA110</t>
  </si>
  <si>
    <t>Transportation improvements to U.S. 30 ``Liberty Square'', Clinton.</t>
  </si>
  <si>
    <t>IA109</t>
  </si>
  <si>
    <t>IA108</t>
  </si>
  <si>
    <t>Transportation improvements to Hoven Corridor/Outer Drive Project, Sioux City.</t>
  </si>
  <si>
    <t>IA107</t>
  </si>
  <si>
    <t>U.S. 63 improvements, Chickasaw, Bremer, and Black Hawk Counties,</t>
  </si>
  <si>
    <t>IA106</t>
  </si>
  <si>
    <t>Transportation improvements to I-74, including Mississippi River preliminary work, in Scott County, Iowa</t>
  </si>
  <si>
    <t>IA105</t>
  </si>
  <si>
    <t>Transportation improvements to U.S. 34 Missouri River Bridge and Corridor, Mills County.</t>
  </si>
  <si>
    <t>IA104</t>
  </si>
  <si>
    <t>Transportation improvements to U.S. 30, 4-lane in Marshall, Story, and Boone Counties</t>
  </si>
  <si>
    <t>IA103</t>
  </si>
  <si>
    <t>Transportation improvements to U.S. 20, 4-lane in Webster, Sac, Calhoun, and Webster Counties</t>
  </si>
  <si>
    <t>IA102</t>
  </si>
  <si>
    <t>Construct Principal Riverwalk, Des Moines.</t>
  </si>
  <si>
    <t>IA101</t>
  </si>
  <si>
    <t>U.S. 30 widening, reconstruction in Story and Marshall Counties, Iowa</t>
  </si>
  <si>
    <t>IA100</t>
  </si>
  <si>
    <t>Construction of NW 26th St. interchange on I-35, Polk Co</t>
  </si>
  <si>
    <t>IA099</t>
  </si>
  <si>
    <t>IA098</t>
  </si>
  <si>
    <t>U.S. 20 Mississippi River Bridge and approaches, Dubuque Co, IA</t>
  </si>
  <si>
    <t>IA097</t>
  </si>
  <si>
    <t>IA096</t>
  </si>
  <si>
    <t>U.S. 30 reconstruction, near Tama.</t>
  </si>
  <si>
    <t>IA095</t>
  </si>
  <si>
    <t>Construct SW Connector, West Des Moines.</t>
  </si>
  <si>
    <t>IA094</t>
  </si>
  <si>
    <t>Improvements at the IA 146 and I-80 interchange, Grinnell</t>
  </si>
  <si>
    <t>IA093</t>
  </si>
  <si>
    <t>Phase III of Main St. project, Amana</t>
  </si>
  <si>
    <t>IA092</t>
  </si>
  <si>
    <t>U.S. 20 relocated, Webster, Sac and Calhoun Counties, Iowa</t>
  </si>
  <si>
    <t>IA091</t>
  </si>
  <si>
    <t>Construction of a Four Lane U.S. Highway 20 between Moville in Woodbury County, through Ida County and Sac County to U.S. 71 at Early, IA</t>
  </si>
  <si>
    <t>IA090</t>
  </si>
  <si>
    <t>City of Council Bluffs and Pottawattamie county East Beltway Roadway and Connectors Project</t>
  </si>
  <si>
    <t>IA089</t>
  </si>
  <si>
    <t>Fort Madison, IA Construction of U.S. 61 bypass around Fort Madison to create a safer and faster route</t>
  </si>
  <si>
    <t>IA088</t>
  </si>
  <si>
    <t>Sioux City, Iowa Hoeven Corridor--Outer Drive Project.</t>
  </si>
  <si>
    <t>IA087</t>
  </si>
  <si>
    <t>Reconstruction of NE 56th St, eastern Polk Co.</t>
  </si>
  <si>
    <t>IA086</t>
  </si>
  <si>
    <t>Upgrade U.S. 30 Liberty Square in City of Clinton, Iowa</t>
  </si>
  <si>
    <t>IA085</t>
  </si>
  <si>
    <t>Reconstruction of the Neal Smith Trail, bicycle and pedestrian, Polk Co.</t>
  </si>
  <si>
    <t>IA084</t>
  </si>
  <si>
    <t>Muscatine, IA Construction of 4.2 mile multipurpose trail from Musser Park to Weggens Road</t>
  </si>
  <si>
    <t>IA083</t>
  </si>
  <si>
    <t>Construct IA-32 Arterial from U.S. 20 in Dubuque Co, IA to U.S. 61 and U.S. 151</t>
  </si>
  <si>
    <t>IA082</t>
  </si>
  <si>
    <t>Coralville, IA Implementation of final phase of Safety Improvements Project from 12th Ave. to 22nd Ave.</t>
  </si>
  <si>
    <t>IA081</t>
  </si>
  <si>
    <t>IA080</t>
  </si>
  <si>
    <t>U.S. 63 improvement near New Hampton, Iowa</t>
  </si>
  <si>
    <t>IA079</t>
  </si>
  <si>
    <t>IA078</t>
  </si>
  <si>
    <t>Widening of Hwy 44, Grimes</t>
  </si>
  <si>
    <t>IA077</t>
  </si>
  <si>
    <t>Iowa City, IA Construction of arterial extension project connecting Coralville to west and south Iowa City</t>
  </si>
  <si>
    <t>IA076</t>
  </si>
  <si>
    <t>Widening and Reconstruction, I_x0013_235, Des Moines</t>
  </si>
  <si>
    <t>IA075</t>
  </si>
  <si>
    <t>U.S. 34 Missouri River bridge relocation and replacement</t>
  </si>
  <si>
    <t>IA074</t>
  </si>
  <si>
    <t>Reconstruction of NW Madrid Drive, Polk Co</t>
  </si>
  <si>
    <t>IA073</t>
  </si>
  <si>
    <t>Widening University Blvd., Clive</t>
  </si>
  <si>
    <t>IA072</t>
  </si>
  <si>
    <t>Construct I_x0013_74 Bridge in Bettendorf, IA</t>
  </si>
  <si>
    <t>IA071</t>
  </si>
  <si>
    <t>Study for NE Beltway, Polk Co</t>
  </si>
  <si>
    <t>IA070</t>
  </si>
  <si>
    <t>Central IA Trail Loop, bicycle and pedestrian, Ankeny to Woodward section</t>
  </si>
  <si>
    <t>IA069</t>
  </si>
  <si>
    <t>Construction of 100th St. interchange on I_x0013_35/I_x0013_80, Urbandale</t>
  </si>
  <si>
    <t>IA068</t>
  </si>
  <si>
    <t>Study of a direct link to I_x0013_80, Pella</t>
  </si>
  <si>
    <t>IA067</t>
  </si>
  <si>
    <t>IA066</t>
  </si>
  <si>
    <t>Construct Kapaa Bypass.</t>
  </si>
  <si>
    <t>HI035</t>
  </si>
  <si>
    <t>Construct Bike Lanes on Kalanianaole Highway, vicinity of Makapuu to Keolu Drive.</t>
  </si>
  <si>
    <t>HI034</t>
  </si>
  <si>
    <t>Replace and Rehabilitate Kamehameha Highway Bridges, Island of Oahu.</t>
  </si>
  <si>
    <t>HI033</t>
  </si>
  <si>
    <t>Study of Waianae Coast Emergency Access Road.</t>
  </si>
  <si>
    <t>HI031</t>
  </si>
  <si>
    <t>Study of East Hawaii Alternative Road, Island of Hawaii.</t>
  </si>
  <si>
    <t>HI030</t>
  </si>
  <si>
    <t>Construct access road for Kahului Airport.</t>
  </si>
  <si>
    <t>HI028</t>
  </si>
  <si>
    <t>Construct Puanaiko Street</t>
  </si>
  <si>
    <t>HI025</t>
  </si>
  <si>
    <t>Construct Waimea Bypass</t>
  </si>
  <si>
    <t>HI024</t>
  </si>
  <si>
    <t>Access Road in Montezuma</t>
  </si>
  <si>
    <t>GA342</t>
  </si>
  <si>
    <t>City of Macon, Riverside Drive Streetscapes and Bike Pedestrian Amenities.</t>
  </si>
  <si>
    <t>GA303</t>
  </si>
  <si>
    <t>Rockdale County, Georgia Veterans Memorial Park pedestrian walkway</t>
  </si>
  <si>
    <t>GA302</t>
  </si>
  <si>
    <t>City of Macon, Rivoli Drive, widening, striping to create bike lanes</t>
  </si>
  <si>
    <t>GA301</t>
  </si>
  <si>
    <t>Pierce Avenue, widening/ striping to create bike lanes from Ingelside Ave. to Riverside Drive</t>
  </si>
  <si>
    <t>GA300</t>
  </si>
  <si>
    <t>City of Macon, Wimbish Road, widening and striping for bike lanes.</t>
  </si>
  <si>
    <t>GA299</t>
  </si>
  <si>
    <t>Extension of Sugarloaf Parkway, Gwinnett County</t>
  </si>
  <si>
    <t>GA297</t>
  </si>
  <si>
    <t>Pickens County, Repair of Steve Tate Road.</t>
  </si>
  <si>
    <t>GA296</t>
  </si>
  <si>
    <t>City of Duluth, sidewalks along Davenport Road</t>
  </si>
  <si>
    <t>GA295</t>
  </si>
  <si>
    <t>City of Duluth, intersection realignment and road extension of Davenport Rd. at Buford Hwy.</t>
  </si>
  <si>
    <t>GA294</t>
  </si>
  <si>
    <t>City of Smyrna, Railroad Pedestrian Bridge.</t>
  </si>
  <si>
    <t>GA293</t>
  </si>
  <si>
    <t>City of Smyrna, Brawner Park development and construction</t>
  </si>
  <si>
    <t>GA292</t>
  </si>
  <si>
    <t>City of Smyrna, Railroad Quiet Zone</t>
  </si>
  <si>
    <t>GA291</t>
  </si>
  <si>
    <t>Coffee County, Broxton Rocks Restoration Project, Coffee, and Jeff Davis Counties</t>
  </si>
  <si>
    <t>GA290</t>
  </si>
  <si>
    <t>Bartow County, U.S. 411 Connector from U.S. 41 to I-75</t>
  </si>
  <si>
    <t>GA289</t>
  </si>
  <si>
    <t>Hall County, Widen SR 53 from Duckett Mill Rd. to Lake Ranch Court and Old Sardis Road from SR 53 to Chestatee Road</t>
  </si>
  <si>
    <t>GA288</t>
  </si>
  <si>
    <t>Transportation improvements to Stephens County, Toccoa Bypass Extension from SR 17 to SR 365</t>
  </si>
  <si>
    <t>GA287</t>
  </si>
  <si>
    <t>Transportation improvements to White County, West Cleveland Bypass from U.S. 129 to SR 75</t>
  </si>
  <si>
    <t>GA286</t>
  </si>
  <si>
    <t>Columbia County, Old Petersburg Road/Old Evans Road improvements from Baston Way to Washington Road</t>
  </si>
  <si>
    <t>GA285</t>
  </si>
  <si>
    <t>Columbia County, SR 104, improvements from SR 383 to CR 515.</t>
  </si>
  <si>
    <t>GA284</t>
  </si>
  <si>
    <t>Transportation improvements to Paulding County, East Hiram Parkway from SR 92 to U.S. 278.</t>
  </si>
  <si>
    <t>GA283</t>
  </si>
  <si>
    <t>Cherokee County, SR 20 Widening from I-575 to SR 369</t>
  </si>
  <si>
    <t>GA282</t>
  </si>
  <si>
    <t>Tift County Bypass U.S. 82/ SR 520 W to U.S. 319/SR 35 E Truck Route U.S. Highway 82</t>
  </si>
  <si>
    <t>GA281</t>
  </si>
  <si>
    <t>Fulton County, Atlanta, Georgia, right-of-way acquisition to complete a multimodal corridor on SR 1019 by closing property ownership gap.</t>
  </si>
  <si>
    <t>GA280</t>
  </si>
  <si>
    <t>Transportation Improvements to Broad Avenue Bridge, Albany, GA</t>
  </si>
  <si>
    <t>GA279</t>
  </si>
  <si>
    <t>City of East Point, Semmes Street Construction.</t>
  </si>
  <si>
    <t>GA278</t>
  </si>
  <si>
    <t>Transportation improvements to Chattahoochee Hill Country Regional Greenway Trail Master Plan.</t>
  </si>
  <si>
    <t>GA277</t>
  </si>
  <si>
    <t>Middle Georgia Clean Air Coalition for congestion mitigation and air quality projects</t>
  </si>
  <si>
    <t>GA276</t>
  </si>
  <si>
    <t>City of Macon, Second Street Bridge Replacement, Reconstruction of ROW.</t>
  </si>
  <si>
    <t>GA275</t>
  </si>
  <si>
    <t>Transportation improvements to Dekalb County, Southeast DeKalb Arterial Analysis</t>
  </si>
  <si>
    <t>GA274</t>
  </si>
  <si>
    <t>Dekalb County, Rockbridge Road Corridor improvements</t>
  </si>
  <si>
    <t>GA273</t>
  </si>
  <si>
    <t>Transportation improvements to Dekalb County, Stone Mountain Side/Bike Lanes</t>
  </si>
  <si>
    <t>GA272</t>
  </si>
  <si>
    <t>Dekalb County, Buford Highway pedestrian safety improvements</t>
  </si>
  <si>
    <t>GA271</t>
  </si>
  <si>
    <t>Dekalb County Schools bicycle and pedestrian upgrades</t>
  </si>
  <si>
    <t>GA270</t>
  </si>
  <si>
    <t>Dekalb County, Northlake Streetscape.</t>
  </si>
  <si>
    <t>GA269</t>
  </si>
  <si>
    <t>Commission a study and report regarding construction and designation of a new Interstate linking Augusta, Macon, Columbus, Montgomery, and Natchez.</t>
  </si>
  <si>
    <t>GA268</t>
  </si>
  <si>
    <t>Commission a study and report regarding the construction and designation of a new route linking Savannah, Augusta, and Knoxville.</t>
  </si>
  <si>
    <t>GA267</t>
  </si>
  <si>
    <t>Southeastern Economic Alliance, Next Generation High Speed Rail Development.</t>
  </si>
  <si>
    <t>GA266</t>
  </si>
  <si>
    <t>Greene County, Conversion of I-20 and Carey Station Road to a full interchange</t>
  </si>
  <si>
    <t>GA265</t>
  </si>
  <si>
    <t>Highway 78, improvements to 7 mile corridor, Snellville, GA, Gwinnett County</t>
  </si>
  <si>
    <t>GA264</t>
  </si>
  <si>
    <t>State Road 133, widening and improvements from Moultrie to Valdosta</t>
  </si>
  <si>
    <t>GA263</t>
  </si>
  <si>
    <t>State of Georgia road infrastructure improvements associated with capacity increases at statewide military installations.</t>
  </si>
  <si>
    <t>GA262</t>
  </si>
  <si>
    <t>Kennesaw National Battlefield Park for land acquisition in carrying out viewshed protection and wildlife abatement</t>
  </si>
  <si>
    <t>GA261</t>
  </si>
  <si>
    <t>Warren County I-20 Frontage Road</t>
  </si>
  <si>
    <t>GA260</t>
  </si>
  <si>
    <t>Construct access roads on Airport Loop road in Hapeville.</t>
  </si>
  <si>
    <t>GA259</t>
  </si>
  <si>
    <t>Transportation improvements to U.S. 411 Connector from U.S. 41 to I-75, Bartow County</t>
  </si>
  <si>
    <t>GA258</t>
  </si>
  <si>
    <t>Transportation improvements to SR 306 at CR 65/Waldrip Road, Forsyth County</t>
  </si>
  <si>
    <t>GA257</t>
  </si>
  <si>
    <t>SR 369 widening from SR 9 to SR 306 and interchange at SR 400, Forsyth County.</t>
  </si>
  <si>
    <t>GA255</t>
  </si>
  <si>
    <t>SR 369 from Cherokee Circle to CR 267/Hightower Circle Truck Lanes, Forsyth County passing lanes</t>
  </si>
  <si>
    <t>GA254</t>
  </si>
  <si>
    <t>SR 105 from Cannon Bridge Road to Walnut Street widening</t>
  </si>
  <si>
    <t>GA253</t>
  </si>
  <si>
    <t>SR 15 From Clayton City limits to North Carolina lane widening.</t>
  </si>
  <si>
    <t>GA252</t>
  </si>
  <si>
    <t>Johnson Ferry Road/ Glenridge Drive widening from Abernathy Road to Hammond Drive, Fulton County</t>
  </si>
  <si>
    <t>GA251</t>
  </si>
  <si>
    <t>I-285/I-20 West-- Reconstruct interchange.</t>
  </si>
  <si>
    <t>GA250</t>
  </si>
  <si>
    <t>SR 247 Connector Improvements from SR 11/US 41 to SR 247, Warner Robbins widening and intersection</t>
  </si>
  <si>
    <t>GA249</t>
  </si>
  <si>
    <t>Kingsland bypass from CR 61 to I-95, Camden County</t>
  </si>
  <si>
    <t>GA248</t>
  </si>
  <si>
    <t>SR 96 from I-75 to old Hawkinsville Road widening and reconstruction</t>
  </si>
  <si>
    <t>GA247</t>
  </si>
  <si>
    <t>SR 204/Abercorn Street from King George Boulevard to Rio Road widening.</t>
  </si>
  <si>
    <t>GA246</t>
  </si>
  <si>
    <t>Upgrade SR 316 from I-85 to SR 10 Loop, Gwinnett, Barrow, Oconee Counties new interchanges and HOV lanes.</t>
  </si>
  <si>
    <t>GA245</t>
  </si>
  <si>
    <t>Transportation improvements to I-575 from I-75/Cobb north to Sixes Rd/Cherokee for HOV.</t>
  </si>
  <si>
    <t>GA244</t>
  </si>
  <si>
    <t>Transportation improvements to SR 746/SE Rome Bypass from SR 101 U.S. 411 Floyd Co</t>
  </si>
  <si>
    <t>GA243</t>
  </si>
  <si>
    <t>Transportation improvements to U.S. 84 Connector/ Bypass from west of U.S. 84/SR 119 west of Hinesville to U.S. 84/SR 196 south of Flemington, Liberty County</t>
  </si>
  <si>
    <t>GA242</t>
  </si>
  <si>
    <t>East Hiram Parkway, from SR 92 to U.S. 278, Paulding County new location.</t>
  </si>
  <si>
    <t>GA241</t>
  </si>
  <si>
    <t>City of Duluth sidewalk and streetscape improvements</t>
  </si>
  <si>
    <t>GA240</t>
  </si>
  <si>
    <t>Widening Cedarcrest Rd. from Paulding Co. to Governor's Towne</t>
  </si>
  <si>
    <t>GA239</t>
  </si>
  <si>
    <t>Queens Road widening and reconstruction Cobb Co</t>
  </si>
  <si>
    <t>GA238</t>
  </si>
  <si>
    <t>Transportation improvements to I-285 interchange at Atlanta Rd. Cobb Co.</t>
  </si>
  <si>
    <t>GA237</t>
  </si>
  <si>
    <t>Hwy 78 Corridor Improvement Gwinnett County.</t>
  </si>
  <si>
    <t>GA236</t>
  </si>
  <si>
    <t>Design and Construct Railroad Grade Crossing Gates in Acworth, GA</t>
  </si>
  <si>
    <t>GA235</t>
  </si>
  <si>
    <t>Construction of interchange on I-985 north of SR 13, Hall County, Georgia</t>
  </si>
  <si>
    <t>GA234</t>
  </si>
  <si>
    <t>Central Hall Recreation and Multi-Use Trail, Hall County, GA</t>
  </si>
  <si>
    <t>GA233</t>
  </si>
  <si>
    <t>SR 10/Peters Street/Olympic Drive interchange, Athens.</t>
  </si>
  <si>
    <t>GA232</t>
  </si>
  <si>
    <t>Improve sidewalks, upgrade lighting, and add landscaping, Jackson Road improvements and utility relocations within the city of Jackson [ref P.L. 110-244, Sec 105(a)(326)]</t>
  </si>
  <si>
    <t>GA231</t>
  </si>
  <si>
    <t>Improve sidewalks and curbs on Wheeler Avenue and Carlos Avenues, Ashburn.</t>
  </si>
  <si>
    <t>GA230</t>
  </si>
  <si>
    <t>Improve sidewalks, upgrade lighting, and add landscaping, Tifton.</t>
  </si>
  <si>
    <t>GA229</t>
  </si>
  <si>
    <t>City of Sylvester Bicycle and Pedestrian Project</t>
  </si>
  <si>
    <t>GA228</t>
  </si>
  <si>
    <t>Improve sidewalks, upgrade lighting, and add landscaping, Monticello.</t>
  </si>
  <si>
    <t>GA227</t>
  </si>
  <si>
    <t>Improve sidewalks, upgrade lighting, and add landscaping, Newton County Yellow River Trail, Newton County [ref P.L. 110-244, Sec 105(a)(155)]</t>
  </si>
  <si>
    <t>GA226</t>
  </si>
  <si>
    <t>Improve sidewalks, upgrade lighting, and add landscaping, Ocilla.</t>
  </si>
  <si>
    <t>GA225</t>
  </si>
  <si>
    <t>Restore and renovate for historic preservation and museum the 1906 AB&amp;A Railroad Building, Fitzgerald</t>
  </si>
  <si>
    <t>GA224</t>
  </si>
  <si>
    <t>City of Moultrie Streetscape Improvements, Phase III.</t>
  </si>
  <si>
    <t>GA223</t>
  </si>
  <si>
    <t>Buckhead Community Improvements to rehabilitate State Road 141, including lane straightening, addition of median, installation of left turn bays at two intersections, addition of bicycle lanes, sidewalks, clear
zones and landscape buffers</t>
  </si>
  <si>
    <t>GA222</t>
  </si>
  <si>
    <t>GA221</t>
  </si>
  <si>
    <t>National Infantry Museum Transportation Network, Georgia.</t>
  </si>
  <si>
    <t>GA220</t>
  </si>
  <si>
    <t>Greene County, Georgia conversion of I-20 and Carey Station Road overpass to full interchange.</t>
  </si>
  <si>
    <t>GA219</t>
  </si>
  <si>
    <t>GA218</t>
  </si>
  <si>
    <t>Construct U.S. 411 Connector from U.S. 41 to I-75, Bartow County, Georgia.</t>
  </si>
  <si>
    <t>GA217</t>
  </si>
  <si>
    <t>Construction of bypass around town of Hiram, from SR 92 to U.S. 278, Paulding County, Georgia</t>
  </si>
  <si>
    <t>GA216</t>
  </si>
  <si>
    <t>GA 400 and McGinnis Ferry Road Interchange, Forsyth County, GA</t>
  </si>
  <si>
    <t>GA215</t>
  </si>
  <si>
    <t>Commission a study and report regarding the construction and designation of a new Interstate linking Savannah, Augusta, and Knoxville.</t>
  </si>
  <si>
    <t>GA214</t>
  </si>
  <si>
    <t>Construction of infrastructure for inter- parcel access, median upgrades, lighting, and beautification along Highway 78 corridor.</t>
  </si>
  <si>
    <t>GA213</t>
  </si>
  <si>
    <t>Uptown Jogging, Bicycle, Trolley Trail, Columbus, Georgia.</t>
  </si>
  <si>
    <t>GA212</t>
  </si>
  <si>
    <t>Widen SR 133 from Spence Field to SR 35 in Colquitt County, Georgia.</t>
  </si>
  <si>
    <t>GA211</t>
  </si>
  <si>
    <t>Construct and Improve Westside Parkway, Northern Section, in Fulton County. [ref P.L. 110-244, Sec 105(a)(24)]</t>
  </si>
  <si>
    <t>GA210</t>
  </si>
  <si>
    <t>Improvement and construction of SR 40 from east of St. Marys cutoff at mile post 5.0, Charlton County to County Route 61, Camden County, Georgia</t>
  </si>
  <si>
    <t>GA209</t>
  </si>
  <si>
    <t>Construction of I-575 HOV Lanes from Sixes Road to SR 20, Cherokee County, Georgia.</t>
  </si>
  <si>
    <t>GA208</t>
  </si>
  <si>
    <t>U.S. 27 Reconstruction from Colquit to CR 279.</t>
  </si>
  <si>
    <t>GA207</t>
  </si>
  <si>
    <t>Upgrade sidewalks, lighting, landscaping from Cherry Street to Hampton Street, Industrial Park to Dooly Street, Montezuma.</t>
  </si>
  <si>
    <t>GA206</t>
  </si>
  <si>
    <t>Leesburg North Bypass from U.S. 19 to SR 195, Lee County</t>
  </si>
  <si>
    <t>GA205</t>
  </si>
  <si>
    <t>GA204</t>
  </si>
  <si>
    <t>Construct Horsestamp Road Interchange on I-95 in Camden County, Georgia</t>
  </si>
  <si>
    <t>GA203</t>
  </si>
  <si>
    <t>SR 307 overpass over Georgia Port Authority rail line, Savannah.</t>
  </si>
  <si>
    <t>GA202</t>
  </si>
  <si>
    <t>SR 70/Fulton Industrial Boulevard widening from Camp Creek Parkway to the SCL RR, Fulton County.</t>
  </si>
  <si>
    <t>GA201</t>
  </si>
  <si>
    <t>Construct Welcome Center, and pedestrian trail, Abbeville.</t>
  </si>
  <si>
    <t>GA200</t>
  </si>
  <si>
    <t>Butner Road and Stonewall Tell Road, Fulton County</t>
  </si>
  <si>
    <t>GA199</t>
  </si>
  <si>
    <t>GA198</t>
  </si>
  <si>
    <t>Streetscape project to upgrade sidewalks, lighting and streets, Jeffersonville</t>
  </si>
  <si>
    <t>GA197</t>
  </si>
  <si>
    <t>Widen and construct U.S. 84 Connector Bypass from west of U.S. 84 SR 119 west of Hinesville to U.S. 84 SR 196 south of Flemington, Liberty County, Georgia.</t>
  </si>
  <si>
    <t>GA196</t>
  </si>
  <si>
    <t>Athens-Clarke County Greenway Enhancement Project.</t>
  </si>
  <si>
    <t>GA195</t>
  </si>
  <si>
    <t>Install walkways, bridges, lighting, landscaping in Water Works Park and south along river through Ocmulgee Monument and Central City Park.</t>
  </si>
  <si>
    <t>GA194</t>
  </si>
  <si>
    <t>Johnson Ferry Road Glenridge Drive Widening, Abernathy Road to Hammond Drive.</t>
  </si>
  <si>
    <t>GA193</t>
  </si>
  <si>
    <t>SR 133 south bound lane bridge replacement over the Georgia Florida Railnet line, Dougherty County</t>
  </si>
  <si>
    <t>GA192</t>
  </si>
  <si>
    <t>Construct City of Fayetteville, Ga. School Access Bike Ped Project.</t>
  </si>
  <si>
    <t>GA191</t>
  </si>
  <si>
    <t>Streetscape-Bainbridge.</t>
  </si>
  <si>
    <t>GA190</t>
  </si>
  <si>
    <t>GA189</t>
  </si>
  <si>
    <t>Construction of the McIntosh Path on SR 99, 7.15 miles between Darien, Georgia and the Sapelo Island Visitor Center.</t>
  </si>
  <si>
    <t>GA188</t>
  </si>
  <si>
    <t>SR 347 widen-new construction from I-985 to SR 211, Hall County, Georgia.</t>
  </si>
  <si>
    <t>GA187</t>
  </si>
  <si>
    <t>I-20 West from SR 5 Bill Arp to SR 6--HOV Lanes</t>
  </si>
  <si>
    <t>GA186</t>
  </si>
  <si>
    <t>Design and construction of 2.2 miles of multiuse trail in the City of Douglas, Georgia</t>
  </si>
  <si>
    <t>GA185</t>
  </si>
  <si>
    <t>Upgrade sidewalks, parking, street lighting, and landscaping, Claxton</t>
  </si>
  <si>
    <t>GA184</t>
  </si>
  <si>
    <t>Widen Old Petersburg Road- Old Evans Road from Baston Road to Washington Road, Columbia County, Georgia</t>
  </si>
  <si>
    <t>GA183</t>
  </si>
  <si>
    <t>Intersection improvement at Lake Dow Road and SR 81 Harris Drive at SR 42.</t>
  </si>
  <si>
    <t>GA182</t>
  </si>
  <si>
    <t>Upgrade sidewalks, replace street lights, and landscaping, Metter.</t>
  </si>
  <si>
    <t>GA181</t>
  </si>
  <si>
    <t>SR 400 reconstruction from I-285 to McFarland Road, Fulton and Forsyth Counties</t>
  </si>
  <si>
    <t>GA180</t>
  </si>
  <si>
    <t>I-75 Welcom Project I-285 underpass/tunnel assessment and engineering and interchange improvements in Sandy Springs' [ref P.L. 110-244, Sec 105(a)(208)]</t>
  </si>
  <si>
    <t>GA179</t>
  </si>
  <si>
    <t>Memorial Drive Corridor</t>
  </si>
  <si>
    <t>GA178</t>
  </si>
  <si>
    <t>SR 36 passing lanes north of Jackson to Newton County line, Butts County, Georgia.</t>
  </si>
  <si>
    <t>GA177</t>
  </si>
  <si>
    <t>Install sidewalks on Highway 23 from Dykes Street to Sarah Street, Cochran.</t>
  </si>
  <si>
    <t>GA176</t>
  </si>
  <si>
    <t>Streetscape, Pedestrian Improvements in City Center, City of Clarkston.</t>
  </si>
  <si>
    <t>GA175</t>
  </si>
  <si>
    <t>Replace sidewalks, upgrade lighting in downtown Vidalia.</t>
  </si>
  <si>
    <t>GA174</t>
  </si>
  <si>
    <t>Replace sidewalks, upgrade lighting, and install landscaping, Soperton.</t>
  </si>
  <si>
    <t>GA173</t>
  </si>
  <si>
    <t>Extend sidewalks, upgrade landscaping in downtown Hawkinsville</t>
  </si>
  <si>
    <t>GA172</t>
  </si>
  <si>
    <t>SR 92 relocation from Durelee Road to SR 92 at Malone, including grade separation, Douglas County, Georgia.</t>
  </si>
  <si>
    <t>GA171</t>
  </si>
  <si>
    <t>Reconstruct the interchange at Interstate 185 and Victory Drive (SR 520), Columbus, GA Victory Drive (SR 520), Columbus, GA</t>
  </si>
  <si>
    <t>GA170</t>
  </si>
  <si>
    <t>GA169</t>
  </si>
  <si>
    <t>Sidewalk revitalization project in downtown Eastman.</t>
  </si>
  <si>
    <t>GA168</t>
  </si>
  <si>
    <t>Streetscape-Thomasville</t>
  </si>
  <si>
    <t>GA167</t>
  </si>
  <si>
    <t>Jogging and Bicycle Trails around CSU, Columbus</t>
  </si>
  <si>
    <t>GA166</t>
  </si>
  <si>
    <t>SR 85 widening from Adams DR to I-75 and reconstruct the Forest Parkway interchange, Clayton County</t>
  </si>
  <si>
    <t>GA165</t>
  </si>
  <si>
    <t>Bridge replacement on County Road 183-FAS Route 1509, Peach County</t>
  </si>
  <si>
    <t>GA164</t>
  </si>
  <si>
    <t>GA163</t>
  </si>
  <si>
    <t>Streetscape-Richland.</t>
  </si>
  <si>
    <t>GA162</t>
  </si>
  <si>
    <t>Streetscape-Albany.</t>
  </si>
  <si>
    <t>GA161</t>
  </si>
  <si>
    <t>Rockdale County Veteran's Park--Create park trails</t>
  </si>
  <si>
    <t>GA160</t>
  </si>
  <si>
    <t>Phase III Streetscape- Columbus</t>
  </si>
  <si>
    <t>GA159</t>
  </si>
  <si>
    <t>I-20 HOV lanes from Evans Mill Road to Salem Road, Dekalb and Rockdale Counties</t>
  </si>
  <si>
    <t>GA158</t>
  </si>
  <si>
    <t>GA157</t>
  </si>
  <si>
    <t>GA156</t>
  </si>
  <si>
    <t>GA155</t>
  </si>
  <si>
    <t>SR 400 at SR 120 Old Milton Parkway intersection improvement Fulton County, Georgia. Construct and improve Westside Parkway in Fulton County [ref P.L. 110-244, Sec 105(a)(204)]</t>
  </si>
  <si>
    <t>GA154</t>
  </si>
  <si>
    <t>U.S. 17/SR 404 Spur, Back River bridge replacement, Savannah</t>
  </si>
  <si>
    <t>GA153</t>
  </si>
  <si>
    <t>GA152</t>
  </si>
  <si>
    <t>Pave portions of CR 345, CR 44, and CR 45, Hancock County</t>
  </si>
  <si>
    <t>GA151</t>
  </si>
  <si>
    <t>City of Savannah, Construct bike and pedestrian paths along Heritage Rail.</t>
  </si>
  <si>
    <t>GA150</t>
  </si>
  <si>
    <t>I-75 interchanges from north of Tifton to Turner County line.</t>
  </si>
  <si>
    <t>GA149</t>
  </si>
  <si>
    <t>Upgrade sidewalks and lighting, Lyons.</t>
  </si>
  <si>
    <t>GA148</t>
  </si>
  <si>
    <t>Construct Stone Mountain- Lithonia Road Bike Lane and Sidewalks, Dekalb County</t>
  </si>
  <si>
    <t>GA147</t>
  </si>
  <si>
    <t>South Lumpkin Road Trail- Columbus</t>
  </si>
  <si>
    <t>GA146</t>
  </si>
  <si>
    <t>Riverside Drive Streetscape Project, Macon</t>
  </si>
  <si>
    <t>GA145</t>
  </si>
  <si>
    <t>Rehabilitate sidewalks and replace street lights, Swainsboro</t>
  </si>
  <si>
    <t>GA144</t>
  </si>
  <si>
    <t>Revitalization project will extend and resurface the Roberta Walking Trail, Roberta.</t>
  </si>
  <si>
    <t>GA143</t>
  </si>
  <si>
    <t>Streetscape project for lighting and landscaping on Main Street along Georgia Highway 231, Davisboro.</t>
  </si>
  <si>
    <t>GA142</t>
  </si>
  <si>
    <t>Install traffic lights and pedestrian walkways on Highway 441 at Martin Luther King, Jr., Boulevard, Dublin.</t>
  </si>
  <si>
    <t>GA141</t>
  </si>
  <si>
    <t>Replace sidewalks, meet ADA guidelines, and install a crosswalk, McRae</t>
  </si>
  <si>
    <t>GA140</t>
  </si>
  <si>
    <t>Northside Drive Multimodal Corridor</t>
  </si>
  <si>
    <t>GA139</t>
  </si>
  <si>
    <t>Construct sidewalks between Marion Middle School, City Park, and Community Center, Buena Vista.</t>
  </si>
  <si>
    <t>GA138</t>
  </si>
  <si>
    <t>Rebuild SR 10 Memorial Drive for bicycle and pedestrian safety, from Mountain Drive to Goldsmith Road, Dekalb County</t>
  </si>
  <si>
    <t>GA137</t>
  </si>
  <si>
    <t>Create a greenway trail along the Oconee River connecting parks, preserving historic sites, and promoting economic development.</t>
  </si>
  <si>
    <t>GA136</t>
  </si>
  <si>
    <t>I-75 lanes from Aviation Boulevard to SR 54, Clayton County</t>
  </si>
  <si>
    <t>GA135</t>
  </si>
  <si>
    <t>Athens-Clarke County Bike Trail Project.</t>
  </si>
  <si>
    <t>GA134</t>
  </si>
  <si>
    <t>National Infantry Museum Transportation Network</t>
  </si>
  <si>
    <t>GA133</t>
  </si>
  <si>
    <t>Construct and improve Cobb County Trails.</t>
  </si>
  <si>
    <t>GA132</t>
  </si>
  <si>
    <t>SR 20 widening from I-575 to SR 369, Cherokee County</t>
  </si>
  <si>
    <t>GA131</t>
  </si>
  <si>
    <t>SR 316/SR 20 interchange construction Gwinnett County</t>
  </si>
  <si>
    <t>GA130</t>
  </si>
  <si>
    <t>Construct sidewalks and install landscaping, Vienna</t>
  </si>
  <si>
    <t>GA129</t>
  </si>
  <si>
    <t>Construction of the Truman Linear Park Trail-Phase II</t>
  </si>
  <si>
    <t>GA128</t>
  </si>
  <si>
    <t>Effingham Parkway to Connect SR 119 to SR 30.</t>
  </si>
  <si>
    <t>GA127</t>
  </si>
  <si>
    <t>Replace sidewalks, upgrade lighting, and install landscaping, Helena.</t>
  </si>
  <si>
    <t>GA126</t>
  </si>
  <si>
    <t>Historic preservation of a city bus station in downtown Eastman</t>
  </si>
  <si>
    <t>GA125</t>
  </si>
  <si>
    <t>Georgia Construct Three Greenway Trail Project, Dekalb County.</t>
  </si>
  <si>
    <t>GA124</t>
  </si>
  <si>
    <t>GA123</t>
  </si>
  <si>
    <t>Streetscape-Quitman</t>
  </si>
  <si>
    <t>GA122</t>
  </si>
  <si>
    <t>Interstate 75/Windy Hill Road Interchange</t>
  </si>
  <si>
    <t>GA121</t>
  </si>
  <si>
    <t>Construct I-75 I-575 HOV interchange, Cobb County, Georgia.</t>
  </si>
  <si>
    <t>GA120</t>
  </si>
  <si>
    <t>Streetscape Project to install sidewalks and bicycle trails, Gray</t>
  </si>
  <si>
    <t>GA119</t>
  </si>
  <si>
    <t>Social Circle bypass completion, from Stanford Road to SR 11, Social Circle</t>
  </si>
  <si>
    <t>GA118</t>
  </si>
  <si>
    <t>I-285 SR 400 interchange reconstruction and HOV interchange, Fulton County, Georgia.</t>
  </si>
  <si>
    <t>GA117</t>
  </si>
  <si>
    <t>GA116</t>
  </si>
  <si>
    <t>Construct Pedestrian Safety Improvements on Buford Hwy (SR 13), Dekalb County</t>
  </si>
  <si>
    <t>GA115</t>
  </si>
  <si>
    <t>I-285 Riverside interchange reconstruction, Fulton County, Georgia.  I-285 underpass/tunnel assessment and engineering and interchange improvements in Sandy Springs [ref P.L. 110-244, Sec 105(a)(198)]</t>
  </si>
  <si>
    <t>GA114</t>
  </si>
  <si>
    <t>Widen SR 104 from SR 383/ Belaire Road to CR 515/ Cumberland Drive (including bridges) in Columbia County.</t>
  </si>
  <si>
    <t>GA113</t>
  </si>
  <si>
    <t>Widen SR 234/Gillionville Road from Eight Mile Road to Lockett Station, Dougherty County</t>
  </si>
  <si>
    <t>GA112</t>
  </si>
  <si>
    <t>Widen SR 85 from SR 74 to County Route 126 Bernhard Road, Fayette County, Georgia.</t>
  </si>
  <si>
    <t>GA111</t>
  </si>
  <si>
    <t>GA110</t>
  </si>
  <si>
    <t>GA109</t>
  </si>
  <si>
    <t>Construct and Improve Westside Parkway, in Fulton County.</t>
  </si>
  <si>
    <t>GA108</t>
  </si>
  <si>
    <t>Widening and improvements on Colerain Road in St. Marys, Georgia</t>
  </si>
  <si>
    <t>GA107</t>
  </si>
  <si>
    <t>The Carrollton Greenbelt Project, City of Carrollton, Georgia.</t>
  </si>
  <si>
    <t>GA106</t>
  </si>
  <si>
    <t>Widening Cedarcrest Road from Paulding County line to Governors Towne</t>
  </si>
  <si>
    <t>GA105</t>
  </si>
  <si>
    <t>Install sidewalks, trails, lighting, and amenities in Balls Ferry Park, Wilkinson County</t>
  </si>
  <si>
    <t>GA104</t>
  </si>
  <si>
    <t>Streetscape, lighting, and traffic enhancements from Lancaster to Church Street on Bellevue, Dublin</t>
  </si>
  <si>
    <t>GA103</t>
  </si>
  <si>
    <t>Streetscape project to improve accessibility and safety for pedestrians, Mount Vernon</t>
  </si>
  <si>
    <t>GA102</t>
  </si>
  <si>
    <t>Widening of SR 133: Colquitt Co./Daughtery Co</t>
  </si>
  <si>
    <t>GA101</t>
  </si>
  <si>
    <t>Construct the West Cleveland Bypass from U.S. 129 SR 11 near Hope Road extending west of Cleveland, on new and existing locations to SR 75</t>
  </si>
  <si>
    <t>GA100</t>
  </si>
  <si>
    <t>Streetscape improvements along LaVista Road in the Northlake business district of DeKalb County, Georgia</t>
  </si>
  <si>
    <t>GA099</t>
  </si>
  <si>
    <t>Extend East Greene Street, install street lights, utilities, and landscaping, Milledgeville</t>
  </si>
  <si>
    <t>GA098</t>
  </si>
  <si>
    <t>Rebuild sidewalks, install sidewalks, and add speed monitoring system, Alamo</t>
  </si>
  <si>
    <t>GA097</t>
  </si>
  <si>
    <t>Build a bridge across Big Indian Creek, Perry</t>
  </si>
  <si>
    <t>GA096</t>
  </si>
  <si>
    <t>Widen U.S. 280/SR 30 from east of Flint River to SR 300 Connector west of Cordele</t>
  </si>
  <si>
    <t>GA095</t>
  </si>
  <si>
    <t>Widen U.S. 17 SR 25 from Yacht Drive to Harry Driggers Boulevard, Glynn County, Georgia</t>
  </si>
  <si>
    <t>GA094</t>
  </si>
  <si>
    <t>Streetscape-Cordele</t>
  </si>
  <si>
    <t>GA093</t>
  </si>
  <si>
    <t>U.S. 341 U.S. 41 SR 7 from Barnesville to SR 3, Georgia</t>
  </si>
  <si>
    <t>GA092</t>
  </si>
  <si>
    <t>Streetscape-Dawson</t>
  </si>
  <si>
    <t>GA091</t>
  </si>
  <si>
    <t>Install landscaping and upgrade lighting on Fall Line Freeway, Reynolds</t>
  </si>
  <si>
    <t>GA090</t>
  </si>
  <si>
    <t>Upgrade Safety of Bicycle and Pedestrian Access to Public Schools, Dekalb County</t>
  </si>
  <si>
    <t>GA089</t>
  </si>
  <si>
    <t>Broad Avenue Bridge: Albany</t>
  </si>
  <si>
    <t>GA088</t>
  </si>
  <si>
    <t>Widen SR 133 from Spence Field to SR 35 in Colquitt County, Georgia</t>
  </si>
  <si>
    <t>GA087</t>
  </si>
  <si>
    <t>Replace and upgrade sidewalks, Glenwood</t>
  </si>
  <si>
    <t>GA086</t>
  </si>
  <si>
    <t>Bike and pedestrian paths and other transportation enhancements at Georgia Veterans Memorial Park</t>
  </si>
  <si>
    <t>GA085</t>
  </si>
  <si>
    <t>Resurface and widen Jac-Art Road as part of the Bleckley County Development Authority project</t>
  </si>
  <si>
    <t>GA084</t>
  </si>
  <si>
    <t>Streetscape project to replace sidewalks in downtown Forsyth</t>
  </si>
  <si>
    <t>GA083</t>
  </si>
  <si>
    <t>Intersection improvement at Harris Drive at SR 42</t>
  </si>
  <si>
    <t>GA082</t>
  </si>
  <si>
    <t>South Tifton Bypass from U.S. 82/SR 520 west to U.S. 319/SR 35 east, Tift County</t>
  </si>
  <si>
    <t>GA081</t>
  </si>
  <si>
    <t>SR 4 widen from Milledgeville Road to Government Street, Richmond County</t>
  </si>
  <si>
    <t>GA080</t>
  </si>
  <si>
    <t>Construction on U.S. 82 from Dawson to Alabama Line</t>
  </si>
  <si>
    <t>GA079</t>
  </si>
  <si>
    <t>Upgrade sidewalks and lighting, Wrightsville</t>
  </si>
  <si>
    <t>GA078</t>
  </si>
  <si>
    <t>Streetscape-Ashburn</t>
  </si>
  <si>
    <t>GA077</t>
  </si>
  <si>
    <t>U.S. 19/SR 92 median work from Ellis Rd. to West Taylor ST, Griffin</t>
  </si>
  <si>
    <t>GA076</t>
  </si>
  <si>
    <t>Extend the south Toccoa Bypass east of Toccoa to CR 311, four lanes for approximately 5.7 miles on new location</t>
  </si>
  <si>
    <t>GA075</t>
  </si>
  <si>
    <t>Pedestrian and streetscape improvements, Ellaville</t>
  </si>
  <si>
    <t>GA074</t>
  </si>
  <si>
    <t>Construct Waycross East Bypass from U.S. 84 in Pierce County, Georgia to U.S. 1 in Ware County, Georgia</t>
  </si>
  <si>
    <t>GA073</t>
  </si>
  <si>
    <t>Improve sidewalks, upgrade lighting, and add landscaping in downtown Glennville</t>
  </si>
  <si>
    <t>GA072</t>
  </si>
  <si>
    <t>West Avenue Bridge, city of Miami Beach</t>
  </si>
  <si>
    <t>FL361</t>
  </si>
  <si>
    <t>Pine Island Road pedestrian overpass, city of Tamarac</t>
  </si>
  <si>
    <t>FL360</t>
  </si>
  <si>
    <t>Snake Road, improvements, widen and improve Snake Road (BIA 1281) in Hendry and Broward Counties</t>
  </si>
  <si>
    <t>FL317</t>
  </si>
  <si>
    <t>Leon County FL: Capital Circle, NW/SW, widen Capital Circle, NW/SW [ref. P.L. 111-117, Div. A, Sec. 127]</t>
  </si>
  <si>
    <t>FL316</t>
  </si>
  <si>
    <t>West Palm Beach, Construction of U.S. 1, Flagler Drive Waterfront Redevelopment and Traffic Calming Project.</t>
  </si>
  <si>
    <t>FL315</t>
  </si>
  <si>
    <t>Orlando, Church Street, design and re-construction of the segment of Church Street from Terry Avenue to Westmoreland in Parramore Neighborhood</t>
  </si>
  <si>
    <t>FL314</t>
  </si>
  <si>
    <t>I-75 improvements, widen to six lanes I-75 from Golden Gate Parkway in Collier County to Daniels Parkway in Lee County.</t>
  </si>
  <si>
    <t>FL313</t>
  </si>
  <si>
    <t>Gainesville, Alachua County, Improve North- South corridor between Archer Rd. and Newberry Rd. to provide congestion relief to I-75 corridor, SR 21, SR 24, SR 26.</t>
  </si>
  <si>
    <t>FL312</t>
  </si>
  <si>
    <t>Orlando, Lake County, widen to four lanes State Road 50 from U.S. 27 to Orange County Line, with interchange U.S. 27.</t>
  </si>
  <si>
    <t>FL311</t>
  </si>
  <si>
    <t>City of Miami Greenway Roadway, construction and design of Miami Greenway Road improvements and 5th St. improvements</t>
  </si>
  <si>
    <t>FL310</t>
  </si>
  <si>
    <t>City of Hollywood for US1/Federal Highway, north of Young Circle</t>
  </si>
  <si>
    <t>FL309</t>
  </si>
  <si>
    <t>Gulf Coast Parkway--Design, engineering, and construction of a 2-lane Gulf Coast/US 98 bypass.</t>
  </si>
  <si>
    <t>FL308</t>
  </si>
  <si>
    <t>Construct I-4 crosstown connector in Hillsborough from I-4 to Port of Tampa.</t>
  </si>
  <si>
    <t>FL307</t>
  </si>
  <si>
    <t>Expansion of Capital Circle, NW/SW (SR 263) from Tallahassee Regional Airport to Interstate 10</t>
  </si>
  <si>
    <t>FL306</t>
  </si>
  <si>
    <t>Construction of four lane highway around Jacksonville connecting U.S. 1 to Route 9A</t>
  </si>
  <si>
    <t>FL305</t>
  </si>
  <si>
    <t>Construct a new bridge at Indian Street, Martin County</t>
  </si>
  <si>
    <t>FL304</t>
  </si>
  <si>
    <t>Widen SR 80, Hendry County.</t>
  </si>
  <si>
    <t>FL303</t>
  </si>
  <si>
    <t>S.R. 281, the Avalon Boulevard Expansion Project from Interstate 10 to U.S. Highway 90</t>
  </si>
  <si>
    <t>FL302</t>
  </si>
  <si>
    <t>Improvements to SR 52 in Pasco County, FL</t>
  </si>
  <si>
    <t>FL301</t>
  </si>
  <si>
    <t>Construct Flagler Avenue improvements, City of Key West, Florida.</t>
  </si>
  <si>
    <t>FL300</t>
  </si>
  <si>
    <t>Construction of new multi- lane tunnel below the channel to link the Port of Miami on Dodge Island with I-395 on Watson Island and I-95 in Downtown Miami</t>
  </si>
  <si>
    <t>FL299</t>
  </si>
  <si>
    <t>Widen Palm Coast Parkway and I-95 Interchange and overpass, Flagler County, Florida.</t>
  </si>
  <si>
    <t>FL298</t>
  </si>
  <si>
    <t>Widen SR 710 by two lanes from Congress Avenue to U.S. 1</t>
  </si>
  <si>
    <t>FL297</t>
  </si>
  <si>
    <t>Planning, design and engineering study to widen (four lanes) SR 87 from the intersection of US 90 and SR 87 South to the Alabama state line</t>
  </si>
  <si>
    <t>FL296</t>
  </si>
  <si>
    <t>New systems interchange ramps at SR 417 and Boggy Creek Road in Orange County, Florida.</t>
  </si>
  <si>
    <t>FL295</t>
  </si>
  <si>
    <t>Improvements to Jacksonville International Airport Access Road to I- 95, Jacksonville</t>
  </si>
  <si>
    <t>FL294</t>
  </si>
  <si>
    <t>Construction of Gulf Coast Parkway, Gulf County/Port St. Joe with Bay County/ Panama City.</t>
  </si>
  <si>
    <t>FL293</t>
  </si>
  <si>
    <t>Sand Lake Road improvements between President's Drive and I-4.</t>
  </si>
  <si>
    <t>FL292</t>
  </si>
  <si>
    <t>I-75 Widening and improvements in Collier and Lee County, Florida.</t>
  </si>
  <si>
    <t>FL291</t>
  </si>
  <si>
    <t>Construct improvements to NE 25th Street from SR 26 (University Blvd.) to NE 8th Avenue, Gainesville</t>
  </si>
  <si>
    <t>FL290</t>
  </si>
  <si>
    <t>Construct improvements to NE 19th Street/NE 19th Terrace from NE 3rd Avenue to NE 8th Avenue, Gainesville</t>
  </si>
  <si>
    <t>FL289</t>
  </si>
  <si>
    <t>Improve SR 105 (Hecksher Drive) from Drummond Point to August Road, including bridges across the Broward River and Dunns Creek, Jacksonville</t>
  </si>
  <si>
    <t>FL288</t>
  </si>
  <si>
    <t>Mathews Bridge Replacement, Jacksonville</t>
  </si>
  <si>
    <t>FL287</t>
  </si>
  <si>
    <t>Jacksonville International Airport Access Rd. to I- 95, Jacksonville</t>
  </si>
  <si>
    <t>FL286</t>
  </si>
  <si>
    <t>Bryan Dairy Road improvements from Starkey Road to 72nd Street.</t>
  </si>
  <si>
    <t>FL285</t>
  </si>
  <si>
    <t>Coral Way, SR 972 Highway Beautification, Phase One, Miami, Florida</t>
  </si>
  <si>
    <t>FL284</t>
  </si>
  <si>
    <t>Replace Heckscher Drive (SR 105) Bridge across Broward River.</t>
  </si>
  <si>
    <t>FL283</t>
  </si>
  <si>
    <t>Pinellas Countywide Intelligent Transportation System--Phase 2.</t>
  </si>
  <si>
    <t>FL282</t>
  </si>
  <si>
    <t>SR 70 improvements in Highland, DeSoto and Okeechobee Counties.</t>
  </si>
  <si>
    <t>FL281</t>
  </si>
  <si>
    <t>SR 688 Ulmerton Road widening (west of 38th street to west of I275).</t>
  </si>
  <si>
    <t>FL280</t>
  </si>
  <si>
    <t>Powerline Rearvision motor carrier backover motor carrier safety research.</t>
  </si>
  <si>
    <t>FL279</t>
  </si>
  <si>
    <t>Temple Terrace Highway Modification</t>
  </si>
  <si>
    <t>FL278</t>
  </si>
  <si>
    <t>Plan, design, and engineering, Ludlam Trail, Miami</t>
  </si>
  <si>
    <t>FL277</t>
  </si>
  <si>
    <t>SR 688 Ulmerton Road Widening (Lake Seminole Bypass Canal to El Centro Ranchero).</t>
  </si>
  <si>
    <t>FL276</t>
  </si>
  <si>
    <t>Improvements to I-75 in the City of Pembroke Pines, Florida.</t>
  </si>
  <si>
    <t>FL275</t>
  </si>
  <si>
    <t>Alleviate congestion at Atlantic Corridor Greenway Network, City of Miami Beach, FL.</t>
  </si>
  <si>
    <t>FL274</t>
  </si>
  <si>
    <t>Implement Snake Road (BIA Route 1281) Widening and Improvements</t>
  </si>
  <si>
    <t>FL273</t>
  </si>
  <si>
    <t>West Palm Beach, Florida, Flagler Drive Re- configuration.</t>
  </si>
  <si>
    <t>FL272</t>
  </si>
  <si>
    <t>Coordinated Regional Transportation Study of U.S. 98 from Pensacola Bay Bridge, Escambia County, to Hathaway Bridge, Bay County, Florida.</t>
  </si>
  <si>
    <t>FL271</t>
  </si>
  <si>
    <t>North-South Corridor between Archer Road and Newberry Road.</t>
  </si>
  <si>
    <t>FL270</t>
  </si>
  <si>
    <t>Construct SR 312 Extension Bypass, St. Johns County, Florida.</t>
  </si>
  <si>
    <t>FL269</t>
  </si>
  <si>
    <t>Construct U.S. 1 interchange at CR 210, St. Johns County, Florida.</t>
  </si>
  <si>
    <t>FL268</t>
  </si>
  <si>
    <t>Implement Busch Boulevard corridor improvements to improve safety in Tampa.</t>
  </si>
  <si>
    <t>FL267</t>
  </si>
  <si>
    <t>Church Street Improvements, Orlando.</t>
  </si>
  <si>
    <t>FL266</t>
  </si>
  <si>
    <t>Construction of an interchange at Florida's Turnpike and Stirling Rd. in Broward County.</t>
  </si>
  <si>
    <t>FL265</t>
  </si>
  <si>
    <t>Construct link from I-95 to I-10 through Clay County with terminus points SR 23 to CAR 739B.</t>
  </si>
  <si>
    <t>FL264</t>
  </si>
  <si>
    <t>Construct Interstate-4/ Crosstown Connector.</t>
  </si>
  <si>
    <t>FL263</t>
  </si>
  <si>
    <t>New Kings Rd. Pedestrian Overpass and Enhancements, Jacksonville</t>
  </si>
  <si>
    <t>FL262</t>
  </si>
  <si>
    <t>Construct bridges on SR 710 in Palm Beach County</t>
  </si>
  <si>
    <t>FL261</t>
  </si>
  <si>
    <t>Construct SR 9B Extension, St. Johns County, Florida.</t>
  </si>
  <si>
    <t>FL259</t>
  </si>
  <si>
    <t>Grand Lagoon Bridge Replacement Project. The replacement of a two lane bridge with a four lane bridge</t>
  </si>
  <si>
    <t>FL258</t>
  </si>
  <si>
    <t>A-1-A Transportation Enhancements, Daytona Beach.</t>
  </si>
  <si>
    <t>FL257</t>
  </si>
  <si>
    <t>Conduct planning and engineering for U.S. 17 widening and improvements in Hardee County, Florida.</t>
  </si>
  <si>
    <t>FL256</t>
  </si>
  <si>
    <t>Construct reliever road to SR A-1-A in the City of Deerfield Beach beginning at A-1-A/ Hillsboro Blvd. and ending at A-1-A/NE 2nd Street</t>
  </si>
  <si>
    <t>FL255</t>
  </si>
  <si>
    <t>Construct Eastern Connector from SR 417 to I-95, Volusia and Seminole Counties Florida</t>
  </si>
  <si>
    <t>FL254</t>
  </si>
  <si>
    <t>Plant City Traffic Management System.</t>
  </si>
  <si>
    <t>FL253</t>
  </si>
  <si>
    <t>Main Street Road Improvements through Springfield, Jacksonville</t>
  </si>
  <si>
    <t>FL252</t>
  </si>
  <si>
    <t>Interchanges at I-95/Ellis Road and between Grant Road and Micco Road, Brevard County</t>
  </si>
  <si>
    <t>FL251</t>
  </si>
  <si>
    <t>Capital Circle Northwest, Tallahassee.</t>
  </si>
  <si>
    <t>FL250</t>
  </si>
  <si>
    <t>44th St. Extension to Golfair Blvd., Jacksonville</t>
  </si>
  <si>
    <t>FL249</t>
  </si>
  <si>
    <t>Construct access road to entrances to Opa-Locka Airport at Opa-Locka Airport at N.W. 135th Street and N.W. 47th Avenue, including improvements to N.W. 47th Avenue with median strip, City of Opa-Locka.</t>
  </si>
  <si>
    <t>FL248</t>
  </si>
  <si>
    <t>Roadway construction of SW 62--SW 24 Avenue in Gainesville.</t>
  </si>
  <si>
    <t>FL247</t>
  </si>
  <si>
    <t>Rehabilitate Columbus Drive Bridge</t>
  </si>
  <si>
    <t>FL246</t>
  </si>
  <si>
    <t>Construction design ROW U.S. 27 from SR 540 to SR 544 and from I-4 to U.S. 192 in Polk County, FL</t>
  </si>
  <si>
    <t>FL245</t>
  </si>
  <si>
    <t>FL244</t>
  </si>
  <si>
    <t>FL243</t>
  </si>
  <si>
    <t>Construct St. Augustine to Palatka Rail Trail, Florida.</t>
  </si>
  <si>
    <t>FL242</t>
  </si>
  <si>
    <t>Construction of Little Venice Road, Marathon, FL.</t>
  </si>
  <si>
    <t>FL241</t>
  </si>
  <si>
    <t>Construct new bridge from West-Florida Turnpike to CR 714 to 36th Street-- Cross S. Fork of St. Lucie River--Indian Street to U.S. 1 on east side. Construct a new bridge at Indian Street, Martin County [ref P.L. 110-244, Sec 105(a)(44)]</t>
  </si>
  <si>
    <t>FL240</t>
  </si>
  <si>
    <t>FL239</t>
  </si>
  <si>
    <t>Depot Ave. Enhancements, Gainesville.</t>
  </si>
  <si>
    <t>FL238</t>
  </si>
  <si>
    <t>Design and construct Dunn Avenue Extension, Volusia County</t>
  </si>
  <si>
    <t>FL237</t>
  </si>
  <si>
    <t>Destiny Rd. Reconstruction, Eatonville</t>
  </si>
  <si>
    <t>FL236</t>
  </si>
  <si>
    <t>Access Rd. Streetscaping, Sanford Airport.</t>
  </si>
  <si>
    <t>FL235</t>
  </si>
  <si>
    <t>Repair Platt Street Bridge</t>
  </si>
  <si>
    <t>FL234</t>
  </si>
  <si>
    <t>Traffic Reconfiguration of SR 934 and U.S. 1 Route, Miami.</t>
  </si>
  <si>
    <t>FL233</t>
  </si>
  <si>
    <t>Sand Lake Road Improvements between Presidents Drive and I-4.</t>
  </si>
  <si>
    <t>FL232</t>
  </si>
  <si>
    <t>Construct interchange at I- 95 and Matanzas Woods Parkway, Flagler County.</t>
  </si>
  <si>
    <t>FL231</t>
  </si>
  <si>
    <t>City of Wilton Manors Powerline Road Streetscape Enhancement Project.</t>
  </si>
  <si>
    <t>FL230</t>
  </si>
  <si>
    <t>Acquire right-of-way and construct East-West Connector from SR 37 to SR 563 in Lakeland, FL.</t>
  </si>
  <si>
    <t>FL229</t>
  </si>
  <si>
    <t>Implementation of the Advanced Traffic Management System, Boca Raton, FL.</t>
  </si>
  <si>
    <t>FL228</t>
  </si>
  <si>
    <t>Arlington Expressway Access Rd., Jacksonville.</t>
  </si>
  <si>
    <t>FL227</t>
  </si>
  <si>
    <t>Fund improvement of U.S. 301 corridor in Sumter and Marion Counties.</t>
  </si>
  <si>
    <t>FL226</t>
  </si>
  <si>
    <t>Coordinated Regional Transportation Study of U.S. 98 from Pensacola Bay Bridge, Escambia County to Hathaway Bridge, Bay County, Florida.</t>
  </si>
  <si>
    <t>FL225</t>
  </si>
  <si>
    <t>Design and construct capacity and safety improvements for State Road 426-County Road 419 in Oviedo from Pine St. to west of Lockwood Blvd.</t>
  </si>
  <si>
    <t>FL224</t>
  </si>
  <si>
    <t>Construct North Ormond Beach Business Park Interchange at I-95 between U.S. 1 and SR 40, Volusia County</t>
  </si>
  <si>
    <t>FL223</t>
  </si>
  <si>
    <t>Clark Road access improvements, Jacksonville</t>
  </si>
  <si>
    <t>FL222</t>
  </si>
  <si>
    <t>Design and construct replacement for A. Max Brewer Bridge, Titusville.</t>
  </si>
  <si>
    <t>FL221</t>
  </si>
  <si>
    <t>Construct widening of U.S. 17 to 4 lanes from San Mateo to Volusia County line, Putnam County, Florida.</t>
  </si>
  <si>
    <t>FL220</t>
  </si>
  <si>
    <t>Conduct study for Port of Miami Tunnel, Miami, FL.</t>
  </si>
  <si>
    <t>FL219</t>
  </si>
  <si>
    <t>Airport Access Rd., Gainesville.</t>
  </si>
  <si>
    <t>FL218</t>
  </si>
  <si>
    <t>Alleviate congestion at Atlantic Corridor Green- way Network, City of Miami Beach, FL.</t>
  </si>
  <si>
    <t>FL217</t>
  </si>
  <si>
    <t>Plan and Construct 17th Street in the City of Sarasota, FL</t>
  </si>
  <si>
    <t>FL216</t>
  </si>
  <si>
    <t>Four-laning SR 281 (Avalon Boulevard) in Santa Rosa County from Interstate 10 to US Highway 90</t>
  </si>
  <si>
    <t>FL215</t>
  </si>
  <si>
    <t>Englewood Interstate Connector in Sarasota County, Florida.</t>
  </si>
  <si>
    <t>FL214</t>
  </si>
  <si>
    <t>Widen State Road 80, Hendry County</t>
  </si>
  <si>
    <t>FL213</t>
  </si>
  <si>
    <t>Implement Kennedy Boulevard corridor improvements to improve safety in Tampa.</t>
  </si>
  <si>
    <t>FL212</t>
  </si>
  <si>
    <t>FL211</t>
  </si>
  <si>
    <t>Normandy Blvd. and Cassat Ave. Transportation Enhancements, Jacksonville</t>
  </si>
  <si>
    <t>FL210</t>
  </si>
  <si>
    <t>FL209</t>
  </si>
  <si>
    <t>Construct College Road Improvements, Key West, Florida.</t>
  </si>
  <si>
    <t>FL208</t>
  </si>
  <si>
    <t>Town of Southwest Ranches Urban Interchange.</t>
  </si>
  <si>
    <t>FL207</t>
  </si>
  <si>
    <t>U.S. 1 six laning from St. Lucie County line to south of 4th St. in Indian River County, FL</t>
  </si>
  <si>
    <t>FL206</t>
  </si>
  <si>
    <t>Cross Creek Boulevard Widening</t>
  </si>
  <si>
    <t>FL205</t>
  </si>
  <si>
    <t>Construct SR 20 connection to SR 100 via CR 309-C, Putnam County, Florida</t>
  </si>
  <si>
    <t>FL204</t>
  </si>
  <si>
    <t>Improvements to Eller Drive including right-of-way acquisition and construction of return loop connector</t>
  </si>
  <si>
    <t>FL203</t>
  </si>
  <si>
    <t>Construct Route 9B from U.S. 1 to Route 9A (I-295) to the Duval County line</t>
  </si>
  <si>
    <t>FL202</t>
  </si>
  <si>
    <t>Construct Atlantic Boulevard Improvements, Key West, Florida.</t>
  </si>
  <si>
    <t>FL201</t>
  </si>
  <si>
    <t>Kennedy Blvd. Reconstruction, Eatonville</t>
  </si>
  <si>
    <t>FL200</t>
  </si>
  <si>
    <t>Construction and Design of Miami River Greenway Road Improvements and 5th Street Improvements.</t>
  </si>
  <si>
    <t>FL199</t>
  </si>
  <si>
    <t>Construct U.S. 17-92 improvements, Maitland, Florida.</t>
  </si>
  <si>
    <t>FL198</t>
  </si>
  <si>
    <t>Widen SR 710 by 2 lanes from Congress Avenue to U.S. 1</t>
  </si>
  <si>
    <t>FL197</t>
  </si>
  <si>
    <t>Delray Beach Federal Highway pedestrian improvements SE 4th Street to NE 4th Street</t>
  </si>
  <si>
    <t>FL196</t>
  </si>
  <si>
    <t>Widen Palm Coast Parkway and I-95 interchange and overpass, Flagler County, Florida.</t>
  </si>
  <si>
    <t>FL195</t>
  </si>
  <si>
    <t>Widen State Road 50 in Lake County, Florida.</t>
  </si>
  <si>
    <t>FL194</t>
  </si>
  <si>
    <t>New systems interchange ramps at SR 417 and Boggy Creek Road in Orange County, FL</t>
  </si>
  <si>
    <t>FL193</t>
  </si>
  <si>
    <t>Construct bicycle and pedestrian underpass and park under I-95, Miami</t>
  </si>
  <si>
    <t>FL192</t>
  </si>
  <si>
    <t>U.S. 17-92 and French Ave. Roundabout, Sanford.</t>
  </si>
  <si>
    <t>FL191</t>
  </si>
  <si>
    <t>Homestead, FL Widening of SW 320 Street (Mowry Drive) from Flagler Avenue to SW 187 Avenue</t>
  </si>
  <si>
    <t>FL190</t>
  </si>
  <si>
    <t>Construct landscaped sidewalks, bus lanes, pedestrian/bicycle paths, vehicular lanes, City of Plantation</t>
  </si>
  <si>
    <t>FL189</t>
  </si>
  <si>
    <t>Third East/West River Crossing, St. Lucie River</t>
  </si>
  <si>
    <t>FL188</t>
  </si>
  <si>
    <t>Construct pedestrian underpass and safety improvements at SR A1A and Castillo Drive, City of St. Augustine.</t>
  </si>
  <si>
    <t>FL187</t>
  </si>
  <si>
    <t>Widening and Improvements for I-75 in Collier and Lee County</t>
  </si>
  <si>
    <t>FL186</t>
  </si>
  <si>
    <t>FL185</t>
  </si>
  <si>
    <t>Six lane expansion of State Road 200 (A1A) from Interstate 95 east to Amelia Island.</t>
  </si>
  <si>
    <t>FL184</t>
  </si>
  <si>
    <t>FL183</t>
  </si>
  <si>
    <t>Planning, design, and engineering, Ludlam Trail, Miami</t>
  </si>
  <si>
    <t>FL182</t>
  </si>
  <si>
    <t>Soutel Drive Road Enhancements, Jacksonville</t>
  </si>
  <si>
    <t>FL181</t>
  </si>
  <si>
    <t>Fund advanced Right-of-Way Acquisition along SR 52 in Pasco County, Florida</t>
  </si>
  <si>
    <t>FL180</t>
  </si>
  <si>
    <t>A new interchange with the Pineda Causeway Extension and I_x0013_95</t>
  </si>
  <si>
    <t>FL179</t>
  </si>
  <si>
    <t>Widening of SR 60 from 66th Avenue to I_x0013_95 in Indian River County, FL</t>
  </si>
  <si>
    <t>FL178</t>
  </si>
  <si>
    <t>Construct access road to link Jacksonville International Airport to I_x0013_95</t>
  </si>
  <si>
    <t>FL177</t>
  </si>
  <si>
    <t>Design and construction of double-deck roadway system exiting FLL airport connecting Y.S. 1 and I_x0013_595</t>
  </si>
  <si>
    <t>FL176</t>
  </si>
  <si>
    <t>I_x0013_75 Widening and Improvements in Collier and Lee County, Florida</t>
  </si>
  <si>
    <t>FL175</t>
  </si>
  <si>
    <t>Construct U.S. 1 Improvements, Cities of Holly Hill and Ormond Beach, Florida</t>
  </si>
  <si>
    <t>FL174</t>
  </si>
  <si>
    <t>Implement Blue Heron Boulevard Streetscape Improvements, City of Riviera Beach</t>
  </si>
  <si>
    <t>FL173</t>
  </si>
  <si>
    <t>Construct U.S. 1/SR 100 Connector, Bunnell, Florida</t>
  </si>
  <si>
    <t>FL172</t>
  </si>
  <si>
    <t>West Relief Bridge Rehabilitation, Bay Harbor Islands</t>
  </si>
  <si>
    <t>FL171</t>
  </si>
  <si>
    <t>Construction of 4 lane highway around Jacksonville connecting U.S. 1 to Route 9A</t>
  </si>
  <si>
    <t>FL170</t>
  </si>
  <si>
    <t>Reconstruction of Hanford Boulevard, North Miami Beach</t>
  </si>
  <si>
    <t>FL169</t>
  </si>
  <si>
    <t>Planning and design for development of future highway connections to the Florida International Airport, Hardee County</t>
  </si>
  <si>
    <t>FL168</t>
  </si>
  <si>
    <t>U.S. 441 Traffic Improvements_x0014_Road surface, road access, curb, gutter, and right-of-way, Miami Gardens</t>
  </si>
  <si>
    <t>FL167</t>
  </si>
  <si>
    <t>Widen Midway Road from South 25th Street to U.S. 1 in St. Lucie County</t>
  </si>
  <si>
    <t>FL166</t>
  </si>
  <si>
    <t>U.S. 19 Continuous right turn lanes in Pasco County</t>
  </si>
  <si>
    <t>FL165</t>
  </si>
  <si>
    <t>Acquisition, engineering, and construction of West Avenue Connector Bridge, City of Miami Beach, FL</t>
  </si>
  <si>
    <t>FL164</t>
  </si>
  <si>
    <t>Construct Flagler Avenue Improvements, City of Key West, Florida</t>
  </si>
  <si>
    <t>FL163</t>
  </si>
  <si>
    <t>Fund design phase for widening U.S. 41 north of Dunnellon to four lanes</t>
  </si>
  <si>
    <t>FL162</t>
  </si>
  <si>
    <t>Construct Downtown Bypass Roadway Connector, Lake Mary, Florida</t>
  </si>
  <si>
    <t>FL161</t>
  </si>
  <si>
    <t>SR 43 (U.S.301) Improvement Project_x0014_ Ellentown to Parrish, Florida</t>
  </si>
  <si>
    <t>FL160</t>
  </si>
  <si>
    <t>Implement NE 6th Street/Sistrunk Boulevard Streetscape and Enhancement Project, City of Fort Lauderdale</t>
  </si>
  <si>
    <t>FL159</t>
  </si>
  <si>
    <t>U.S. Highway 19 Bayside Segment</t>
  </si>
  <si>
    <t>FL158</t>
  </si>
  <si>
    <t>Sharpes Ferry Bridge replacement in Marion County</t>
  </si>
  <si>
    <t>FL157</t>
  </si>
  <si>
    <t>Bicycle and Pedestrian Improvements in the Town of Windermere, Florida</t>
  </si>
  <si>
    <t>FL156</t>
  </si>
  <si>
    <t>Construct I_x0013_4 Frontage Rd., Volusia County, Florida</t>
  </si>
  <si>
    <t>FL155</t>
  </si>
  <si>
    <t>Construction of paved road over existing unpaved roadway on SE 144th Ave. from SR 100 to U.S. 301, distance of 1.2 miles</t>
  </si>
  <si>
    <t>FL154</t>
  </si>
  <si>
    <t>Construct interchange improvements at I_x0013_75 and University Parkway</t>
  </si>
  <si>
    <t>FL153</t>
  </si>
  <si>
    <t>Streetscape enhancements to the transit and pedestrian corridor, Fort Lauderdale, Downtown Development Authority</t>
  </si>
  <si>
    <t>FL152</t>
  </si>
  <si>
    <t>Homestead, FL Widening of SW 328 from SW 137 Ave. to 152 Ave</t>
  </si>
  <si>
    <t>FL151</t>
  </si>
  <si>
    <t>Construct Saxon Boulevard Extension, Volusia County, Florida</t>
  </si>
  <si>
    <t>FL150</t>
  </si>
  <si>
    <t>I_x0013_95 Interchange in the City of Boca Raton</t>
  </si>
  <si>
    <t>FL149</t>
  </si>
  <si>
    <t>Construct East Central Regional Rail Trail in Volusia County, Florida</t>
  </si>
  <si>
    <t>FL148</t>
  </si>
  <si>
    <t>Widen County Line Road (CR 578) from Suncoast Parkway to U.S. 41 to four lanes</t>
  </si>
  <si>
    <t>FL147</t>
  </si>
  <si>
    <t>Improve pedestrian and bicycle sidewalks, lighting, and ADA ramps_x0014_Main Street, Canal Street, Miramar</t>
  </si>
  <si>
    <t>FL146</t>
  </si>
  <si>
    <t>FL145</t>
  </si>
  <si>
    <t>Construction a new multi-lane tunnel below the channel to link the Port of Miami on Dodge Island with I_x0013_395 on Watson Island and I_x0013_95 in Downtown Miami</t>
  </si>
  <si>
    <t>FL144</t>
  </si>
  <si>
    <t>Replacement of Fixed Route Transit Buses.</t>
  </si>
  <si>
    <t>DE023</t>
  </si>
  <si>
    <t>Improve pedestrian and bicycle access at the University of Delaware in Newark</t>
  </si>
  <si>
    <t>DE022</t>
  </si>
  <si>
    <t>Replacement of Railroad Crossings in Wilmington and Marshallton.</t>
  </si>
  <si>
    <t>DE020</t>
  </si>
  <si>
    <t>Hydrogen Storage Research at Delaware State University in Dover.</t>
  </si>
  <si>
    <t>DE018</t>
  </si>
  <si>
    <t>Replacement of the Woodland Ferry on the Naticoke River between Seaford and Laurel</t>
  </si>
  <si>
    <t>DE017</t>
  </si>
  <si>
    <t>Wyoming Mill Road Realignment, Dover</t>
  </si>
  <si>
    <t>DE016</t>
  </si>
  <si>
    <t>Replacement of the Lake Gerar Bridge in Rehoboth Beach.</t>
  </si>
  <si>
    <t>DE015</t>
  </si>
  <si>
    <t>Wilmington Train Station Restoration.</t>
  </si>
  <si>
    <t>DE014</t>
  </si>
  <si>
    <t>City of Dover Transportation and Community and System Preservation</t>
  </si>
  <si>
    <t>DE013</t>
  </si>
  <si>
    <t>Reconstructing I-95/SR 1 interchange, adding a fifth lane, and replacing toll plaza on Delaware's portion of I-95 corridor</t>
  </si>
  <si>
    <t>Wilmington Riverfront Access and Street Grid Redesign</t>
  </si>
  <si>
    <t>DE010</t>
  </si>
  <si>
    <t>Replacement of the Indian River Inlet Bridge, Sussex County, Delaware</t>
  </si>
  <si>
    <t>DE009</t>
  </si>
  <si>
    <t>DE008</t>
  </si>
  <si>
    <t>Highway improvements to improve access to the Kennedy Center</t>
  </si>
  <si>
    <t>DC031</t>
  </si>
  <si>
    <t>Road and trail reconstruction and drainage improvements (APHCC).</t>
  </si>
  <si>
    <t>DC030</t>
  </si>
  <si>
    <t>Rock Creek Recreational Trail study to assess feasibility of constructing recreation trail.</t>
  </si>
  <si>
    <t>DC029</t>
  </si>
  <si>
    <t>Replace and reconstruct South Capitol Street/ Frederick Douglass Memorial Bridge.</t>
  </si>
  <si>
    <t>DC028</t>
  </si>
  <si>
    <t>11th St. Bridges, Rehabilitation of structures as well as new ramps to provide for traffic at Navy Yard, Southeast Federal Ctr., and Gateway Government Ctr</t>
  </si>
  <si>
    <t>DC027</t>
  </si>
  <si>
    <t>Metro Branch Trail Construction</t>
  </si>
  <si>
    <t>DC026</t>
  </si>
  <si>
    <t>Construct Shoreline Greenway Trail, Guilford, Banford, East Haven.</t>
  </si>
  <si>
    <t>CT148</t>
  </si>
  <si>
    <t>Construct UCONN Storrs Campus-Hillside Road</t>
  </si>
  <si>
    <t>CT147</t>
  </si>
  <si>
    <t>Make improvements to Plainfield Moosup Pond Road</t>
  </si>
  <si>
    <t>CT146</t>
  </si>
  <si>
    <t>Construct New Arterial Roadway from Boston Avenue North to proposed Lake Success Business Park in Bridgeport</t>
  </si>
  <si>
    <t>CT145</t>
  </si>
  <si>
    <t>Street and streetscape improvements along Campbell Ave., West Haven.</t>
  </si>
  <si>
    <t>CT144</t>
  </si>
  <si>
    <t>Make improvements to Groton Bicycle and Pedestrian Trails and Facilities.</t>
  </si>
  <si>
    <t>CT143</t>
  </si>
  <si>
    <t>Reconstruct and widen Homer St. and Chase Ave. in Waterbury from Waterville Avenue to Nottingham Terrace.</t>
  </si>
  <si>
    <t>CT142</t>
  </si>
  <si>
    <t>Construct and Widen Stamford Rail Underpass and Road Realignment Project.</t>
  </si>
  <si>
    <t>CT141</t>
  </si>
  <si>
    <t>Widen Route 34, Derby</t>
  </si>
  <si>
    <t>CT140</t>
  </si>
  <si>
    <t>Make improvements to South Maple Street Bridge in Enfield.</t>
  </si>
  <si>
    <t>CT139</t>
  </si>
  <si>
    <t>Widen Interstate 84 between Danbury and Waterbury.</t>
  </si>
  <si>
    <t>CT138</t>
  </si>
  <si>
    <t>Widen Interstate 95 between Branford and North Stonington</t>
  </si>
  <si>
    <t>CT137</t>
  </si>
  <si>
    <t>Reconstruct Pearl Harbor Memorial Bridge, New Haven</t>
  </si>
  <si>
    <t>CT136</t>
  </si>
  <si>
    <t>Extend Rails-to-Trails project from Southington to Chesire</t>
  </si>
  <si>
    <t>CT135</t>
  </si>
  <si>
    <t>Widen Route 82 in Norwich</t>
  </si>
  <si>
    <t>CT134</t>
  </si>
  <si>
    <t>Construct pedestrian and vehicular access road to Riverfront Park in Glastonbury.</t>
  </si>
  <si>
    <t>CT133</t>
  </si>
  <si>
    <t>Construct and expand roads to relieve congestion on Route 6 between Commerce Road and I-84 in Newtown</t>
  </si>
  <si>
    <t>CT132</t>
  </si>
  <si>
    <t>Refurbish and upgrade Powder Hollow Bridge connecting State Route 190 and Interstate 91 in Enfield.</t>
  </si>
  <si>
    <t>CT131</t>
  </si>
  <si>
    <t>Construct Farmington Canal Greenway, City of New Haven and City of Hamden</t>
  </si>
  <si>
    <t>CT130</t>
  </si>
  <si>
    <t>Fund University of Connecticut for improving air quality and reducing emissions.</t>
  </si>
  <si>
    <t>CT129</t>
  </si>
  <si>
    <t>Design and construct Quinnipiac River Linear Trail in Meriden</t>
  </si>
  <si>
    <t>CT128</t>
  </si>
  <si>
    <t>Creation of a greenway path along the Naugatuck River in Waterbury</t>
  </si>
  <si>
    <t>CT127</t>
  </si>
  <si>
    <t>Acquire and develop Rails- to-Trails project in park next to Willimantic River in Windham</t>
  </si>
  <si>
    <t>CT126</t>
  </si>
  <si>
    <t>Replace existing parking garage in Middletown, with 4-story, handicapped accessible parking garage.</t>
  </si>
  <si>
    <t>CT125</t>
  </si>
  <si>
    <t>Construct improvements and upgrades to riverwalk in Ansonia.</t>
  </si>
  <si>
    <t>CT124</t>
  </si>
  <si>
    <t>Improve roads for Norwalk- Center--West Avenue Corridor Municipal Development Plan area and the Academy Street Extension Project in Norwalk.</t>
  </si>
  <si>
    <t>CT123</t>
  </si>
  <si>
    <t>Upgrade Storrs Road in Mansfield, Connecticut and accompanying streetscape to improve safety and mitigate congestion.</t>
  </si>
  <si>
    <t>CT122</t>
  </si>
  <si>
    <t>Reconfigure four rail underpasses in Stamford, Connecticut to accommodate commuter and commercial traffic.</t>
  </si>
  <si>
    <t>CT121</t>
  </si>
  <si>
    <t>Relocate Route 72 in Bristol.</t>
  </si>
  <si>
    <t>CT120</t>
  </si>
  <si>
    <t>Construct walking bridge and trail connecting Mill River Revitalization Project with west side of river in Stamford.</t>
  </si>
  <si>
    <t>CT119</t>
  </si>
  <si>
    <t>Construct high-speed ferry terminal in Stamford, Connecticut to facilitate transportation between Connecticut and New York</t>
  </si>
  <si>
    <t>CT118</t>
  </si>
  <si>
    <t>Streetscape and pedestrian- oriented improvements to and around Campbell Avenue in West Haven.</t>
  </si>
  <si>
    <t>CT117</t>
  </si>
  <si>
    <t>Design and widen Route 34 in Derby</t>
  </si>
  <si>
    <t>CT116</t>
  </si>
  <si>
    <t>Construction of Intermodal Transportation facility in Bridgeport</t>
  </si>
  <si>
    <t>CT115</t>
  </si>
  <si>
    <t>Restructure and widen Seaview Avenue in Bridgeport, to accommodate future developments.</t>
  </si>
  <si>
    <t>CT114</t>
  </si>
  <si>
    <t>Construct terminal facilities in Bridgeport for high-speed ferry</t>
  </si>
  <si>
    <t>CT113</t>
  </si>
  <si>
    <t>Planning, design, engineering, and improvements converting Route 34 highway between I- 95 and Park Street with corresponding site recovery in New Haven.</t>
  </si>
  <si>
    <t>CT112</t>
  </si>
  <si>
    <t>Land acquisition, remediation, improvements and construction for ferry- highway-rail terminal at junction of Interstates 91 and 95 adjacent to East Street and Forbes Avenue in New Haven</t>
  </si>
  <si>
    <t>CT111</t>
  </si>
  <si>
    <t>Construct Farmington Canal Greenway enhancements in New Haven, Connecticut and connect Greenway to waterfront at Longwharf Pier</t>
  </si>
  <si>
    <t>CT110</t>
  </si>
  <si>
    <t>Realign, widen, and reconstruct Arch Street and connect pedestrian walkways to Constitution Plaza in Hartford.</t>
  </si>
  <si>
    <t>CT109</t>
  </si>
  <si>
    <t>Upgrade Mark Twain Drive, Hartford</t>
  </si>
  <si>
    <t>CT108</t>
  </si>
  <si>
    <t>Undertake road improvements associated with Coltsville Area Redevelopment, Hartford</t>
  </si>
  <si>
    <t>CT107</t>
  </si>
  <si>
    <t>I-84 Expressway Reconstruction from Waterbury to Southbury</t>
  </si>
  <si>
    <t>CT106</t>
  </si>
  <si>
    <t>Construction of Housatonic River Walk, Shelton, CT.</t>
  </si>
  <si>
    <t>CT105</t>
  </si>
  <si>
    <t>Make Improvements to North Stonington, CT Westerly, R.I. Pawcatuck River Bridge</t>
  </si>
  <si>
    <t>CT104</t>
  </si>
  <si>
    <t>Construct Shoreline Greenway Trail, Madison.</t>
  </si>
  <si>
    <t>CT103</t>
  </si>
  <si>
    <t>Widen Canal Street, Shelton, CT.</t>
  </si>
  <si>
    <t>CT102</t>
  </si>
  <si>
    <t>Widen Route 67, Seymour</t>
  </si>
  <si>
    <t>CT101</t>
  </si>
  <si>
    <t>CT100</t>
  </si>
  <si>
    <t>Conduct multimodal study of Route 8 corridor between Beacon Falls-Seymour town line and Exit 40</t>
  </si>
  <si>
    <t>CT099</t>
  </si>
  <si>
    <t>Make Improvements to Plainfield Cemetery Road</t>
  </si>
  <si>
    <t>CT098</t>
  </si>
  <si>
    <t>Enfield, Connecticut make improvements to South Maple Street Bridge.</t>
  </si>
  <si>
    <t>CT097</t>
  </si>
  <si>
    <t>Reconstruct and widen Homer St. and Chase Ave. in Waterbury from Waterville Ave. to Nottingham Terrace</t>
  </si>
  <si>
    <t>CT096</t>
  </si>
  <si>
    <t>Construct bike and pedestrian paths along Salem Greenway-Salem, CT</t>
  </si>
  <si>
    <t>CT095</t>
  </si>
  <si>
    <t>CT094</t>
  </si>
  <si>
    <t>Make Improvements to Plainfield Moosup Pond Road</t>
  </si>
  <si>
    <t>CT093</t>
  </si>
  <si>
    <t>Construct Entrance Ramp at Route 8 Exit 11, Shelton, CT</t>
  </si>
  <si>
    <t>CT092</t>
  </si>
  <si>
    <t>Make Improvements to Montville-Preston Mohegan Bridge</t>
  </si>
  <si>
    <t>CT091</t>
  </si>
  <si>
    <t>Construct Putnam curb cuts.</t>
  </si>
  <si>
    <t>CT090</t>
  </si>
  <si>
    <t>I-84 Danbury Exits I-11 Upgrade Interchanges</t>
  </si>
  <si>
    <t>CT089</t>
  </si>
  <si>
    <t>Reconstruction of State Route 111 from Purdy Hill Road to Fan Hill Road, Monroe, CT</t>
  </si>
  <si>
    <t>CT088</t>
  </si>
  <si>
    <t>Construct trail to extend the Pequonnock Valley rail- trail through Trumbull and into Bridgeport, CT.</t>
  </si>
  <si>
    <t>CT087</t>
  </si>
  <si>
    <t>Construct Pomfret Pedestrian Bridge.</t>
  </si>
  <si>
    <t>CT086</t>
  </si>
  <si>
    <t>Reconstruct I-95/I-91 interchange and construct pedestrian walkway, New Haven.</t>
  </si>
  <si>
    <t>CT085</t>
  </si>
  <si>
    <t>CT084</t>
  </si>
  <si>
    <t>Reconstruct Waterfront Street Corridor, City of New Haven.</t>
  </si>
  <si>
    <t>CT083</t>
  </si>
  <si>
    <t>CT082</t>
  </si>
  <si>
    <t>Construct Housatonic Riverwalk, Shelton</t>
  </si>
  <si>
    <t>CT081</t>
  </si>
  <si>
    <t>Construct roadway on East Commerce Drive, Oxford, CT</t>
  </si>
  <si>
    <t>CT080</t>
  </si>
  <si>
    <t>CT079</t>
  </si>
  <si>
    <t>Construct Quinnipiac Linear Trail, Wallingford</t>
  </si>
  <si>
    <t>CT078</t>
  </si>
  <si>
    <t>Construct Farmington Canal Greenway, City of New Haven and Hamden</t>
  </si>
  <si>
    <t>CT077</t>
  </si>
  <si>
    <t>CT076</t>
  </si>
  <si>
    <t>Relocation of Edmond Road in Newtown and construction of additional turning lanes at Rte 6 and Commerce and Edmond Rds.</t>
  </si>
  <si>
    <t>CT075</t>
  </si>
  <si>
    <t>Construct Shoreline Greenway Trail, Guilford, Branford, East Haven</t>
  </si>
  <si>
    <t>CT074</t>
  </si>
  <si>
    <t>Construct high-speed rail crossing to bike and pedestrian trails-Enfield, CT</t>
  </si>
  <si>
    <t>CT073</t>
  </si>
  <si>
    <t>Construct New arterial roadway from Barnum Avenue north to proposed Lake Success Business Park in Bridgeport, CT</t>
  </si>
  <si>
    <t>CT072</t>
  </si>
  <si>
    <t>Construct Valley Service Road Extension, North Haven.</t>
  </si>
  <si>
    <t>CT071</t>
  </si>
  <si>
    <t>Broad Street Reconstruction Project in New Britain</t>
  </si>
  <si>
    <t>CT070</t>
  </si>
  <si>
    <t>Make Improvements to Groton Bicycle and Pedestrian Trails and Facilities</t>
  </si>
  <si>
    <t>CT069</t>
  </si>
  <si>
    <t>Construct Route 11 Extension and bicycle and pedestrian path from Salem to Waterford</t>
  </si>
  <si>
    <t>CT068</t>
  </si>
  <si>
    <t>Reconstruction and conversion of Union Station in North Canaan to establish a transportation museum</t>
  </si>
  <si>
    <t>CT067</t>
  </si>
  <si>
    <t>Reconstructoin of Lakeville Center to improve pedestrian and vehicle safety at the intersection of Routes 41 and 44</t>
  </si>
  <si>
    <t>CT066</t>
  </si>
  <si>
    <t>CT065</t>
  </si>
  <si>
    <t>Improve Route 1 between East Avenue and Belden Avenue, Norwalk, CT</t>
  </si>
  <si>
    <t>CT064</t>
  </si>
  <si>
    <t>CO098</t>
  </si>
  <si>
    <t>Transportation Improvements to 56th Avenue and Quebec Street</t>
  </si>
  <si>
    <t>CO088</t>
  </si>
  <si>
    <t>Transportation Improvements to 104th and U.S. 85 Intersection</t>
  </si>
  <si>
    <t>CO077</t>
  </si>
  <si>
    <t>CO075</t>
  </si>
  <si>
    <t>CO065</t>
  </si>
  <si>
    <t>CO053</t>
  </si>
  <si>
    <t>Improve and widen State Highway 44 from Colorado Boulevard to State Highway 2</t>
  </si>
  <si>
    <t>CO052</t>
  </si>
  <si>
    <t>CO046</t>
  </si>
  <si>
    <t>East 104th and U.S. 85 Intersection: Study, design, and construction of needed improvements to intersection</t>
  </si>
  <si>
    <t>CO043</t>
  </si>
  <si>
    <t>CO041</t>
  </si>
  <si>
    <t>Replace South Access to the Golden Gate Bridge--Doyle Drive.</t>
  </si>
  <si>
    <t>CA732</t>
  </si>
  <si>
    <t>Diesel Emission Reduction Program of South Coast Air Quality Management District</t>
  </si>
  <si>
    <t>CA731</t>
  </si>
  <si>
    <t>Construct eastern loop of Campus Parkway in Merced</t>
  </si>
  <si>
    <t>CA730</t>
  </si>
  <si>
    <t>Planning, design, and preliminary engineering of on/off ramp system at intersection of I-10 and Robertson/National Boulevards in Culver City.</t>
  </si>
  <si>
    <t>CA729</t>
  </si>
  <si>
    <t>Widening of State Route 156 in Monterey between Castroville and U.S. 101</t>
  </si>
  <si>
    <t>CA728</t>
  </si>
  <si>
    <t>Expansion of Kelseyville/ Lower Lake Expressway in Lake County.</t>
  </si>
  <si>
    <t>CA727</t>
  </si>
  <si>
    <t>Improvements of State Route 4 in Calaveras County between Stockton and Angels Camp.</t>
  </si>
  <si>
    <t>CA726</t>
  </si>
  <si>
    <t>Modesto, Riverbank and Oakdale, CA Improve SR 219 to 4 lanes</t>
  </si>
  <si>
    <t>CA725</t>
  </si>
  <si>
    <t>Improvements/Widening of SR 99 from Goshen to Kingsbury in Tulare County, California</t>
  </si>
  <si>
    <t>CA724</t>
  </si>
  <si>
    <t>Improvement of intersection at Aviation Blvd. and Rosecrans Ave. to reduce congestion (El Segundo).</t>
  </si>
  <si>
    <t>CA723</t>
  </si>
  <si>
    <t>Rehabilitation, repair and/ or reconstruction of deficient 2-lane roads that connect to Interstate 5, SR 180, SR 41 and SR 99 countywide, Fresno County.</t>
  </si>
  <si>
    <t>CA722</t>
  </si>
  <si>
    <t>Alameda Corridor SR 47 Port Access Expressway design</t>
  </si>
  <si>
    <t>CA721</t>
  </si>
  <si>
    <t>Construct I-80 HOV lanes and interchange in Vallejo</t>
  </si>
  <si>
    <t>CA720</t>
  </si>
  <si>
    <t>Folsom Boulevard Corridor Transportation Enhancements, between Rod Beaudry Drive and Sunrise Boulevard, City of Rancho Cordova.</t>
  </si>
  <si>
    <t>CA719</t>
  </si>
  <si>
    <t>For Environmental Review Process at I-5 Interchanges, Stockton, North Grove, Eight Mile Road, Otto Drive, and Hammer Lane.</t>
  </si>
  <si>
    <t>CA718</t>
  </si>
  <si>
    <t>To improve California Avenue between Willow and Spring Streets, Long Beach</t>
  </si>
  <si>
    <t>CA717</t>
  </si>
  <si>
    <t>Road and signage improvements, Southeast corner of Tahquitz Canyon Way and Hermosa Drive, Agua Caliente Museum, Palm Springs.</t>
  </si>
  <si>
    <t>CA716</t>
  </si>
  <si>
    <t>Construct Interchange at Harbor Blvd. and I-80 in West Sacramento.</t>
  </si>
  <si>
    <t>CA715</t>
  </si>
  <si>
    <t>ITS Improvements--City of Pasadena</t>
  </si>
  <si>
    <t>CA714</t>
  </si>
  <si>
    <t>Planning, design, engineering, and construction of Naval Air Station, North Island access tunnel on SR 75-282 corridor, San Diego.</t>
  </si>
  <si>
    <t>CA713</t>
  </si>
  <si>
    <t>Interchange Improvements: Laval and I-5, City of Lebec.</t>
  </si>
  <si>
    <t>CA712</t>
  </si>
  <si>
    <t>I-680: Construct High Occupancy Toll Lanes in Alameda County</t>
  </si>
  <si>
    <t>CA711</t>
  </si>
  <si>
    <t>Construction of Cross Valley Connector between I- 5 and SR 14.</t>
  </si>
  <si>
    <t>CA710</t>
  </si>
  <si>
    <t>Modify I-880 and Stevens Creek Boulevard Interchange to ease traffic congestion in San Jose</t>
  </si>
  <si>
    <t>CA709</t>
  </si>
  <si>
    <t>Design and construct access improvements in North Central Business District, Sacramento</t>
  </si>
  <si>
    <t>CA708</t>
  </si>
  <si>
    <t>Construct 20 mile managed lanes on Interstate 15 between State Route 163 and State Route 78 (San Diego)</t>
  </si>
  <si>
    <t>CA707</t>
  </si>
  <si>
    <t>Plan and improve Orange County's transportation system to reduce congestion, Orange County Council of Governments</t>
  </si>
  <si>
    <t>CA706</t>
  </si>
  <si>
    <t>Builds a pedestrian bridge from Hiller Street to the Bay Trail, Belmont</t>
  </si>
  <si>
    <t>CA705</t>
  </si>
  <si>
    <t>Improve air quality in the Sacramento region, Sacramento Area Council of Governments.</t>
  </si>
  <si>
    <t>CA704</t>
  </si>
  <si>
    <t>Construct bicycle and pedestrian trail between Port Costa and Martinez as part of the San Francisco Bay Trail, Contra Costa County</t>
  </si>
  <si>
    <t>CA703</t>
  </si>
  <si>
    <t>Virginia Corridor Rails to Trails: Reconstruct Union Pacific Right-of-Way to bicycle and pedestrian trail, City of Modesto, Stanislaus County.</t>
  </si>
  <si>
    <t>CA702</t>
  </si>
  <si>
    <t>Park Boulevard-Harbor Drive Rail Grade Separation, San Diego.</t>
  </si>
  <si>
    <t>CA701</t>
  </si>
  <si>
    <t>Construct truck lane from Britannia Blvd. to the Otay Mesa Port of Entry, San Diego County</t>
  </si>
  <si>
    <t>CA700</t>
  </si>
  <si>
    <t>Hunts Lane Rail Grade Separation, San Bernardino</t>
  </si>
  <si>
    <t>CA699</t>
  </si>
  <si>
    <t>Riverside Highway Grade Separation</t>
  </si>
  <si>
    <t>CA698</t>
  </si>
  <si>
    <t>Reconstruct I-710 Interchanges at I-405, at SR 91, and at I-105.</t>
  </si>
  <si>
    <t>CA697</t>
  </si>
  <si>
    <t>Construct Bristol Street multimodal corridor in Santa Ana.</t>
  </si>
  <si>
    <t>CA696</t>
  </si>
  <si>
    <t>Mission Boulevard/State Route 71 Interchange-- Corridor Improvements in Pomona</t>
  </si>
  <si>
    <t>CA695</t>
  </si>
  <si>
    <t>Sealing unpaved roads in Calaveras County</t>
  </si>
  <si>
    <t>CA694</t>
  </si>
  <si>
    <t>University Avenue Overpass: Construction of bicycle and pedestrian lanes--East Palo Alto.</t>
  </si>
  <si>
    <t>CA693</t>
  </si>
  <si>
    <t>Compton Arterial Reconstruction and Improvement Program, Compton.</t>
  </si>
  <si>
    <t>CA692</t>
  </si>
  <si>
    <t>Improvements to Bay Road and Northern Access (City of East Palo Alto)</t>
  </si>
  <si>
    <t>CA691</t>
  </si>
  <si>
    <t>Airport Boulevard Interchange Improvements, Salinas and Vicinity, Monterey County.</t>
  </si>
  <si>
    <t>CA690</t>
  </si>
  <si>
    <t>Complete Monterey Bay Sanctuary Scenic Trail between Monterey and Santa Cruz counties.</t>
  </si>
  <si>
    <t>CA689</t>
  </si>
  <si>
    <t>ITS and Intersection Improvements, LAX.</t>
  </si>
  <si>
    <t>CA688</t>
  </si>
  <si>
    <t>Construct Hwy 101 bicycle- pedestrian project in Marin and Sonoma Counties from north of Atherton Ave. to south of Petaluma River bridge</t>
  </si>
  <si>
    <t>CA687</t>
  </si>
  <si>
    <t>Widen Highway 101 in Marin and Sonoma Counties from Hwy 37 in Novato to Old Redwood Highway in Petaluma</t>
  </si>
  <si>
    <t>CA686</t>
  </si>
  <si>
    <t>Increase Capacity on I-80 between Sacramento/Placer County Line and SR 65.</t>
  </si>
  <si>
    <t>CA685</t>
  </si>
  <si>
    <t>Planning design and construction to widen SR in Kern, CA between San Luis Obispo County Line and I-5.</t>
  </si>
  <si>
    <t>CA684</t>
  </si>
  <si>
    <t>To convert a railroad bridge into a highway bridge spanning over the Feather River between Yuba City and Marysville.</t>
  </si>
  <si>
    <t>CA683</t>
  </si>
  <si>
    <t>Construct new sidewalks in the City of Heber, CA.</t>
  </si>
  <si>
    <t>CA682</t>
  </si>
  <si>
    <t>Construct Illinois Street Bridge/Amador Street Connection and Improvements, San Francisco.</t>
  </si>
  <si>
    <t>CA681</t>
  </si>
  <si>
    <t>Conduct preliminary engineering and design analysis for a dedicated intermodal right-of way link between San Diego and the proposed Regional International Airport in Imperial Valley and the study of alternatives along the North South Corridor, including a feasibility study and cost benefit analysis evaluating the comparative options of dedicated highway or highway lanes, Maglev and conventional high speed rail or any combination thereof</t>
  </si>
  <si>
    <t>CA680</t>
  </si>
  <si>
    <t>Acquisition of land along CA 86 at the Desert Cahuilla Prehistoric Site, Imperial County for environmental mitigation related to reducing wildlife mortality while maintaining habitat connectivity</t>
  </si>
  <si>
    <t>CA679</t>
  </si>
  <si>
    <t>Construction at I-580 and California SR 84 (Isabel Avenue) Interchange.</t>
  </si>
  <si>
    <t>CA678</t>
  </si>
  <si>
    <t>Conduct a study to examine multi-modal improvements to the I-5 corridor between the Main Street Interchange and State Route 54</t>
  </si>
  <si>
    <t>CA677</t>
  </si>
  <si>
    <t>Construct and resurface unimproved roads in the Children's Village Ranch and improve access from Children's Village Ranch to Lake Morena Drive, San Diego County</t>
  </si>
  <si>
    <t>CA676</t>
  </si>
  <si>
    <t>Construct traffic circle in San Ysidro at the intersection of Via de San Ysidro and West San Ysidro Boulevard, San Diego</t>
  </si>
  <si>
    <t>CA675</t>
  </si>
  <si>
    <t>Sacramento County, California--Watt Avenue Multimodal Mobility Improvements, Kiefer Boulevard to Fair Oaks Boulevard.</t>
  </si>
  <si>
    <t>CA674</t>
  </si>
  <si>
    <t>Expand Diesel Emission Reduction Program of Gateway Cities COG</t>
  </si>
  <si>
    <t>CA673</t>
  </si>
  <si>
    <t>Auburn Boulevard Improvements, City of Citrus Heights</t>
  </si>
  <si>
    <t>CA672</t>
  </si>
  <si>
    <t>Hazel Avenue ITS Improvements, Folsom Blvd. to Placer County</t>
  </si>
  <si>
    <t>CA671</t>
  </si>
  <si>
    <t>Pedestrian Beach Trail in San Clemente, CA</t>
  </si>
  <si>
    <t>CA670</t>
  </si>
  <si>
    <t>Study and construct highway alternatives between Orange and Riverside Counties, directed by the Riverside Orange Corridor Authority working with local government agencies, local transp. authorities, and guided by the current MIS</t>
  </si>
  <si>
    <t>CA669</t>
  </si>
  <si>
    <t>Restoration of Victoria Avenue in the City of Riverside, CA.</t>
  </si>
  <si>
    <t>CA668</t>
  </si>
  <si>
    <t>Improvement of Main Street-- Shenandoah Road/SR 49 Intersection, Plymouth</t>
  </si>
  <si>
    <t>CA667</t>
  </si>
  <si>
    <t>Walnut Grove at Broadway Intersection Capacity Enhancements, San Gabriel.</t>
  </si>
  <si>
    <t>CA666</t>
  </si>
  <si>
    <t>Improve access from I-8 and construct parking lot for the Imperial Sand Dunes Recreation Area Visitor's Center, Imperial Valley.</t>
  </si>
  <si>
    <t>CA665</t>
  </si>
  <si>
    <t>Improve West Adams Blvd. Streetscape in West Adams Historic District, Los Angeles.</t>
  </si>
  <si>
    <t>CA664</t>
  </si>
  <si>
    <t>Construct Western Placerville Interchanges on State Route 50.</t>
  </si>
  <si>
    <t>CA663</t>
  </si>
  <si>
    <t>Implement Northwest San Fernando Valley Road and Safety Improvements.</t>
  </si>
  <si>
    <t>CA662</t>
  </si>
  <si>
    <t>Implement SFgo Van Ness Corridor Improvements.</t>
  </si>
  <si>
    <t>CA661</t>
  </si>
  <si>
    <t>Reconstruct Atlantic Ave. and improve drainage from Ardmore St. to Imperial Hwy in South Gate.</t>
  </si>
  <si>
    <t>CA660</t>
  </si>
  <si>
    <t>Construction and enhancements of trails in the Santa Monica Mountains National Recreation Area</t>
  </si>
  <si>
    <t>CA659</t>
  </si>
  <si>
    <t>Upgrade Jepson Parkway at North and South Gates of Travis Air Force Base and widen Vanden Road segment, Solano County.</t>
  </si>
  <si>
    <t>CA658</t>
  </si>
  <si>
    <t>Highway 74 and Interstate 215 Interchange Project.</t>
  </si>
  <si>
    <t>CA657</t>
  </si>
  <si>
    <t>Interstate 5 and State Route 78 Interchange Improvements</t>
  </si>
  <si>
    <t>CA656</t>
  </si>
  <si>
    <t>Widen and realign Cherry Avenue from 19th Street to one block south of Pacific Coast Highway, Signal Hill</t>
  </si>
  <si>
    <t>CA655</t>
  </si>
  <si>
    <t>Construction of a traffic signal at the intersection of Oso Ave. and Vanowen St</t>
  </si>
  <si>
    <t>CA654</t>
  </si>
  <si>
    <t>Construct parking facility and improve museum pedestrian access from trolley station, San Diego</t>
  </si>
  <si>
    <t>CA653</t>
  </si>
  <si>
    <t>SR 91 I-605 Needs Assessment Study, Whittier, CA</t>
  </si>
  <si>
    <t>CA652</t>
  </si>
  <si>
    <t>Construct grade separations at Washington Ave. and UPRR crossing east and Washington Ave. and La Cadena Drive in Colton</t>
  </si>
  <si>
    <t>CA651</t>
  </si>
  <si>
    <t>Rehabilitate street surface of Addison St. between Kester Ave. and Lemona Ave</t>
  </si>
  <si>
    <t>CA650</t>
  </si>
  <si>
    <t>Citywide traffic signal upgrades requiring the installation of hardware and software at 9 major intersections, Palo Alto</t>
  </si>
  <si>
    <t>CA649</t>
  </si>
  <si>
    <t>Interstate 215, Los Alamos Road Interchange Project</t>
  </si>
  <si>
    <t>CA648</t>
  </si>
  <si>
    <t>Improve Access Road to Beale Air Force Base (Smartville Road).</t>
  </si>
  <si>
    <t>CA647</t>
  </si>
  <si>
    <t>Design and implement Harbor Boulevard ITS in Garden Grove.</t>
  </si>
  <si>
    <t>CA646</t>
  </si>
  <si>
    <t>Improvements/Widening of SR 99 from Goshen to Kingsburg in Tulare County, California</t>
  </si>
  <si>
    <t>CA645</t>
  </si>
  <si>
    <t>Reconstruct Rosecrans Ave. and construct bus pads from Garfield Ave. to Century Blvd. in Paramount</t>
  </si>
  <si>
    <t>CA644</t>
  </si>
  <si>
    <t>Completion of Interstate 5 and Interstate 8 Connectors, San Diego.</t>
  </si>
  <si>
    <t>CA643</t>
  </si>
  <si>
    <t>Modify and reconfigure Kanan Road interchange along U.S. 101 in Agoura Hills.</t>
  </si>
  <si>
    <t>CA642</t>
  </si>
  <si>
    <t>Construct Cypress Avenue over-pass to separate Interstate 10 and Union Pacific Railroad tracks in Fontana.</t>
  </si>
  <si>
    <t>CA641</t>
  </si>
  <si>
    <t>Develop bicycle paths and public park space adjacent to the New River, Calexico</t>
  </si>
  <si>
    <t>CA640</t>
  </si>
  <si>
    <t>San Diego, CA Interstate 5, Sorrento Valley Road and Genesee Avenue Interchange Project.</t>
  </si>
  <si>
    <t>CA639</t>
  </si>
  <si>
    <t>Widen and reconstruct Washington Blvd. from westerly city boundary at Vernon to I-5 Fwy at Telegraph Rd. in Commerce.</t>
  </si>
  <si>
    <t>CA638</t>
  </si>
  <si>
    <t>Olsen Road widening and roadway improvements in Simi Valley, California.</t>
  </si>
  <si>
    <t>CA637</t>
  </si>
  <si>
    <t>Widen and Reconfigure Sepulveda and Culver Boulevards, Culver City.</t>
  </si>
  <si>
    <t>CA636</t>
  </si>
  <si>
    <t>Develop bicycle paths and pedestrian access to Third Avenue, Chula Vista.</t>
  </si>
  <si>
    <t>CA635</t>
  </si>
  <si>
    <t>Construct parking facility and improve access to Imperial Valley Expo</t>
  </si>
  <si>
    <t>CA634</t>
  </si>
  <si>
    <t>Conducts environmental review of proposed improvements related to the connection of Dumbarton Bridge to Highway 101.</t>
  </si>
  <si>
    <t>CA633</t>
  </si>
  <si>
    <t>Valley View/Stage Grade Separation Project, La Mirada and Santa Fe Springs, California.</t>
  </si>
  <si>
    <t>CA632</t>
  </si>
  <si>
    <t>Valley Boulevard Capacity Improvement between 710 Freeway and Marguerita Avenue, Alhambra</t>
  </si>
  <si>
    <t>CA631</t>
  </si>
  <si>
    <t>Diamond Bar, CA Grand Avenue Rehabilitation.</t>
  </si>
  <si>
    <t>CA630</t>
  </si>
  <si>
    <t>Develop conceptual master plan to improve the efficiency of transportation facilities, Covina</t>
  </si>
  <si>
    <t>CA629</t>
  </si>
  <si>
    <t>Modifies 9 traffic signals between Willow Road and Middlefield Road and Hamilton Avenue, Menlo Park</t>
  </si>
  <si>
    <t>CA628</t>
  </si>
  <si>
    <t>Construction of Lenwood Road Grade Separation in Barstow, CA.</t>
  </si>
  <si>
    <t>CA627</t>
  </si>
  <si>
    <t>Construct 213th Street pedestrian bridge to provide safe passage for pedestrians and wheelchairs, Carson.</t>
  </si>
  <si>
    <t>CA626</t>
  </si>
  <si>
    <t>Improvement of intersection at Inglewood Ave. and Marine Ave. to reduce congestion, City of Lawndale</t>
  </si>
  <si>
    <t>CA625</t>
  </si>
  <si>
    <t>I-110/SR 47/Harbor Blvd. Interchange Improvements, San Pedro.</t>
  </si>
  <si>
    <t>CA624</t>
  </si>
  <si>
    <t>Construct pedestrian sidewalk enhancements in Bellflower</t>
  </si>
  <si>
    <t>CA623</t>
  </si>
  <si>
    <t>CA622</t>
  </si>
  <si>
    <t>Construct off ramp at Interstate 8/Imperial Avenue Interchange, El Centro</t>
  </si>
  <si>
    <t>CA621</t>
  </si>
  <si>
    <t>Realign SR 4 within the City of Oakley</t>
  </si>
  <si>
    <t>CA620</t>
  </si>
  <si>
    <t>Improve pedestrian and biking trails within East Bay Regional Park District, Contra Costa County</t>
  </si>
  <si>
    <t>CA619</t>
  </si>
  <si>
    <t>Crenshaw Blvd. Rehabilitation, Maricopa St. to Sepulveda Blvd., City of Torrance</t>
  </si>
  <si>
    <t>CA618</t>
  </si>
  <si>
    <t>Provide landscape enhancement of an existing open culvert on Atherton Street, Long Beach</t>
  </si>
  <si>
    <t>CA617</t>
  </si>
  <si>
    <t>Implement streetscape improvements along Wilbur Avenue to enhance traffic and pedestrian safety.</t>
  </si>
  <si>
    <t>CA616</t>
  </si>
  <si>
    <t>Construct grade separation on Palm Avenue along BNSF tracks in San Bernardino</t>
  </si>
  <si>
    <t>CA615</t>
  </si>
  <si>
    <t>Conduct study and construct Daggett Road, Port of Stockton, CA, Access Project.</t>
  </si>
  <si>
    <t>CA614</t>
  </si>
  <si>
    <t>Rosecrans Avenue and Bridge Arterial Reconstruction Project, Compton</t>
  </si>
  <si>
    <t>CA613</t>
  </si>
  <si>
    <t>Construct State Route 905 to connect the Otay Mesa Port of Entry to Interstate 805, San Diego.</t>
  </si>
  <si>
    <t>CA612</t>
  </si>
  <si>
    <t>Signal upgrades on Avenida de las Flores, Melinda Road, Avenida de las Banderas, and Alma Aldea, Rancho Santa Margarita, California</t>
  </si>
  <si>
    <t>CA611</t>
  </si>
  <si>
    <t>San Gabriel Blvd. rehabilitation project, Mission Road to Broadway, San Gabriel</t>
  </si>
  <si>
    <t>CA610</t>
  </si>
  <si>
    <t>Establish I-15 Interchange at Nisqualli and Mojave River crossing in San Bernardino County.</t>
  </si>
  <si>
    <t>CA609</t>
  </si>
  <si>
    <t>CA608</t>
  </si>
  <si>
    <t>Hazel Avenue Improvements, U.S. Highway 50 to Madison Avenue</t>
  </si>
  <si>
    <t>CA607</t>
  </si>
  <si>
    <t>Engineering support to I-5 Joint Powers Authority to widen I-5 freeway and improve corridor arterials from I-710 to Orange County line.</t>
  </si>
  <si>
    <t>CA606</t>
  </si>
  <si>
    <t>Construct bypass along Hwy 101 around Willits, CA to reduce congestion, improve air quality and enhance economic lifeline of No. Coast.</t>
  </si>
  <si>
    <t>CA605</t>
  </si>
  <si>
    <t>SR 52 East Improvements (San Diego).</t>
  </si>
  <si>
    <t>CA604</t>
  </si>
  <si>
    <t>Conduct necessary planning and engineering and implement comprehensive Corridor Management Plan for Arroyo Seco Historic Parkway, Los Angeles</t>
  </si>
  <si>
    <t>CA602</t>
  </si>
  <si>
    <t>Construct Route 101 bicycle/ pedestrian overpass at Millbrae Ave. for the San Francisco Bay Trail.</t>
  </si>
  <si>
    <t>CA601</t>
  </si>
  <si>
    <t>Construct the Los Angeles River bicycle and pedestrian path in the San Fernando Valley.</t>
  </si>
  <si>
    <t>CA600</t>
  </si>
  <si>
    <t>CA599</t>
  </si>
  <si>
    <t>Hwy 199 Narrow Enhancement to reduce active slides that cause significant road closures on primary connecting route from U.S. 101 to I-5</t>
  </si>
  <si>
    <t>CA598</t>
  </si>
  <si>
    <t>Rosemead Boulevard safety enhancement and beautification, Temple City</t>
  </si>
  <si>
    <t>CA597</t>
  </si>
  <si>
    <t>CA596</t>
  </si>
  <si>
    <t>Construct crosswalk bump- outs and related streetscape improvements on Temple St. between Hoover St. and Glendale Blvd., Los Angeles</t>
  </si>
  <si>
    <t>CA595</t>
  </si>
  <si>
    <t>Forest Highway 171 Upper Skyway Improvement</t>
  </si>
  <si>
    <t>CA594</t>
  </si>
  <si>
    <t>Reconstruct and deep-lift asphalt on various roads throughout the district in Ventura County</t>
  </si>
  <si>
    <t>CA593</t>
  </si>
  <si>
    <t>Port of Hueneme Intermodal Access Improvement Project, including grade separation at Rice Avenue and State Route 34; widen Hueneme Road</t>
  </si>
  <si>
    <t>CA592</t>
  </si>
  <si>
    <t>Construction of a traffic signal at the intersection of Hamlin St. and Corbin Ave.</t>
  </si>
  <si>
    <t>CA591</t>
  </si>
  <si>
    <t>Widen Peyton Drive from Grand Ave. to Chino Hills Pky., construct Eucalyptus Ave. from Peyton Drive to Galloping Hills, improve English Channel.</t>
  </si>
  <si>
    <t>CA590</t>
  </si>
  <si>
    <t>Construct Cabot-Camino Capistrano Bridge Project and related roadway improvements in Cities of Mission Viejo and Laguna Niguel, California</t>
  </si>
  <si>
    <t>CA589</t>
  </si>
  <si>
    <t>Grade Separation at Cesar Chavez Parkway and Harbor Drive, San Diego</t>
  </si>
  <si>
    <t>CA588</t>
  </si>
  <si>
    <t>Gale Avenue widening between Fullerton Road and Nogales Street, and Nogales Street widening at Gale Avenue.</t>
  </si>
  <si>
    <t>CA587</t>
  </si>
  <si>
    <t>CA586</t>
  </si>
  <si>
    <t>Install traffic signal on Balboa Blvd. at Knollwood Shopping Center.</t>
  </si>
  <si>
    <t>CA585</t>
  </si>
  <si>
    <t>Widen I-5 to 10 Lanes and Improve Corridor Arterials, SR 91 to I-710.</t>
  </si>
  <si>
    <t>CA584</t>
  </si>
  <si>
    <t>State Route 86S and Ave. 50 highway safety grade separation</t>
  </si>
  <si>
    <t>CA583</t>
  </si>
  <si>
    <t>Replace twin 2 lane bridge with single 4 lane bridge on SR 138 over Big Rock Wash</t>
  </si>
  <si>
    <t>CA582</t>
  </si>
  <si>
    <t>Construct traffic intersection island improvements on North side of Olympic Blvd. where Irolo St. and Normandie Ave. split in Koreatown, Los Angeles.</t>
  </si>
  <si>
    <t>CA581</t>
  </si>
  <si>
    <t>Widen Maine Avenue in Baldwin Park</t>
  </si>
  <si>
    <t>CA580</t>
  </si>
  <si>
    <t>Widen Bundy Drive between Wilshire and Santa Monica Boulevards in the City of Los Angeles.</t>
  </si>
  <si>
    <t>CA579</t>
  </si>
  <si>
    <t>Widen Atlantic Bl bridge over the Los Angeles River in Vernon.</t>
  </si>
  <si>
    <t>CA578</t>
  </si>
  <si>
    <t>Improvements to Ben Maddox Way Bridge</t>
  </si>
  <si>
    <t>CA577</t>
  </si>
  <si>
    <t>Upgrade essential road arterials, connectors, bridges and other road infrastructure improvements in the Town of Desert Hot Springs, CA.</t>
  </si>
  <si>
    <t>CA576</t>
  </si>
  <si>
    <t>Reconstruct Interstate 880- Route 92 interchange in Hayward.</t>
  </si>
  <si>
    <t>CA575</t>
  </si>
  <si>
    <t>Construct landscape medians along Skyline Drive from Sears Avenue to 58th Street, San Diego.</t>
  </si>
  <si>
    <t>CA574</t>
  </si>
  <si>
    <t>Enhance pedestrian environment and increase safety along Olympic Blvd. between Vermont and Western Avenues, Los Angeles.</t>
  </si>
  <si>
    <t>CA573</t>
  </si>
  <si>
    <t>Widen I-238 between I-580 and I-880 in Alameda County</t>
  </si>
  <si>
    <t>CA572</t>
  </si>
  <si>
    <t>CA571</t>
  </si>
  <si>
    <t>Implement San Francisco Street Improvements Program.</t>
  </si>
  <si>
    <t>CA570</t>
  </si>
  <si>
    <t>U.S. 395 Realignment and Widening Project</t>
  </si>
  <si>
    <t>CA569</t>
  </si>
  <si>
    <t>Acquire lands for mitigation adjacent to U.S. 101 as part of Southern Santa Clara County Wildlife Corridor Protection and Scenic Enhancement Project.</t>
  </si>
  <si>
    <t>CA568</t>
  </si>
  <si>
    <t>Interstate 15, California Oaks Road Interchange Project.</t>
  </si>
  <si>
    <t>CA567</t>
  </si>
  <si>
    <t>Improve access to I-80 at Eureka Road Interchange.</t>
  </si>
  <si>
    <t>CA566</t>
  </si>
  <si>
    <t>Las Tunas Drive Pedestrian Enhancement, San Gabriel</t>
  </si>
  <si>
    <t>CA565</t>
  </si>
  <si>
    <t>Make traffic and safety improvements to Atlantic Blvd. in Maywood</t>
  </si>
  <si>
    <t>CA564</t>
  </si>
  <si>
    <t>Construct fourth bore of Caldecott Tunnel on SR 24, California</t>
  </si>
  <si>
    <t>CA563</t>
  </si>
  <si>
    <t>Streetscaping and transportation enhancements on 7th Street in Calexico, traffic signalization on Highway 78, construction of the Renewable Energy and Transportation Learning Center, improve and enlarge parking lot, and create bus stop, Brawley</t>
  </si>
  <si>
    <t>CA562</t>
  </si>
  <si>
    <t>Upgrade first responders signal pre-emption hardware, Culver City.</t>
  </si>
  <si>
    <t>CA561</t>
  </si>
  <si>
    <t>Construct truck ramp linking Interstate 5 to the National City Marine Cargo Terminal, National City</t>
  </si>
  <si>
    <t>CA560</t>
  </si>
  <si>
    <t>Construct and repair lining in four tunnels on Kanan, Kanan Dume, and Malibu Canyon Roads between U.S. 1 and U.S. 101</t>
  </si>
  <si>
    <t>CA559</t>
  </si>
  <si>
    <t>Widen Haskell Avenue between Chase St. and Roscoe Blvd.</t>
  </si>
  <si>
    <t>CA558</t>
  </si>
  <si>
    <t>Widen California State Route 132 from California State Route 99 west to Dakota Avenue.</t>
  </si>
  <si>
    <t>CA557</t>
  </si>
  <si>
    <t>Widen and make ITS improvements on Paramount Blvd. between Telegraph Rd. and Gardendale St. in Downey</t>
  </si>
  <si>
    <t>CA556</t>
  </si>
  <si>
    <t>Reconstruct Paramount Blvd. with medians and improve drainage from north border to south border of city in Lakewood</t>
  </si>
  <si>
    <t>CA555</t>
  </si>
  <si>
    <t>Install Central Ave. Historic Corridor comprehensive streetscape improvements thus improving traffic, ped safety, and economic development, Los Angeles</t>
  </si>
  <si>
    <t>CA554</t>
  </si>
  <si>
    <t>Construct safe routes to school in Cherryland and Ashland.</t>
  </si>
  <si>
    <t>CA553</t>
  </si>
  <si>
    <t>Monte Vista Avenue Grade Separation, Montclair, California</t>
  </si>
  <si>
    <t>CA552</t>
  </si>
  <si>
    <t>Rancho Vista Blvd. Widening Project.</t>
  </si>
  <si>
    <t>CA551</t>
  </si>
  <si>
    <t>U.S. 101 Corridor Improvements--Route 280 to the Capitol-Yerba Buena Interchange.</t>
  </si>
  <si>
    <t>CA550</t>
  </si>
  <si>
    <t>Interstate 15 and Winchester Road Interchange Project.</t>
  </si>
  <si>
    <t>CA549</t>
  </si>
  <si>
    <t>4 lane widening/safety improvements on State Route 25 from Hollister to Gilroy</t>
  </si>
  <si>
    <t>CA548</t>
  </si>
  <si>
    <t>CA547</t>
  </si>
  <si>
    <t>Avalon Boulevard/I-405 Interchange modification project, Carson.</t>
  </si>
  <si>
    <t>CA546</t>
  </si>
  <si>
    <t>Greenleaf right-of-way Community Enhancement Project-design and construct bikeways, pedestrian walkways and upgrade signalization, Compton.</t>
  </si>
  <si>
    <t>CA545</t>
  </si>
  <si>
    <t>710 Freeway Study to comprehensively evaluate the technical feasibility of a tunnel alternative to close the 710 Freeway gap, considering all practicable routes, in addition to any potential route previously considered, and with no funds to be used for preliminary engineering or environmental review except to the extent necessary to determine feasibility</t>
  </si>
  <si>
    <t>CA544</t>
  </si>
  <si>
    <t>Construction of traffic and pedestrian safety improvements in Yucca Valley</t>
  </si>
  <si>
    <t>CA543</t>
  </si>
  <si>
    <t>Alameda Corridor East Gateway to America Trade Corridor Project, Highway- Railgrade separation along 35 mile corridor from Alameda Corridor (Hobart Junction) to Los Angeles/ San Bernardino County Line</t>
  </si>
  <si>
    <t>CA542</t>
  </si>
  <si>
    <t>Construct road surface improvements, and improve road safety from Brawley Water plant to Hwy 86 to 9th Street to 18th Street, Brawley.</t>
  </si>
  <si>
    <t>CA541</t>
  </si>
  <si>
    <t>CA540</t>
  </si>
  <si>
    <t>Oregon-Page Mill expressway Improvements between U.S. 101 and SR 82, Palo Alto</t>
  </si>
  <si>
    <t>CA539</t>
  </si>
  <si>
    <t>Construct truck lane on Baughman Road from State Route 78/86 to Forrester Road, Westmorland.</t>
  </si>
  <si>
    <t>CA538</t>
  </si>
  <si>
    <t>Construct Interchange at Intersection of SR 44 and Stillwater Road.</t>
  </si>
  <si>
    <t>CA537</t>
  </si>
  <si>
    <t>Crenshaw Blvd. Rehabilitation, 182nd St. 190th St.; and Crenshaw Blvd. at 182nd St. Fwy on- off Ramp Capacity Enhancement, City of Torrance</t>
  </si>
  <si>
    <t>CA536</t>
  </si>
  <si>
    <t>Design and construct new interchange at Potrero Blvd. and State Route 60 in Beaumont.</t>
  </si>
  <si>
    <t>CA535</t>
  </si>
  <si>
    <t>Replace SR 22 interchanges, construct HOV lanes, and lengthen bridges in Garden Grove.</t>
  </si>
  <si>
    <t>CA534</t>
  </si>
  <si>
    <t>Construction of new roadway lighting on major transportation corridors in the Northwest San Fernando Valley.</t>
  </si>
  <si>
    <t>CA533</t>
  </si>
  <si>
    <t>Construct operational and safety improvements to I- 880 N at 29th Ave. in Oakland.</t>
  </si>
  <si>
    <t>CA532</t>
  </si>
  <si>
    <t>Construct grade separation on State College Blvd. at the Burlington Northern Santa Fe railroad, Fullerton.</t>
  </si>
  <si>
    <t>CA531</t>
  </si>
  <si>
    <t>Route 198 Expansion, from SR 99 to SR 43</t>
  </si>
  <si>
    <t>CA530</t>
  </si>
  <si>
    <t>Vasco Road Safety Improvements, Contra Costa Transportation Authority and the County of Alameda Public Works, California</t>
  </si>
  <si>
    <t>CA529</t>
  </si>
  <si>
    <t>Construct Alviso Bay Trail from Gold Street in historic Alviso to San Tomas Aquino Creek in San Jose</t>
  </si>
  <si>
    <t>CA528</t>
  </si>
  <si>
    <t>Reduce congestion and boost economies through safer access to the coast by realigning Hwy 299 between Trinity and Shasta Counties</t>
  </si>
  <si>
    <t>CA527</t>
  </si>
  <si>
    <t>Complete the engineering design and acquire the right-of-way needed for the Arch-Sperry project in San Joaquin County</t>
  </si>
  <si>
    <t>CA526</t>
  </si>
  <si>
    <t>Construction of an interchange at Lammers Road and I-205, Tracy, CA.</t>
  </si>
  <si>
    <t>CA525</t>
  </si>
  <si>
    <t>Improve interstates and roads part of the Inland Empire Goods Movement Gateway project in and around the former Norton Air Force Base</t>
  </si>
  <si>
    <t>CA524</t>
  </si>
  <si>
    <t>Project to evaluate air quality and congestion mitigation benefits of a Hybrid Utility Vehicle in Santa Barbara County</t>
  </si>
  <si>
    <t>CA523</t>
  </si>
  <si>
    <t>Realignment of La Brea Avenue to reduce congestion, City of Inglewood.</t>
  </si>
  <si>
    <t>CA522</t>
  </si>
  <si>
    <t>Design and Construction Camino Tassajara Crown Canyon to East Town Project, Danville, CA.</t>
  </si>
  <si>
    <t>CA521</t>
  </si>
  <si>
    <t>Construct the Silicon Valley Transportation Incident Management Center in San Jose.</t>
  </si>
  <si>
    <t>CA520</t>
  </si>
  <si>
    <t>State Route 99 improvements at Sheldon Road.</t>
  </si>
  <si>
    <t>CA519</t>
  </si>
  <si>
    <t>The Foothill South Project, construct 16 miles of a six-lane limited access highway system</t>
  </si>
  <si>
    <t>CA518</t>
  </si>
  <si>
    <t>Pine Avenue extension from Route 71 to Euclid Avenue in the City of Chino, California</t>
  </si>
  <si>
    <t>CA517</t>
  </si>
  <si>
    <t>Improvements to U.S. 101 ramps between Winnetka Ave. and Van Nuys Blvd</t>
  </si>
  <si>
    <t>CA516</t>
  </si>
  <si>
    <t>Construct Guadalupe River Trail from I-880 to Highway 237 in Santa Clara County</t>
  </si>
  <si>
    <t>CA515</t>
  </si>
  <si>
    <t>El Camino Real Grand Blvd. Initiative in San Mateo County</t>
  </si>
  <si>
    <t>CA514</t>
  </si>
  <si>
    <t>Enhance Byzantine Latino Quarter transit plazas at Normandie and Pico, and Hoover and Pico, Los Angeles, by improving streetscapes, including expanding concrete and paving</t>
  </si>
  <si>
    <t>CA513</t>
  </si>
  <si>
    <t>Conduct study and construct CA State Route 239 from State Route 4 in Brentwood area to I-205 in Tracy area</t>
  </si>
  <si>
    <t>CA512</t>
  </si>
  <si>
    <t>Reconstruct and widen Del Amo Blvd. to four lanes between Normandie Ave. and New Hampshire Ave., Los Angeles County</t>
  </si>
  <si>
    <t>CA511</t>
  </si>
  <si>
    <t>Construct and improve medians and drainage on Imperial Highway from west border to east border of city in La Mirada.</t>
  </si>
  <si>
    <t>CA510</t>
  </si>
  <si>
    <t>Study and construct access to intermodal facility in Azusa</t>
  </si>
  <si>
    <t>CA509</t>
  </si>
  <si>
    <t>Randolph St. improvements between Wilmington Ave. and Fishburn Ave. in Huntington Park.</t>
  </si>
  <si>
    <t>CA508</t>
  </si>
  <si>
    <t>Planning for the Orangeline High Speed MAGLEV from Los Angeles County to Orange County</t>
  </si>
  <si>
    <t>CA507</t>
  </si>
  <si>
    <t>Construction of a smart crosswalk system at the intersection of Topanga Canyon Blvd. and Gault St.</t>
  </si>
  <si>
    <t>CA506</t>
  </si>
  <si>
    <t>Ramona Avenue Grade Separation, Montclair, California</t>
  </si>
  <si>
    <t>CA505</t>
  </si>
  <si>
    <t>City of Madera, CA Improve SR 99--SR 145 Interchange.</t>
  </si>
  <si>
    <t>CA504</t>
  </si>
  <si>
    <t>Construct an Interchange on Highway 70 at Georgia Pacific Road in Oroville</t>
  </si>
  <si>
    <t>CA503</t>
  </si>
  <si>
    <t>Improvement of intersection at Burbank Blvd. and Hayvenhurst Ave.</t>
  </si>
  <si>
    <t>CA502</t>
  </si>
  <si>
    <t>Upgrade and reconstruct the I-80/I-680/SR 12 Interchange, Solano County</t>
  </si>
  <si>
    <t>CA501</t>
  </si>
  <si>
    <t>Reconfigure intersection at Highways 152 and 156 in Santa Clara County</t>
  </si>
  <si>
    <t>CA500</t>
  </si>
  <si>
    <t>Construction of Campus Parkway from State Route 99 to Yosemite Ave., Merced County.</t>
  </si>
  <si>
    <t>CA499</t>
  </si>
  <si>
    <t>Conduct Study and Construct I-205 Chrisman Road Interchange Project, Tracy, CA.</t>
  </si>
  <si>
    <t>CA498</t>
  </si>
  <si>
    <t>Install emergency vehicle preemption equipment along major arterials in the I- 880 corridor, Alameda County</t>
  </si>
  <si>
    <t>CA497</t>
  </si>
  <si>
    <t>Construct full-access interchange at SR 120-- McKinley Avenue, with the necessary SR 120 auxiliary lanes, Manteca, CA</t>
  </si>
  <si>
    <t>CA496</t>
  </si>
  <si>
    <t>Extension of a regional Class I bikeway from the West City limits to the East City limits along leased railroad right-of- way.</t>
  </si>
  <si>
    <t>CA495</t>
  </si>
  <si>
    <t>CA494</t>
  </si>
  <si>
    <t>Highways 152-156 Intersection improvements, CA</t>
  </si>
  <si>
    <t>CA493</t>
  </si>
  <si>
    <t>Construct I-80 Gilman Street interchange improvements in Berkeley</t>
  </si>
  <si>
    <t>CA492</t>
  </si>
  <si>
    <t>Construct earthen berm along Esperanza Road from Yorba Linda Blvd. to the west city limits to mitigate noise</t>
  </si>
  <si>
    <t>CA491</t>
  </si>
  <si>
    <t>State Route 88--Pine Grove Corridor Improvement Project.</t>
  </si>
  <si>
    <t>CA490</t>
  </si>
  <si>
    <t>Implement Northeast San Fernando Valley Road and Safety Improvements.</t>
  </si>
  <si>
    <t>CA489</t>
  </si>
  <si>
    <t>Rehabilitation of Tulare County Farm to Market road system</t>
  </si>
  <si>
    <t>CA488</t>
  </si>
  <si>
    <t>Construction of new roadway lighting on major transportation corridors in the Northeast San Fernando Valley.</t>
  </si>
  <si>
    <t>CA487</t>
  </si>
  <si>
    <t>Reconstruction of The Strand in the City of Manhattan Beach to improve beach access and accommodate increased pedestrian traffic</t>
  </si>
  <si>
    <t>CA486</t>
  </si>
  <si>
    <t>Implement Grove Avenue Corridor I-10 interchange improvements in Ontario.</t>
  </si>
  <si>
    <t>CA485</t>
  </si>
  <si>
    <t>Passons Grade Separation in the City of Pico Rivera.</t>
  </si>
  <si>
    <t>CA484</t>
  </si>
  <si>
    <t>Conduct Study of SR 130 Realignment Project, San Joaquin County and Santa Clara County, CA</t>
  </si>
  <si>
    <t>CA483</t>
  </si>
  <si>
    <t>City of Redondo Beach Esplanade Improvement Project.</t>
  </si>
  <si>
    <t>CA482</t>
  </si>
  <si>
    <t>Landscape south side of the 91 Fwy at Bellflower Blvd. in Bellflower.</t>
  </si>
  <si>
    <t>CA481</t>
  </si>
  <si>
    <t>Engineering, right-of-way and construction of HOV lanes on I-580 in the Livermore Valley, California</t>
  </si>
  <si>
    <t>CA480</t>
  </si>
  <si>
    <t>Operational and highway safety improvements on Hwy 94 between the 20 mile marker post in Jamul and Hwy 188 in Tecate</t>
  </si>
  <si>
    <t>CA479</t>
  </si>
  <si>
    <t>Conduct project report study on Old River School Rd--Firestone Blvd. intersection re- configuration.</t>
  </si>
  <si>
    <t>CA478</t>
  </si>
  <si>
    <t>Reconstruct Whittier Blvd. and improve parkway drainage from Philadelphia Ave. to Five Points in Whittier</t>
  </si>
  <si>
    <t>CA477</t>
  </si>
  <si>
    <t>Project Study Reports for I- 105 and I-405 Interchanges at Los Angeles International Airport.</t>
  </si>
  <si>
    <t>CA476</t>
  </si>
  <si>
    <t>Project design, environmental assessment, and roadway construction of Lonestar Road from Alta Road to Enrico Fermi Drive San Diego County</t>
  </si>
  <si>
    <t>CA475</t>
  </si>
  <si>
    <t>Transportation enhancements to Children's Museum of Los Angeles.</t>
  </si>
  <si>
    <t>CA474</t>
  </si>
  <si>
    <t>Interstate 15 and State Route 79 South Freeway Interchange and Ramp Improvement Project.</t>
  </si>
  <si>
    <t>CA473</t>
  </si>
  <si>
    <t>CA472</t>
  </si>
  <si>
    <t>Interchange improvements at Rice Avenue and U.S. Highway 101 in the City of Oxnard</t>
  </si>
  <si>
    <t>CA471</t>
  </si>
  <si>
    <t>Add turn lane and adaptive traffic control system at intersection of San Tomas Expressway and Hamilton Avenue in Campbell</t>
  </si>
  <si>
    <t>CA470</t>
  </si>
  <si>
    <t>Install new grade separation at Ranchero Road in Hesperia</t>
  </si>
  <si>
    <t>CA469</t>
  </si>
  <si>
    <t>Improve I-8 off ramp at Ocotillo to the Imperial Valley College Desert Museum/Regional Traveler Visitor Center, Imperial County</t>
  </si>
  <si>
    <t>CA468</t>
  </si>
  <si>
    <t>Construction of a smart crosswalk system at the intersection of Arminta St. and Mason Ave.</t>
  </si>
  <si>
    <t>CA467</t>
  </si>
  <si>
    <t>Freeway 180 Improvements Fresno</t>
  </si>
  <si>
    <t>CA466</t>
  </si>
  <si>
    <t>Construction of new roadway lighting on major transportation corridors in the Southwest San Fernando Valley.</t>
  </si>
  <si>
    <t>CA465</t>
  </si>
  <si>
    <t>Construct truck lane on Keystone Road from State Route 111 to Austin Road, Imperial County.</t>
  </si>
  <si>
    <t>CA464</t>
  </si>
  <si>
    <t>Reconfigure San Fernando Road from Fletcher Drive to I-5 Fwy, Los Angeles.</t>
  </si>
  <si>
    <t>CA463</t>
  </si>
  <si>
    <t>Alameda Corridor-East Construction Authority, San Gabriel Valley</t>
  </si>
  <si>
    <t>CA462</t>
  </si>
  <si>
    <t>Development and construction of improvements to State Route 79 in the San Jacinto Valley</t>
  </si>
  <si>
    <t>CA461</t>
  </si>
  <si>
    <t>Rio Vista Bridge Realignment Study and Street Sign Safety Program</t>
  </si>
  <si>
    <t>CA460</t>
  </si>
  <si>
    <t>Construction of a Lincoln Bypass on SR 65 in Placer County, CA</t>
  </si>
  <si>
    <t>CA459</t>
  </si>
  <si>
    <t>Construct Traffic flow improvements Vincent and Lakes Drive, West Covina</t>
  </si>
  <si>
    <t>CA458</t>
  </si>
  <si>
    <t>Expand carsharing pilot program to serve low-and moderate-income neighborhoods in the City and County of San Francisco.</t>
  </si>
  <si>
    <t>CA457</t>
  </si>
  <si>
    <t>Reconstruct Long Beach Blvd. with medians and improve drainage from Palm Ave. to Tweedy Blvd. in Lynwood.</t>
  </si>
  <si>
    <t>CA456</t>
  </si>
  <si>
    <t>Reconstruct Paramount Blvd. with medians and improve drainage from Artesia Blvd. to Candlewood St. in Long Beach</t>
  </si>
  <si>
    <t>CA455</t>
  </si>
  <si>
    <t>Reconstruct Bloomfield Ave. with medians from Carson St. to north city limits in Hawaiian Gardens.</t>
  </si>
  <si>
    <t>CA454</t>
  </si>
  <si>
    <t>Reconstruct interchange at I-10 and Riverside Avenue to improve traffic in Rialto</t>
  </si>
  <si>
    <t>CA453</t>
  </si>
  <si>
    <t>Construct I-580 Interchange Improvements in Castro Valley</t>
  </si>
  <si>
    <t>CA452</t>
  </si>
  <si>
    <t>Palm Drive and Interstate 10 interchange project</t>
  </si>
  <si>
    <t>CA451</t>
  </si>
  <si>
    <t>CA450</t>
  </si>
  <si>
    <t>Coyote Creek Trail Project-- Story Road to Montague Expressway</t>
  </si>
  <si>
    <t>CA449</t>
  </si>
  <si>
    <t>Construction of new freeway between I-15 and U.S. 395, including new interchange at I-15.</t>
  </si>
  <si>
    <t>CA448</t>
  </si>
  <si>
    <t>Construct new interchange and related road improvements on U.S. 101 near Airport Blvd., Salinas.</t>
  </si>
  <si>
    <t>CA447</t>
  </si>
  <si>
    <t>CA446</t>
  </si>
  <si>
    <t>Widen and Improve County Line Road in Calimesa.</t>
  </si>
  <si>
    <t>CA445</t>
  </si>
  <si>
    <t>Construct sound barriers at the I-805/SR 54 Interchange, National City</t>
  </si>
  <si>
    <t>CA444</t>
  </si>
  <si>
    <t>Almaden Expressway Improvements between Branham Lane and Blossom Road, San Jose</t>
  </si>
  <si>
    <t>CA443</t>
  </si>
  <si>
    <t>Long Beach Intelligent Transportation System: Integrate functioning traffic management center that includes the port, transit, airport as well as the city's police and fire departments, Long Beach.</t>
  </si>
  <si>
    <t>CA442</t>
  </si>
  <si>
    <t>South Bay Cities COG Coastal Corridor Transportation Initiative, Phase 3, El Segundo.</t>
  </si>
  <si>
    <t>CA441</t>
  </si>
  <si>
    <t>Rehabilitate pavement on Azusa Avenue and San Gabriel Avenue in Azusa.</t>
  </si>
  <si>
    <t>CA440</t>
  </si>
  <si>
    <t>Upgrade Bellflower intersections at Alondra Blvd. and at Rosecrans Ave. in Bellflower</t>
  </si>
  <si>
    <t>CA439</t>
  </si>
  <si>
    <t>Establish new grade separation at Sunset Ave. in Banning</t>
  </si>
  <si>
    <t>CA438</t>
  </si>
  <si>
    <t>Central Galt and State Route 99 Interchange and Access Improvements.</t>
  </si>
  <si>
    <t>CA437</t>
  </si>
  <si>
    <t>CA436</t>
  </si>
  <si>
    <t>I-15/Base Line Road Interchange Project, Rancho Cucamonga, California</t>
  </si>
  <si>
    <t>CA435</t>
  </si>
  <si>
    <t>Modesto, Riverbank and Oakdale, CA Improve SR 219 to 4-lanes</t>
  </si>
  <si>
    <t>CA434</t>
  </si>
  <si>
    <t>Improve the Rosecrans Ave. and Alondra Blvd. bridges over the San Gabriel River in Bellflower.</t>
  </si>
  <si>
    <t>CA433</t>
  </si>
  <si>
    <t>Upgrade and reconstruct I- 580/Vasco Road Interchange, City of Livermore.</t>
  </si>
  <si>
    <t>CA432</t>
  </si>
  <si>
    <t>Golden Gate National Parks Conservancy--Plan and Implement Trails and Bikeways Plan for the Golden Gate National Recreation Area and Presidio</t>
  </si>
  <si>
    <t>CA431</t>
  </si>
  <si>
    <t>Improvement of intersection at Burbank Blvd. and Woodley Ave.</t>
  </si>
  <si>
    <t>CA430</t>
  </si>
  <si>
    <t>Fresno County, CA Widen Friant Road to four lanes with class II bicycle lanes.</t>
  </si>
  <si>
    <t>CA429</t>
  </si>
  <si>
    <t>CA428</t>
  </si>
  <si>
    <t>Los Angeles Regional Diesel Emissions Reduction Program For Engine Retrofit, Gateway Cities</t>
  </si>
  <si>
    <t>CA427</t>
  </si>
  <si>
    <t>Implement intelligent management and logistics measures to improve freight movement, Gateway Cities</t>
  </si>
  <si>
    <t>CA426</t>
  </si>
  <si>
    <t>Construct Valley Boulevard Drainage Improvements, El Monte.</t>
  </si>
  <si>
    <t>CA425</t>
  </si>
  <si>
    <t>Improvements to State Route 67/State Route 52 interchange.</t>
  </si>
  <si>
    <t>CA424</t>
  </si>
  <si>
    <t>Widen San Fernando Road North, including streetscape projects, Sylmar</t>
  </si>
  <si>
    <t>CA423</t>
  </si>
  <si>
    <t>Widen Santa Maria River Bridge on U.S. Highway 101 between Santa Barbara County and San Luis Obispo County</t>
  </si>
  <si>
    <t>CA422</t>
  </si>
  <si>
    <t>Widen South Main St.-Soda Bay Rd. between CR 400A (mile marker 0.0-mile marker 0.7) and CR 502 (mile marker 0.0 and 0.9).</t>
  </si>
  <si>
    <t>CA421</t>
  </si>
  <si>
    <t>Widen SR 12 to four lanes through Jamieson Canyon (between I-80 and SR 29) for safety concerns and economic growth.</t>
  </si>
  <si>
    <t>CA420</t>
  </si>
  <si>
    <t>Widen State Route 262, replace two railroad overpass structures, and rebuild on and off ramps between SR 262 and Kato Rd. in Fremont</t>
  </si>
  <si>
    <t>CA419</t>
  </si>
  <si>
    <t>Widen State Route 46 between Airport Road and the Shandon Rest Stop in San Luis Obispo County</t>
  </si>
  <si>
    <t>CA418</t>
  </si>
  <si>
    <t>Widen State Route 98 from Route 111 to State Route 7, Calexico.</t>
  </si>
  <si>
    <t>CA417</t>
  </si>
  <si>
    <t>Widen State Route 98, including storm drain developments, from D. Navarro Avenue to State Route 111</t>
  </si>
  <si>
    <t>CA416</t>
  </si>
  <si>
    <t>Implement Van Nuys Road and Safety Improvements.</t>
  </si>
  <si>
    <t>CA415</t>
  </si>
  <si>
    <t>Construct overpass on Central Ave. at the railroad crossing in Newark</t>
  </si>
  <si>
    <t>CA414</t>
  </si>
  <si>
    <t>Realign First St. between Mission Rd. and Clarence St. in Los Angeles</t>
  </si>
  <si>
    <t>CA413</t>
  </si>
  <si>
    <t>Construction of CA 101 Auxiliary Lanes, Marsh Rd. to Santa Clara County Line</t>
  </si>
  <si>
    <t>CA412</t>
  </si>
  <si>
    <t>Construct a new interchange where I-15 meets Cajalco Road in Corona, CA</t>
  </si>
  <si>
    <t>CA411</t>
  </si>
  <si>
    <t>Improve bridge 58-7 on SR 115 that crosses the Alamo River in Holtville and also project design and environmental analysis of a new bridge over the same river.</t>
  </si>
  <si>
    <t>CA410</t>
  </si>
  <si>
    <t>Widen Interstate 8 overpass at Dogwood Road, Imperial County</t>
  </si>
  <si>
    <t>CA409</t>
  </si>
  <si>
    <t>U.S. 101 Operational Improvements, San Jose</t>
  </si>
  <si>
    <t>CA408</t>
  </si>
  <si>
    <t>Repair and realignment of Brahma Drive and Winnetka Ave.</t>
  </si>
  <si>
    <t>CA407</t>
  </si>
  <si>
    <t>Rehabilitate street surfaces in Sherman Oaks</t>
  </si>
  <si>
    <t>CA406</t>
  </si>
  <si>
    <t>Construct highway connecting State Route 78/ 86 and State Route 111, Brawley.</t>
  </si>
  <si>
    <t>CA405</t>
  </si>
  <si>
    <t>Widening Avenue 416 in Dinuba California.</t>
  </si>
  <si>
    <t>CA404</t>
  </si>
  <si>
    <t>Colima Road at Fullerton Road Intersection Improvements</t>
  </si>
  <si>
    <t>CA403</t>
  </si>
  <si>
    <t>Rosemead Boulevard/Highway 19 Renovation Project, Pico Rivera.</t>
  </si>
  <si>
    <t>CA402</t>
  </si>
  <si>
    <t>Design Traffic Flow Improvements Azusa and Amar, City of West Covina.</t>
  </si>
  <si>
    <t>CA401</t>
  </si>
  <si>
    <t>Reconstruct Eastern Ave. from Muller St. to Watcher St. in Bell Gardens.</t>
  </si>
  <si>
    <t>CA400</t>
  </si>
  <si>
    <t>Pedestrian safety improvements near North Atlantic Boulevard, Monterey Park</t>
  </si>
  <si>
    <t>CA399</t>
  </si>
  <si>
    <t>Construct road from Mace Blvd. in Yolo County to federally supported Pacific Flyway wildlife area</t>
  </si>
  <si>
    <t>CA398</t>
  </si>
  <si>
    <t>CA397</t>
  </si>
  <si>
    <t>Implement Riverside Avenue Railroad Bridge improvements, south of Interstate 10 in Rialto</t>
  </si>
  <si>
    <t>CA396</t>
  </si>
  <si>
    <t>Construct Inland Empire Transportation Management Center in Fontana to better regulate traffic and dispatch personnel to incidents</t>
  </si>
  <si>
    <t>CA395</t>
  </si>
  <si>
    <t>Replace I_x0013_880 overpass at Davis St. in San Leandro</t>
  </si>
  <si>
    <t>CA394</t>
  </si>
  <si>
    <t>Design and environmental analysis for State Route 11 connecting State Route 905 to the new East Otay Mesa Port of Entry, San Diego</t>
  </si>
  <si>
    <t>CA393</t>
  </si>
  <si>
    <t>Upgrade CA SR 4 East from the vicinity of Loveridge Road to G Street, Contra Costa County</t>
  </si>
  <si>
    <t>CA392</t>
  </si>
  <si>
    <t>Riverside Drive Improvements, Los Angeles</t>
  </si>
  <si>
    <t>CA391</t>
  </si>
  <si>
    <t>Grade Separation at Vanowen and Clybourn, Burbank</t>
  </si>
  <si>
    <t>CA390</t>
  </si>
  <si>
    <t>State Route 1 improvements between Soquel and Morrissey Blvd. including merge lanes and the La Fonda overpass, Santa Cruz</t>
  </si>
  <si>
    <t>CA389</t>
  </si>
  <si>
    <t>Conduct a project study report for new Highway 99 Interchange between SR 165 and Bradbury Road, and safety improvements/realignment of SR 165, serving Turlock/Hilmar region</t>
  </si>
  <si>
    <t>CA388</t>
  </si>
  <si>
    <t>The Alameda Corridor SR 47 Port Access Expressway design funding</t>
  </si>
  <si>
    <t>CA387</t>
  </si>
  <si>
    <t>Construct bicycle and pedestrian bridge between Oyster Bay Regional Park in San Leandro and Metropolitan Golf Course in Oakland</t>
  </si>
  <si>
    <t>CA386</t>
  </si>
  <si>
    <t>Bay Road improvements between University Avenue to Fordham, and from Clarke Avenue to Cooley Landing. Northern access improvements between University and Illinois Avenues, East Palo Alto</t>
  </si>
  <si>
    <t>CA385</t>
  </si>
  <si>
    <t>San Diego, CA Construction of the I_x0013_5 and SR 56 Connectors</t>
  </si>
  <si>
    <t>CA384</t>
  </si>
  <si>
    <t>Develop and implement traffic calming measures for traffic exiting the I_x0013_710 into Long Beach</t>
  </si>
  <si>
    <t>CA383</t>
  </si>
  <si>
    <t>Widen Wilmington Ave. from 223rd street including ramp modifications, Carson</t>
  </si>
  <si>
    <t>CA382</t>
  </si>
  <si>
    <t>Begin construction of road from U.S. 395 west towards SR 14</t>
  </si>
  <si>
    <t>CA381</t>
  </si>
  <si>
    <t>Grade Separation at 32nd Street between I_x0013_15 and Harbor Drive, San Diego</t>
  </si>
  <si>
    <t>CA380</t>
  </si>
  <si>
    <t>Transportation improvement project near Chevy Chase Drive, Glendale</t>
  </si>
  <si>
    <t>CA379</t>
  </si>
  <si>
    <t>Reduce Orange County Congestion Program</t>
  </si>
  <si>
    <t>CA378</t>
  </si>
  <si>
    <t>Reconstruct interchange for south-bound traffic entering I_x0013_80 from Central Avenue, City of Richmond</t>
  </si>
  <si>
    <t>CA377</t>
  </si>
  <si>
    <t>Diamond Bar On-Off Ramp at Lemon Ave. on SR 60</t>
  </si>
  <si>
    <t>CA376</t>
  </si>
  <si>
    <t>Tuolumne, Stanislaus and Merced Counties Upgrade existing county highway, J59</t>
  </si>
  <si>
    <t>CA375</t>
  </si>
  <si>
    <t>Construct I_x0013_605 Interchange Capacity Improvements in Irwindale</t>
  </si>
  <si>
    <t>CA374</t>
  </si>
  <si>
    <t>Shoal Creek Pedestrian Bridge (San Diego)</t>
  </si>
  <si>
    <t>CA373</t>
  </si>
  <si>
    <t>I_x0013_5 HOV Improvements from Route 134 to Route 170</t>
  </si>
  <si>
    <t>CA372</t>
  </si>
  <si>
    <t>Improvement of intersection at Aviation Blvd. and Rosecrans Ave. to reduce congestion, City of Hawthorne</t>
  </si>
  <si>
    <t>CA371</t>
  </si>
  <si>
    <t>Rehabilitate street surface of Cedros Avenue between Burbank Blvd. and Magnolia Blvd</t>
  </si>
  <si>
    <t>CA370</t>
  </si>
  <si>
    <t>Undertake Cordelia Hill Sky Valley transportation enhancement project, including upgrade of pedestrian and bicycle corridors, Solano County</t>
  </si>
  <si>
    <t>CA369</t>
  </si>
  <si>
    <t>Construct Route 101 Auxiliary Lanes 3rd Ave. in the City of San Mateo to Millbrae Ave. in Millbrae</t>
  </si>
  <si>
    <t>CA368</t>
  </si>
  <si>
    <t>Construct pedestrian enhancements on Broadway in Los Angeles</t>
  </si>
  <si>
    <t>CA367</t>
  </si>
  <si>
    <t>Carlsbad, CA Construction of Poinsettia Lane</t>
  </si>
  <si>
    <t>CA366</t>
  </si>
  <si>
    <t>Mission Boulevard/State Route 71 Interchange_x0014_Corridor Improvements</t>
  </si>
  <si>
    <t>CA365</t>
  </si>
  <si>
    <t>Scenic preservation and run-off mitigation in the Santa Monica Mountains National Recreation Area near PCH and U.S. 101</t>
  </si>
  <si>
    <t>CA364</t>
  </si>
  <si>
    <t>Mariposa County, CA Improve 16 roads, bridge and one bike path</t>
  </si>
  <si>
    <t>CA363</t>
  </si>
  <si>
    <t>Pasadena Ave/Monterey Rd. Partial Grade Separation_x0014_Preliminary Engineering_x0014_Feasibility, South Pasadena</t>
  </si>
  <si>
    <t>CA362</t>
  </si>
  <si>
    <t>Widen Lakewood Blvd. between Telegraph Rd. and Fifth St. in Downey</t>
  </si>
  <si>
    <t>CA361</t>
  </si>
  <si>
    <t>Construct Air Cargo Access Road to Oakland International Airport</t>
  </si>
  <si>
    <t>CA360</t>
  </si>
  <si>
    <t>Widen Firestone Blvd. between Ryerson Blvd. and Stewart and Gray Road in Downey</t>
  </si>
  <si>
    <t>CA359</t>
  </si>
  <si>
    <t>San Gabriel Blvd. Rehabilitation Project_x0014_Mission Rd. to Broadway, San Gabriel</t>
  </si>
  <si>
    <t>CA358</t>
  </si>
  <si>
    <t>I_x0013_5 Santa Clarita-Los Angeles Gateway Improvement Project</t>
  </si>
  <si>
    <t>CA357</t>
  </si>
  <si>
    <t>Conduct project design and environmental analysis of Heritage Bridge on Heritage Road linking Chula Vista to Otay Mesa</t>
  </si>
  <si>
    <t>CA356</t>
  </si>
  <si>
    <t>Upgrade and extend Commerce Avenue, City of Concord</t>
  </si>
  <si>
    <t>CA355</t>
  </si>
  <si>
    <t>Seismic retrofit of the Golden Gate Bridge</t>
  </si>
  <si>
    <t>CA354</t>
  </si>
  <si>
    <t>Implement streetscape project on Central Avenue from 103rd Street to Watts/103rd Street Station, Watts</t>
  </si>
  <si>
    <t>CA353</t>
  </si>
  <si>
    <t>Folsom Blvd. Transportation Enhancements, City of Rancho Cordova</t>
  </si>
  <si>
    <t>CA352</t>
  </si>
  <si>
    <t>Complete the Bay Trail along the western edge of the American Canyon Wetlands Edge Bay Trail</t>
  </si>
  <si>
    <t>CA351</t>
  </si>
  <si>
    <t>I_x0013_10 and Indian Ave. Interchange, Palm Springs, CA</t>
  </si>
  <si>
    <t>CA350</t>
  </si>
  <si>
    <t>Construction of a traffic signal at the intersection of Independence Avenue and Sherman Way</t>
  </si>
  <si>
    <t>CA349</t>
  </si>
  <si>
    <t>Construct Class I bike and pedestrian path from San Luis Obispo to Avila Beach</t>
  </si>
  <si>
    <t>CA348</t>
  </si>
  <si>
    <t>Reconstruct I_x0013_880 and Coleman Avenue Interchange and implement other I_x0013_880 Corridor operational improvements in Santa Clara County</t>
  </si>
  <si>
    <t>CA347</t>
  </si>
  <si>
    <t>Construct new left turn lane at State Route 19 and Telstar in El Monte</t>
  </si>
  <si>
    <t>CA346</t>
  </si>
  <si>
    <t>Hansen Dam Recreation Area access improvements including hillside stabilization and parking lot rehabilitation along Osborne Street between Glenoaks Boulevard and Dronfield Avenue</t>
  </si>
  <si>
    <t>CA345</t>
  </si>
  <si>
    <t>Santa Anita Avenue Corridor Improvement project, Arcadia, California</t>
  </si>
  <si>
    <t>CA344</t>
  </si>
  <si>
    <t>Construct interchange on U.S. 50 at Empire Ranch Road in Folsom</t>
  </si>
  <si>
    <t>CA343</t>
  </si>
  <si>
    <t>Construct a raised landscaped median on Alondra Blvd. between Clark Ave. and Woodruff Ave. in Bellflower</t>
  </si>
  <si>
    <t>CA342</t>
  </si>
  <si>
    <t>Improve traffic safety, including streetlights, from Queen to Barclay to Los Angeles River to Riverside in Elysian Valley, Los Angeles</t>
  </si>
  <si>
    <t>CA341</t>
  </si>
  <si>
    <t>Construct one additional all purpose lane in each direction on I_x0013_405 and provide additional capital improvements from SR 73 through the LA County line</t>
  </si>
  <si>
    <t>CA340</t>
  </si>
  <si>
    <t>Streetscape improvements at East 14th St-Mission Blvd. in Alameda County</t>
  </si>
  <si>
    <t>CA339</t>
  </si>
  <si>
    <t>Mount Vernon Avenue grade separation and bridge expansion in Colton</t>
  </si>
  <si>
    <t>CA338</t>
  </si>
  <si>
    <t>Study of Thomas Bridge to meet future cargo and passenger traffic needs of the ports of Long Beach and Los Angeles</t>
  </si>
  <si>
    <t>CA337</t>
  </si>
  <si>
    <t>Rehabilitation, repair, and/or reconstruction of deficient 2-lane roads that connect to Interstate 5, SR 180, SR 41 and SR 99 countywide, Fresno County</t>
  </si>
  <si>
    <t>CA336</t>
  </si>
  <si>
    <t>Implement Southwest San Fernando Valley Road and Safety Improvements</t>
  </si>
  <si>
    <t>CA335</t>
  </si>
  <si>
    <t>Widening the highway and reconstructing off ramps on Hwy 101 between Steele Lane and Windsor, CA to reduce traffic and promote carpools</t>
  </si>
  <si>
    <t>CA334</t>
  </si>
  <si>
    <t>Reconstruct I_x0013_710 southern terminus off ramps, Long Beach</t>
  </si>
  <si>
    <t>CA333</t>
  </si>
  <si>
    <t>Escondido, CA Construction of Bear Valley Parkway, East Valley Parkway</t>
  </si>
  <si>
    <t>CA332</t>
  </si>
  <si>
    <t>Construct Coyote Creek Trail Project from Story Road to Montague Expressway in San Jose</t>
  </si>
  <si>
    <t>CA331</t>
  </si>
  <si>
    <t>Quincy-Oroville Highway Rehabilitation in Plumas County</t>
  </si>
  <si>
    <t>CA330</t>
  </si>
  <si>
    <t>Operations and management improvements, including ITS technologies, on U.S. Highway 101 in Santa Barbara County</t>
  </si>
  <si>
    <t>CA329</t>
  </si>
  <si>
    <t>Widen SR 89 at existing mousehole two lane RR underpass</t>
  </si>
  <si>
    <t>CA328</t>
  </si>
  <si>
    <t>Soundwall construction on the 210 Freeway, Pasadena</t>
  </si>
  <si>
    <t>CA327</t>
  </si>
  <si>
    <t>Construction of Cross Valley Connector between I_x0013_5 and SR 14</t>
  </si>
  <si>
    <t>CA326</t>
  </si>
  <si>
    <t>Construct a 2.8 mile bikeway along Lambert Road from Mills Ave., to Valley Home Ave., in the City of Whittier, CA</t>
  </si>
  <si>
    <t>CA325</t>
  </si>
  <si>
    <t>Reconstruct segments of Hollister Avenue between San Antonio Road and State Route 154 in Santa Barbara County</t>
  </si>
  <si>
    <t>CA324</t>
  </si>
  <si>
    <t>Implement streetscape improvements on segments of Laurel Canyon Blvd. and Victory Blvd. in North Hollywood</t>
  </si>
  <si>
    <t>CA323</t>
  </si>
  <si>
    <t>Construct pedestrian, bicycle and ADA accessible boardwalks at the Pismo Beach Promenade in San Luis Obispo County</t>
  </si>
  <si>
    <t>CA322</t>
  </si>
  <si>
    <t>State Route 86S and Ave. 66 highway safety grade separation</t>
  </si>
  <si>
    <t>CA321</t>
  </si>
  <si>
    <t>Improvement of intersection at Balboa Blvd. and San Fernando Rd</t>
  </si>
  <si>
    <t>CA320</t>
  </si>
  <si>
    <t>Will add landscaping enhancements along the Ronald Reagan Freeway Route 118 for aesthetic purposes</t>
  </si>
  <si>
    <t>CA319</t>
  </si>
  <si>
    <t>Willow and Herndon Traffic Flow Improvements, City of Clovis, California</t>
  </si>
  <si>
    <t>CA318</t>
  </si>
  <si>
    <t>San Diego River Multiuse Bicycle and Pedestrian Path</t>
  </si>
  <si>
    <t>CA317</t>
  </si>
  <si>
    <t>Adams Street Rehabilitation Project, Glendale</t>
  </si>
  <si>
    <t>CA316</t>
  </si>
  <si>
    <t>Route 1 San Pedro Creek Bridge replacement in Pacifica</t>
  </si>
  <si>
    <t>CA315</t>
  </si>
  <si>
    <t>Douglas St. Improvements, El Segundo</t>
  </si>
  <si>
    <t>CA314</t>
  </si>
  <si>
    <t>Roadway surface improvements, street lighting, and storm drain improvements to South Center Street from Baughman Road to State Route 78/86, Westmorland</t>
  </si>
  <si>
    <t>CA313</t>
  </si>
  <si>
    <t>Replace structurally unsafe Winters Bridge for vehicles, bicycles and pedestrians between Yolo and Solano Counties</t>
  </si>
  <si>
    <t>CA312</t>
  </si>
  <si>
    <t>Huntington Beach, Remove off-ramp on I_x0013_405 at Beach Blvd. Construct fourth lane on I_x0013_405 North, at the Beach Blvd. interchange</t>
  </si>
  <si>
    <t>CA311</t>
  </si>
  <si>
    <t>Reconstruct and deep-lift asphalt on various roads throughout the district in Santa Barbara County</t>
  </si>
  <si>
    <t>CA310</t>
  </si>
  <si>
    <t>CA309</t>
  </si>
  <si>
    <t>Develop and implement ITS master plan in
Anaheim</t>
  </si>
  <si>
    <t>CA308</t>
  </si>
  <si>
    <t>Construct safe access to streets for bicyclists and pedestrians including crosswalks, sidewalks and traffic calming measures, Covina</t>
  </si>
  <si>
    <t>CA307</t>
  </si>
  <si>
    <t>Replacement of Safford Bridge which crosses the Gila River directly north of Safford, AZ on North 8th Avenue</t>
  </si>
  <si>
    <t>AZ066</t>
  </si>
  <si>
    <t>Arizona Department of Transportation; for those projects it has identified as its highest priorities.</t>
  </si>
  <si>
    <t>AZ065</t>
  </si>
  <si>
    <t>Pave remaining stretch of BIA Route 4 from the junction of the BIA Route 4 and N8031 in Pinon, AZ, to the Navajo and Hopi border</t>
  </si>
  <si>
    <t>AZ064</t>
  </si>
  <si>
    <t>Design and construct bridge and roadway approaches across Tonto Creek at Sheeps Crossing south of Payson, AZ</t>
  </si>
  <si>
    <t>AZ063</t>
  </si>
  <si>
    <t>U.S. 60 and U.S. 93 connection on the eastern edge of central Wickenburg</t>
  </si>
  <si>
    <t>AZ062</t>
  </si>
  <si>
    <t>Widen and expand the existing roadway and railroad overpass in the Houghton Road Corridor</t>
  </si>
  <si>
    <t>AZ061</t>
  </si>
  <si>
    <t>Design and Construction of Rio Salado Pedestrian Bridge in Tempe, AZ.</t>
  </si>
  <si>
    <t>AZ060</t>
  </si>
  <si>
    <t>Scott Ranch Road. Navajo County--Connect White Mountain Road (SR 260) and Penrod Road (SR 77).</t>
  </si>
  <si>
    <t>AZ059</t>
  </si>
  <si>
    <t>Pliocene Cliffs reconstruction between Wikieup and the Santa Maria River.</t>
  </si>
  <si>
    <t>AZ058</t>
  </si>
  <si>
    <t>Design, right-of-way acquisition, and construction I-10 Collector Distributor Roadway from 40th Street to Baseline Maricopa County, Arizona.</t>
  </si>
  <si>
    <t>AZ057</t>
  </si>
  <si>
    <t>AZ056</t>
  </si>
  <si>
    <t>Many Farms, Apache County-- For the preconstruction (including survey and archeological clearances) and construction [ of N8086 and N8084 on the Navajo Nation. preconstruction (including survey and archeological clearances) and construction</t>
  </si>
  <si>
    <t>AZ055</t>
  </si>
  <si>
    <t>State Route 77/Project funds for the Ore Trail in the Copper Corridor on SR 77</t>
  </si>
  <si>
    <t>AZ054</t>
  </si>
  <si>
    <t>Construct bridges at Aspen St., at Birch St., at Cherry St., at Bonito St., at Thorpe St</t>
  </si>
  <si>
    <t>AZ053</t>
  </si>
  <si>
    <t>Realign Davis Road from State Route 80 to State Route 191.</t>
  </si>
  <si>
    <t>AZ052</t>
  </si>
  <si>
    <t>AZ051</t>
  </si>
  <si>
    <t>Construct or Modify Railroad Grade Separations on 6th St. and 22nd St. and Reconstruct Speedway Blvd. Underpass in Tucson.</t>
  </si>
  <si>
    <t>AZ050</t>
  </si>
  <si>
    <t>Grand Canyon Greenway Trails</t>
  </si>
  <si>
    <t>AZ049</t>
  </si>
  <si>
    <t>Planning, design, and construction of Navajo Route 9010- off of I-40 at Houck, AZ (Exit 348) to Pine Springs Day School</t>
  </si>
  <si>
    <t>AZ048</t>
  </si>
  <si>
    <t>Upgrade and Re-opening of Main Street in Yuma.</t>
  </si>
  <si>
    <t>AZ047</t>
  </si>
  <si>
    <t>Construct pedestrian and bicycle overpass at McDowell Road and 35th Avenue in Phoenix.</t>
  </si>
  <si>
    <t>AZ046</t>
  </si>
  <si>
    <t>Design and construction of roadway improvements on U.S. 60 from 67th Avenue to McDowell.</t>
  </si>
  <si>
    <t>AZ045</t>
  </si>
  <si>
    <t>Construct link from Twin Peaks Road to I-10 and Linda Vista Blvd. including bridge over Santa Cruz River and overpass of Union Pacific Rail Road.</t>
  </si>
  <si>
    <t>AZ044</t>
  </si>
  <si>
    <t>Navajo Mountain Road on the Navajo Nation.</t>
  </si>
  <si>
    <t>AZ043</t>
  </si>
  <si>
    <t>Construct the Rio Salado Parkway to connect I-10 and Loop 202 freeways to 7th Street in downtown Phoenix.</t>
  </si>
  <si>
    <t>AZ042</t>
  </si>
  <si>
    <t>Construct a passing lane between the north end of Lake Havasu City to I-40</t>
  </si>
  <si>
    <t>AZ041</t>
  </si>
  <si>
    <t>Kabba Wash project between I-40 and Wikieup</t>
  </si>
  <si>
    <t>AZ040</t>
  </si>
  <si>
    <t>Navajo Route 20/Navajo Nation, Coconino County, AZ/To Conduct a 2-lane road design for 28 miles of dirt road between the communities of Le Chee, Coppermine, and Gap</t>
  </si>
  <si>
    <t>AZ039</t>
  </si>
  <si>
    <t>Pinal Avenue/Main Street right-of-way acquisition_x0014_Pinal County, Casa Grande, AZ_x0014_To reconstruct Main St. to include a bypass for commercial traffic</t>
  </si>
  <si>
    <t>AZ038</t>
  </si>
  <si>
    <t>Burro Creek section between Wikieup and the Santa Maria River</t>
  </si>
  <si>
    <t>AZ037</t>
  </si>
  <si>
    <t>Improving Lone Pine Dam Road in Navajo County</t>
  </si>
  <si>
    <t>AZ036</t>
  </si>
  <si>
    <t>Upgrade and Widen SR 85 to I_x0013_10 (Mileposts 120_x0013_141)</t>
  </si>
  <si>
    <t>AZ035</t>
  </si>
  <si>
    <t>U.S. 60 to Gonzalez Pass</t>
  </si>
  <si>
    <t>AZ034</t>
  </si>
  <si>
    <t>Develop U.S. Highway 71 (I- 49) to Interstate standards on new location between Mena, AR and LA State line</t>
  </si>
  <si>
    <t>AR120</t>
  </si>
  <si>
    <t>Construct and rehabilitate University of Arkansas Technology Corridor Enhancement Project.</t>
  </si>
  <si>
    <t>AR119</t>
  </si>
  <si>
    <t>Construct and rehabilitate Fayetteville Expressway Economic Development Corridor, including Van Asche Drive</t>
  </si>
  <si>
    <t>AR118</t>
  </si>
  <si>
    <t>Springdale--Improvements to Johnson Road from Hwy 412 to I-540 through Springdale and Johnson</t>
  </si>
  <si>
    <t>AR117</t>
  </si>
  <si>
    <t>Russellville Intermodal Facility: construct access roads from AR Hwy 247, purchase Right-of-Way.</t>
  </si>
  <si>
    <t>AR116</t>
  </si>
  <si>
    <t>Van Buren--Widen and reconstruct Rena Road.</t>
  </si>
  <si>
    <t>AR115</t>
  </si>
  <si>
    <t>Fort Smith: Improvements to Jenny Lind Rd. and Ingersoll.</t>
  </si>
  <si>
    <t>AR114</t>
  </si>
  <si>
    <t>Highway 167 Widening: Fordyce to Sheridan Bypass</t>
  </si>
  <si>
    <t>AR113</t>
  </si>
  <si>
    <t>Widening of Highway 65/82: Pine Bluff-Greenville Bridge</t>
  </si>
  <si>
    <t>AR112</t>
  </si>
  <si>
    <t>Highway 412 Relocation: Paragould South Bypass</t>
  </si>
  <si>
    <t>AR111</t>
  </si>
  <si>
    <t>Improve Highway 412: Baxter Co. to Ash Flat.</t>
  </si>
  <si>
    <t>AR110</t>
  </si>
  <si>
    <t>Highway 165: Railroad Overpass Construction.</t>
  </si>
  <si>
    <t>AR109</t>
  </si>
  <si>
    <t>Construction of I-49, Highway 71: Highway 22 to Highway 71 near Jenny Lind</t>
  </si>
  <si>
    <t>AR108</t>
  </si>
  <si>
    <t>Rogers--Construct new interchange on I-540 near the existing Perry Road overpass</t>
  </si>
  <si>
    <t>AR107</t>
  </si>
  <si>
    <t>Maumelle Interchange--For third entrance into Maumelle</t>
  </si>
  <si>
    <t>AR106</t>
  </si>
  <si>
    <t>Highway 77 Rail Grade Separation in Marion</t>
  </si>
  <si>
    <t>AR105</t>
  </si>
  <si>
    <t>Develop a railroad overpass connecting U.S. Highway 67 and U.S. Highway 371 in Prescott</t>
  </si>
  <si>
    <t>AR104</t>
  </si>
  <si>
    <t>Conway, AR Western Loop-- For engineering, rights-of- way, relocations, and continued planning and design</t>
  </si>
  <si>
    <t>AR103</t>
  </si>
  <si>
    <t>I-40/Highway 89 Interchange Planning and Construction.</t>
  </si>
  <si>
    <t>AR102</t>
  </si>
  <si>
    <t>Improve State Hwy 88 (Higdon Ferry Road) in Hot Springs.</t>
  </si>
  <si>
    <t>AR101</t>
  </si>
  <si>
    <t>Highway 67: Kiehl Avenue-- Vandenberg Boulevard: rehabilitating and widening Highway 67 from four to six lanes from Kiehl Ave. to Vandenberg Blvd</t>
  </si>
  <si>
    <t>AR100</t>
  </si>
  <si>
    <t>Caraway Bridge Overpass</t>
  </si>
  <si>
    <t>AR099</t>
  </si>
  <si>
    <t>Hot Springs Extension, East- West Arterial: Highway 70 to Highways 5/7.</t>
  </si>
  <si>
    <t>AR098</t>
  </si>
  <si>
    <t>Interchange Modification to I-430/I-630.</t>
  </si>
  <si>
    <t>AR097</t>
  </si>
  <si>
    <t>Northeast Arkansas Connector (relocation of Highway 226)</t>
  </si>
  <si>
    <t>AR096</t>
  </si>
  <si>
    <t>Construction of I-530 between Pine Bluff and Wilmer</t>
  </si>
  <si>
    <t>AR095</t>
  </si>
  <si>
    <t>For acquisition and construction of an alternate transportation (pedestrian/bicycle) trail from East Little Rock to Pinnacle Mountain State Park</t>
  </si>
  <si>
    <t>AR094</t>
  </si>
  <si>
    <t>Study and construction of 8th Street, in Bentonville, AR from Interstate 540, (including direct access to I-540) to SW Elm Tree Road</t>
  </si>
  <si>
    <t>AR093</t>
  </si>
  <si>
    <t>Springdale, AR-- Improvements to Johnson Road from Hwy 412 to I-540 through Springdale and Johnson.</t>
  </si>
  <si>
    <t>AR092</t>
  </si>
  <si>
    <t>I40-Highway 89 Interchange.</t>
  </si>
  <si>
    <t>AR091</t>
  </si>
  <si>
    <t>Fort Smith, Arkansas: Improvements to Jenny Lind Rd. and Ingersoll Rd</t>
  </si>
  <si>
    <t>AR090</t>
  </si>
  <si>
    <t>AR089</t>
  </si>
  <si>
    <t>Russellville Intermodal Facility construct access roads from AR Hwy 247, purchase Right-of-Way.</t>
  </si>
  <si>
    <t>AR088</t>
  </si>
  <si>
    <t>Washington County, Arkansas--Replace and rebuild Tilly Willy Bridge</t>
  </si>
  <si>
    <t>AR087</t>
  </si>
  <si>
    <t>Hwy 65 improvements in Van Buren County, including construction of passing lanes, bridge improvements, intersection improvements and other roadway improvements</t>
  </si>
  <si>
    <t>AR086</t>
  </si>
  <si>
    <t>AR085</t>
  </si>
  <si>
    <t>AR084</t>
  </si>
  <si>
    <t>Construct and rehabilitate Fayetteville Expressway Economic Development Corridor</t>
  </si>
  <si>
    <t>AR083</t>
  </si>
  <si>
    <t>Highway 412: Baxter Co. to Ash Flat</t>
  </si>
  <si>
    <t>AR082</t>
  </si>
  <si>
    <t>AR081</t>
  </si>
  <si>
    <t>Interstates 30/440/530 Interchanges/For interchange improvements, Little Rock.</t>
  </si>
  <si>
    <t>AR080</t>
  </si>
  <si>
    <t>War Eagle Bridge Rehabilitation--Benton County, Arkansas</t>
  </si>
  <si>
    <t>AR079</t>
  </si>
  <si>
    <t>Van Buren, Arkansas--Widen and reconstruct Rena Road.</t>
  </si>
  <si>
    <t>AR078</t>
  </si>
  <si>
    <t>Improve State Highway 88 (Higdon Ferry Road) in Hot Springs.</t>
  </si>
  <si>
    <t>AR077</t>
  </si>
  <si>
    <t>For rail grade separations identified by the MPO for the Little Rock/North Little Rock metropolitan area, (which may include: Edison Ave.; Springer Blvd.; Hwy 89 Extension; McCain/Fairfax; Salem Road; J.P. Wright Loop; South Loop; Geyer Springs Rd)</t>
  </si>
  <si>
    <t>AR076</t>
  </si>
  <si>
    <t>Highway 77 Rail Grade Separation</t>
  </si>
  <si>
    <t>AR075</t>
  </si>
  <si>
    <t>Rogers, Arkansas--Construct new interchange on I-540 near the existing Perry Road overpass.</t>
  </si>
  <si>
    <t>AR074</t>
  </si>
  <si>
    <t>Maumelle Interchange--Third entrance into Maumelle</t>
  </si>
  <si>
    <t>AR073</t>
  </si>
  <si>
    <t>Highway 165: Railroad Overpass</t>
  </si>
  <si>
    <t>AR072</t>
  </si>
  <si>
    <t>AR071</t>
  </si>
  <si>
    <t>Widen to four lanes, improvement, and other development to U.S. Highway 167 from LA State line north to I-530.</t>
  </si>
  <si>
    <t>AR070</t>
  </si>
  <si>
    <t>Bentonville, Arkansas_x0014_Widen Arkansas Highway 102 between U.S. 71B and the west city limits</t>
  </si>
  <si>
    <t>AR069</t>
  </si>
  <si>
    <t>Widening existing Highway 226, including a bypass of Cash and a new connection to Highway 49</t>
  </si>
  <si>
    <t>AR068</t>
  </si>
  <si>
    <t>Junction Bridge_x0014_Rehabilitation and conversion from rail to pedestrian use</t>
  </si>
  <si>
    <t>AR067</t>
  </si>
  <si>
    <t>Widen to 5 lanes, improvement, and other development to U.S. Highway 79B/University Ave. in Pine Bluff</t>
  </si>
  <si>
    <t>AR066</t>
  </si>
  <si>
    <t>Conway Western Loop_x0014_For engineering, rights-of-way, relocations, and continued planning and design</t>
  </si>
  <si>
    <t>AR065</t>
  </si>
  <si>
    <t>Construction of I_x0013_49, Highway 71: Arkansas portion of Bella Vista Bypass</t>
  </si>
  <si>
    <t>AR064</t>
  </si>
  <si>
    <t>Bentonville, Arkansas_x0014_Widen and improve I_x0013_540 and SH 102 Interchange</t>
  </si>
  <si>
    <t>AR063</t>
  </si>
  <si>
    <t>Engineering and right-of-way acquisition for the McWrights Ferry Road extension between Rice Mine Road and New Watermelon Road in Tuscaloosa County</t>
  </si>
  <si>
    <t>AL189</t>
  </si>
  <si>
    <t>Transportation enhancement projects for sidewalks and streetscaping along Cahaba Road between the Botanical Gardens and the Birmingham Zoo in the City of Birmingham</t>
  </si>
  <si>
    <t>AL188</t>
  </si>
  <si>
    <t>Drainage and infrastructure improvements on U.S. 11 in front of Springville Middle School in Springville</t>
  </si>
  <si>
    <t>AL187</t>
  </si>
  <si>
    <t>Grade crossing improvements along Luxapalila Valley RR in Lamar and Fayette Counties, AL (Crossings at CR-6, CR-20, SH-7, James Street, and College Drive)</t>
  </si>
  <si>
    <t>AL186</t>
  </si>
  <si>
    <t>Grade crossing improvements along Conecuh Valley RR at Henderson Highway (CR-21) in Troy, AL</t>
  </si>
  <si>
    <t>AL185</t>
  </si>
  <si>
    <t>Grade crossing improvements along Wiregrass Central RR at Boll Weevil Bypass in Enterprise, AL</t>
  </si>
  <si>
    <t>AL184</t>
  </si>
  <si>
    <t>I-65 Widening from U.S. 31 in Alabaster (Exit 238) to AL 25 in Calera (Exit 228)</t>
  </si>
  <si>
    <t>AL160</t>
  </si>
  <si>
    <t>To widen Highway 84 to 4 lanes west of I-65 from Evergreen to Monroeville and beyond to the Alabama State line</t>
  </si>
  <si>
    <t>AL159</t>
  </si>
  <si>
    <t>To construct a new interchange on I-85 at Beehive Road in Auburn, AL</t>
  </si>
  <si>
    <t>AL158</t>
  </si>
  <si>
    <t>To construct approximately 13 mile four lane thoroughfare to connect the Foley Beach Express to I-10/Highway 83 Baldwin County</t>
  </si>
  <si>
    <t>AL157</t>
  </si>
  <si>
    <t>Preliminary Engineering, Design, ROW Acquisition and Construction of the I- 85 Extension</t>
  </si>
  <si>
    <t>AL156</t>
  </si>
  <si>
    <t>Preliminary Engineering, Design, ROW Acquisition and Construction of the I- 10 Connector</t>
  </si>
  <si>
    <t>AL155</t>
  </si>
  <si>
    <t>Preliminary Engineering, Design, ROW Acquisition and Construction of the Tuscaloosa Bypass.</t>
  </si>
  <si>
    <t>AL154</t>
  </si>
  <si>
    <t>Alabama Hwy 36 Extension and Widening--Phase II</t>
  </si>
  <si>
    <t>AL153</t>
  </si>
  <si>
    <t>The City of Calera, Alabama--Northern Bypass Segment (U.S. Highway 31 to Alabama State Highway 25).</t>
  </si>
  <si>
    <t>AL152</t>
  </si>
  <si>
    <t>Construct additional lanes on SR 77 from Southside, Alabama to Green Valley Road</t>
  </si>
  <si>
    <t>AL151</t>
  </si>
  <si>
    <t>Construct interchange on I- 59 between I-59 and 49th Street in Fort Payne, AL</t>
  </si>
  <si>
    <t>AL150</t>
  </si>
  <si>
    <t>Jackson County Industrial Park Access Road, Hollywood.</t>
  </si>
  <si>
    <t>AL149</t>
  </si>
  <si>
    <t>Huntsville Southern Bypass planning and engineering</t>
  </si>
  <si>
    <t>AL148</t>
  </si>
  <si>
    <t>Construct County Road 83 corridor from Foley Beach Express to I-10.</t>
  </si>
  <si>
    <t>AL147</t>
  </si>
  <si>
    <t>AL 5 Widening in Bibb County</t>
  </si>
  <si>
    <t>AL146</t>
  </si>
  <si>
    <t>Pedestrian Improvements for Pell City, AL.</t>
  </si>
  <si>
    <t>AL145</t>
  </si>
  <si>
    <t>Construct I-10/U.S. 231 Connector from Dothan, AL to Florida</t>
  </si>
  <si>
    <t>AL144</t>
  </si>
  <si>
    <t>Design and construct a 4- lane highway from Muscle Shoals, AL to I-10</t>
  </si>
  <si>
    <t>AL143</t>
  </si>
  <si>
    <t>Expand to 4 lanes on U.S. 278 from I-65 to U.S. 231.</t>
  </si>
  <si>
    <t>AL142</t>
  </si>
  <si>
    <t>Construction of Patton Island Bridge Corridor</t>
  </si>
  <si>
    <t>AL140</t>
  </si>
  <si>
    <t>CR 52 from U.S. 31 (Pelham) and continuation of CR 52 in Jefferson County, known as Morgan Road, to I-459, including proposed Highway 261 bypass around old town Helena</t>
  </si>
  <si>
    <t>AL139</t>
  </si>
  <si>
    <t>Pedestrian Improvements for Northport, AL.</t>
  </si>
  <si>
    <t>AL138</t>
  </si>
  <si>
    <t>Alabama Hwy 36 Extension and Widening-Phase II.</t>
  </si>
  <si>
    <t>AL137</t>
  </si>
  <si>
    <t>Pedestrian Improvements for Centerpoint, AL.</t>
  </si>
  <si>
    <t>AL136</t>
  </si>
  <si>
    <t>To provide four lanes on U.S. 80, Perry County, Marengo County, and Sumter County</t>
  </si>
  <si>
    <t>AL135</t>
  </si>
  <si>
    <t>Pedestrian Improvements for Gardendale, AL</t>
  </si>
  <si>
    <t>AL134</t>
  </si>
  <si>
    <t>Pedestrian Improvements for Leeds, AL.</t>
  </si>
  <si>
    <t>AL133</t>
  </si>
  <si>
    <t>To construct up to 2 interchanges on U.S. Alternate Highway 72/Alabama Highway 20 from Interstate 65 to U.S. Highway 31 in Decatur, Alabama, with additional lanes as necessary</t>
  </si>
  <si>
    <t>AL132</t>
  </si>
  <si>
    <t>Construct pedestrian urban- edge riverwalk in Montgomery, AL</t>
  </si>
  <si>
    <t>AL131</t>
  </si>
  <si>
    <t>Construct Talladega Mountains Natural Resource Center--An educational center and hub for hikers, bicyclists, and automobiles.</t>
  </si>
  <si>
    <t>AL130</t>
  </si>
  <si>
    <t>Pedestrian Improvements for Columbiana, AL</t>
  </si>
  <si>
    <t>AL129</t>
  </si>
  <si>
    <t>Expand to 4 lanes U.S. Highway 278 from Sulligent to Guin.</t>
  </si>
  <si>
    <t>AL128</t>
  </si>
  <si>
    <t>Construct a new interchange on I-65 at Cullman, AL County Road 222.</t>
  </si>
  <si>
    <t>AL127</t>
  </si>
  <si>
    <t>Birmingham Northern Beltline</t>
  </si>
  <si>
    <t>AL126</t>
  </si>
  <si>
    <t>Expand U.S. 84 from Andalusia, AL to Enterprise, AL</t>
  </si>
  <si>
    <t>AL125</t>
  </si>
  <si>
    <t>City of Vestavia Hills Pedestrian Walkway to Cross U.S. 31.</t>
  </si>
  <si>
    <t>AL124</t>
  </si>
  <si>
    <t>Interchange at I-65 and Limestone County Road 24 Constuction.</t>
  </si>
  <si>
    <t>AL123</t>
  </si>
  <si>
    <t>Construct interchange on Interstate 85 at Beehive Road in Auburn, AL</t>
  </si>
  <si>
    <t>AL122</t>
  </si>
  <si>
    <t>Pedestrian Improvements for Moody, AL.</t>
  </si>
  <si>
    <t>AL121</t>
  </si>
  <si>
    <t>AL120</t>
  </si>
  <si>
    <t>Expand U.S. 331 from Luverne, AL to Montgomery, AL</t>
  </si>
  <si>
    <t>AL119</t>
  </si>
  <si>
    <t>Expand SR 210 (Ross Clark Circle) from U.S. 231 North to U.S. 231 South in Dothan, AL</t>
  </si>
  <si>
    <t>AL118</t>
  </si>
  <si>
    <t>AL117</t>
  </si>
  <si>
    <t>Pedestrian Improvements for Morris, AL</t>
  </si>
  <si>
    <t>AL116</t>
  </si>
  <si>
    <t>Expand SR 167 from Troy, AL to Enterprise, AL.</t>
  </si>
  <si>
    <t>AL115</t>
  </si>
  <si>
    <t>I-20 widening and safety improvements in St. Clair County</t>
  </si>
  <si>
    <t>AL114</t>
  </si>
  <si>
    <t>Widening and safety improvements to SR 216 between SR 215 and I-59, I- 20</t>
  </si>
  <si>
    <t>AL113</t>
  </si>
  <si>
    <t>Pedestrian Improvements for Homewood, AL</t>
  </si>
  <si>
    <t>AL112</t>
  </si>
  <si>
    <t>Phoenix City on/off ramps for U.S. Highway 80</t>
  </si>
  <si>
    <t>AL111</t>
  </si>
  <si>
    <t>AL110</t>
  </si>
  <si>
    <t>Construct Anniston Eastern Bypass from Golden Springs Road to U.S. Highway 431</t>
  </si>
  <si>
    <t>AL109</t>
  </si>
  <si>
    <t>Construction of Valleydale Road Flyover and widening and improvements from U.S. 31 to I_x0013_65 (Shelby County Rd. 17)</t>
  </si>
  <si>
    <t>AL108</t>
  </si>
  <si>
    <t>Widen Hwy 84 to 4 lanes west of I_x0013_65 from Evergreen to Monroeville and beyond to the State of AL line</t>
  </si>
  <si>
    <t>AL107</t>
  </si>
  <si>
    <t>Anchorage: Transportation needs for Glacier/Winner Creek Development.</t>
  </si>
  <si>
    <t>AK150</t>
  </si>
  <si>
    <t>Anchorage: Transportation Improvements to the Creekside development.</t>
  </si>
  <si>
    <t>AK148</t>
  </si>
  <si>
    <t>Fairbanks: O'Connor Road Bridge Replacement</t>
  </si>
  <si>
    <t>AK147</t>
  </si>
  <si>
    <t>Anchorage: handicapped and pedestrian access construction, surfacing and other improvements for 2006 National Veterans' Wheelchair Games</t>
  </si>
  <si>
    <t>AK144</t>
  </si>
  <si>
    <t>Bethel: Dust Control Mitigation for Rural Roads</t>
  </si>
  <si>
    <t>AK141</t>
  </si>
  <si>
    <t>Upgrades on the Richardson Highway, including but not limited to design, engineering, permitting, and construction</t>
  </si>
  <si>
    <t>AK140</t>
  </si>
  <si>
    <t>Southeast: Planning, design, and EIS of Bradfield Canal Road</t>
  </si>
  <si>
    <t>AK138</t>
  </si>
  <si>
    <t>Petersburg: Road improvements, including but not limited to design, engineering, permitting, and construction</t>
  </si>
  <si>
    <t>Kenai: Borough road improvements</t>
  </si>
  <si>
    <t>AK134</t>
  </si>
  <si>
    <t>Crooked Creek: Road to Donlin Mine, for design, engineering, permitting, and construction</t>
  </si>
  <si>
    <t>AK133</t>
  </si>
  <si>
    <t>Upgrades for road access to McCarthy, AK, for design, engineering, permitting, and construction</t>
  </si>
  <si>
    <t>AK130</t>
  </si>
  <si>
    <t>Kotzebue: Cape Blossom Road or other roads, for design, engineering, permitting, and construction</t>
  </si>
  <si>
    <t>AK126</t>
  </si>
  <si>
    <t>Chignik: Inter-Village Road, for design, engineering, permitting, and construction</t>
  </si>
  <si>
    <t>AK125</t>
  </si>
  <si>
    <t>Statewide: Road culvert replacement and repair</t>
  </si>
  <si>
    <t>AK122</t>
  </si>
  <si>
    <t>Bristol Bay: Transportation improvements to the access road and a bridge crossing at the Naknek River.</t>
  </si>
  <si>
    <t>AK121</t>
  </si>
  <si>
    <t>Study on the feasibility of constructing a natural gas pipeline from the North Star Borough to South Central Alaska along the existing transportation corridors.</t>
  </si>
  <si>
    <t>AK117</t>
  </si>
  <si>
    <t>Improvements to Lake Camp Road in Bristol Bay Borough.</t>
  </si>
  <si>
    <t>AK116</t>
  </si>
  <si>
    <t>Construction of relocation road in Shishmaref</t>
  </si>
  <si>
    <t>AK115</t>
  </si>
  <si>
    <t>Intermodal ferry dock in Hoonah</t>
  </si>
  <si>
    <t>AK114</t>
  </si>
  <si>
    <t>Access roads for the Barrow Arctic Research Center in Barrow</t>
  </si>
  <si>
    <t>AK113</t>
  </si>
  <si>
    <t>Construction of a trail between Lake Lucille and Big Lake in Matanuska- Sustina Borough.</t>
  </si>
  <si>
    <t>AK111</t>
  </si>
  <si>
    <t>Coffman Cove road paving in Coffman Cove</t>
  </si>
  <si>
    <t>AK109</t>
  </si>
  <si>
    <t>Olympic Circle road paving in Gridwood.</t>
  </si>
  <si>
    <t>AK108</t>
  </si>
  <si>
    <t>Float Plane Road in Aleknagik.</t>
  </si>
  <si>
    <t>AK107</t>
  </si>
  <si>
    <t>Various road improvements in the City of Kenai</t>
  </si>
  <si>
    <t>AK106</t>
  </si>
  <si>
    <t>Construction and Improvements at Alaska Pacific University</t>
  </si>
  <si>
    <t>AK105</t>
  </si>
  <si>
    <t>Any purpose eligible under section 133(b) of title 23 U.S.C</t>
  </si>
  <si>
    <t>Improve marine dry-dock and facilities in Ketchikan</t>
  </si>
  <si>
    <t>AK099</t>
  </si>
  <si>
    <t>Wideband multimedia mobile emergency communications pilot project Wasilla, Alaska</t>
  </si>
  <si>
    <t>AK098</t>
  </si>
  <si>
    <t>Earthwork and roadway construction Gravina Access Project</t>
  </si>
  <si>
    <t>AK097</t>
  </si>
  <si>
    <t>Anchorage Traffic Congestion Relief.</t>
  </si>
  <si>
    <t>AK096</t>
  </si>
  <si>
    <t>Construct access road and a bridge crossing the Naknek River terminus points in South Naknek-King Salmon Highway.</t>
  </si>
  <si>
    <t>AK095</t>
  </si>
  <si>
    <t>Construction of and improvements to roads at Alaska Pacific University.</t>
  </si>
  <si>
    <t>AK094</t>
  </si>
  <si>
    <t>AK090</t>
  </si>
  <si>
    <t>For completion of the Shotgun Cove Road, from Whittier, Alaska to the area of Decision Point, Alaska</t>
  </si>
  <si>
    <t>AK089</t>
  </si>
  <si>
    <t>Realign rail track to eliminate highway-rail crossings and improve highway safety and transit times.</t>
  </si>
  <si>
    <t>AK088</t>
  </si>
  <si>
    <t>Make necessary improvements to Indian River Road in City and Borough of Sitka.</t>
  </si>
  <si>
    <t>AK087</t>
  </si>
  <si>
    <t>Dowling Road extension/reconstruction west from Minnesota Drive to Old Seward Highway, Anchorage</t>
  </si>
  <si>
    <t>AK086</t>
  </si>
  <si>
    <t>Point MacKenzie in Matanuska-Susitna Borough plan and design road access</t>
  </si>
  <si>
    <t>AK085</t>
  </si>
  <si>
    <t>Planning, design, and EIS of Bradfield Canal Road.</t>
  </si>
  <si>
    <t>AK084</t>
  </si>
  <si>
    <t>Improve roads, sidewalks, and road drainage, City of Seward</t>
  </si>
  <si>
    <t>AK083</t>
  </si>
  <si>
    <t>Coffman Cove IFA ferry terminal or IFA vessel debt repayment for MV Prince of Wales Ferry.</t>
  </si>
  <si>
    <t>AK082</t>
  </si>
  <si>
    <t>Bogard/Sheldon Extension in Matanuska-Susitna Borough.</t>
  </si>
  <si>
    <t>AK081</t>
  </si>
  <si>
    <t>Emergency evacuation road at Point Hope in North Slope Borough.</t>
  </si>
  <si>
    <t>AK080</t>
  </si>
  <si>
    <t>Bridge and road work at Little Susitna River Access road in Matanuska-Susitna Borough</t>
  </si>
  <si>
    <t>AK079</t>
  </si>
  <si>
    <t>Construct linking road from airport to port in Akutan Akutan Airport access [ref P.L. 110-244, Sec 105(a)(19)]</t>
  </si>
  <si>
    <t>AK078</t>
  </si>
  <si>
    <t>Planning, design, and construction of Juneau access roads in Juneau, Alaska</t>
  </si>
  <si>
    <t>AK077</t>
  </si>
  <si>
    <t>Transportation improvements for development of the Williamsport-Pile Bay Road corridor</t>
  </si>
  <si>
    <t>AK075</t>
  </si>
  <si>
    <t>AK074</t>
  </si>
  <si>
    <t>Unalaska, AK Construction of AMHW ferry terminal including approach, staging, and upland improvements</t>
  </si>
  <si>
    <t>AK073</t>
  </si>
  <si>
    <t>Construct False Pass causeway and road to the terminus of the south arm breakwater project</t>
  </si>
  <si>
    <t>AK072</t>
  </si>
  <si>
    <t>WY007</t>
  </si>
  <si>
    <t>Reconstruct Cheyenne Area Norris Viaduct</t>
  </si>
  <si>
    <t>WY005</t>
  </si>
  <si>
    <t>Construct Jackson-Teton Pathway in Teton County</t>
  </si>
  <si>
    <t>WY004</t>
  </si>
  <si>
    <t>I-73/74 CORRIDOR IN MINGO COUNTY, WV</t>
  </si>
  <si>
    <t>WV030</t>
  </si>
  <si>
    <t>Upgrade US 340 between West Virginia/Virginia State line and the Charles Town Bypass</t>
  </si>
  <si>
    <t>WV028</t>
  </si>
  <si>
    <t>Construct I-81 interchange, Martinsburg</t>
  </si>
  <si>
    <t>WV027</t>
  </si>
  <si>
    <t>PRELIMINARY ENGINEERING, DESIGN AND CONSTRUCTION OF THE ORGAS TO CHELAYN ROAD, BOONE CO</t>
  </si>
  <si>
    <t>WV026</t>
  </si>
  <si>
    <t>Upgrade Route 10 between Logan and Man</t>
  </si>
  <si>
    <t>WV025</t>
  </si>
  <si>
    <t>RELOCATE SEGMENT OF ROUTE 33(SCOTT MILLER BYPASS), ROANE CO.</t>
  </si>
  <si>
    <t>WV024</t>
  </si>
  <si>
    <t>WV023</t>
  </si>
  <si>
    <t>High priority highway and bridge projects</t>
  </si>
  <si>
    <t>WI014</t>
  </si>
  <si>
    <t>Upgrade Highway 151 between Platteville and Dubuque</t>
  </si>
  <si>
    <t>WI013</t>
  </si>
  <si>
    <t>Construct Eau Claire Bypass project</t>
  </si>
  <si>
    <t>WI012</t>
  </si>
  <si>
    <t>Upgrade U.S. 51 Tomahawk Bypass</t>
  </si>
  <si>
    <t>WI011</t>
  </si>
  <si>
    <t>Improve Janesville transportation</t>
  </si>
  <si>
    <t>WI010</t>
  </si>
  <si>
    <t>Upgrade US Rt. 10 between Waupaca to US Rt. 41</t>
  </si>
  <si>
    <t>WI009</t>
  </si>
  <si>
    <t>Upgrade Marshfield Blvd., Marshfield</t>
  </si>
  <si>
    <t>WI008</t>
  </si>
  <si>
    <t>Reconstruct U.S. Highway 151, Waupun to Fond du Lac</t>
  </si>
  <si>
    <t>WI007</t>
  </si>
  <si>
    <t>Design and implement report and environmental study of the I-5 corridor in Everett, Washington</t>
  </si>
  <si>
    <t>WA051</t>
  </si>
  <si>
    <t>Construct SR 167 Corridor, Tacoma</t>
  </si>
  <si>
    <t>WA050</t>
  </si>
  <si>
    <t>Construct Sequim/Dungeness Valley trail project</t>
  </si>
  <si>
    <t>WA049</t>
  </si>
  <si>
    <t>Conduct feasibility study of State Route 35 Hood River bridge in White Salmon</t>
  </si>
  <si>
    <t>WA048</t>
  </si>
  <si>
    <t>Reconstruct I-82/SR-24 intersection and add lanes on SR- 24 to Keys Road</t>
  </si>
  <si>
    <t>WA046</t>
  </si>
  <si>
    <t>Widen SR-522 in Snohomish County: $3,650,000 for phase 1 from SR-9 to Lake Road; $1,550,000 to construct segment from Paradise Lake Road to Snohomish River Bridge</t>
  </si>
  <si>
    <t>WA039</t>
  </si>
  <si>
    <t>Undertake SR 166 slide repair</t>
  </si>
  <si>
    <t>WA031</t>
  </si>
  <si>
    <t>CONSTRUCT I-5 INTERCHANGES IN LEWIS COUNTY</t>
  </si>
  <si>
    <t>WA024</t>
  </si>
  <si>
    <t>Upgrade and Improve Publicly-Owned Vermont Rail Infrastructure from Bennington to Burlington</t>
  </si>
  <si>
    <t>VT007</t>
  </si>
  <si>
    <t>Improve Lee Hwy Corridor in Fairfax</t>
  </si>
  <si>
    <t>VA056</t>
  </si>
  <si>
    <t>Construct Main Street Station in Richmond * Funds transferred to FTA</t>
  </si>
  <si>
    <t>VA053</t>
  </si>
  <si>
    <t>Construct access road, walking trail and related facilities for the Nicholsville Center, Scott Co.</t>
  </si>
  <si>
    <t>VA052</t>
  </si>
  <si>
    <t>Improve Route 123 from Route 1 to Fairfax County line in Prince William County, Virginia.</t>
  </si>
  <si>
    <t>VA051</t>
  </si>
  <si>
    <t>Construct connector road from the proposed U.S. 58 Stuart bypass to Route 8 South beginning at the intersection of Johnson Street in Stuart to Route 652.</t>
  </si>
  <si>
    <t>VA049</t>
  </si>
  <si>
    <t>Enhance Maple Avenue streetscape in Vienna, Virginia</t>
  </si>
  <si>
    <t>VA048</t>
  </si>
  <si>
    <t>Conduct historic restoration of Roanoke Passanger Station in Roanoke</t>
  </si>
  <si>
    <t>VA046</t>
  </si>
  <si>
    <t>Conduct preliminary engineering on I-73 between Roanoke and Virginia/North Carolina State line</t>
  </si>
  <si>
    <t>VA045</t>
  </si>
  <si>
    <t>Construct Route 288 in the Richmond Metropolitan Area</t>
  </si>
  <si>
    <t>VA044</t>
  </si>
  <si>
    <t>Aquire land and construct segment of Daniel Boone Heritage Trail (Kane Gap section), Jefferson National Forest, and for the purchase of the Block House in Scott County, Virginia</t>
  </si>
  <si>
    <t>VA043</t>
  </si>
  <si>
    <t>Construct the Lynchburg/Madison Heights bypass in Lynchburg</t>
  </si>
  <si>
    <t>VA042</t>
  </si>
  <si>
    <t>Rennovate Greater Richmond Transit transportation facility, Richmond</t>
  </si>
  <si>
    <t>VA040</t>
  </si>
  <si>
    <t>Construct the Kemper Street Station connector road in Lynchburg</t>
  </si>
  <si>
    <t>VA039</t>
  </si>
  <si>
    <t>Replace Shore Drive Bridge over Petty Lake, Norfolk</t>
  </si>
  <si>
    <t>VA036</t>
  </si>
  <si>
    <t>Upgrade Rt. 600 to facilitate access between I-81 and Mount Rogers National Recreation Area</t>
  </si>
  <si>
    <t>VA035</t>
  </si>
  <si>
    <t>Construct I-95/State Route 627 interchange in Stafford County</t>
  </si>
  <si>
    <t>VA034</t>
  </si>
  <si>
    <t>Conduct Williamsburg 2007 transportation study</t>
  </si>
  <si>
    <t>VA033</t>
  </si>
  <si>
    <t>Repair historic wooden bridges along portion of Virginia Creeper Trail maintained by Town of Abingdon</t>
  </si>
  <si>
    <t>VA031</t>
  </si>
  <si>
    <t>Improve Harrisonburg East Side roadways in Harrisonburg</t>
  </si>
  <si>
    <t>VA030</t>
  </si>
  <si>
    <t>Upgrade Virginia Route 10, Surrey Co.</t>
  </si>
  <si>
    <t>VA029</t>
  </si>
  <si>
    <t>Widen I-81 in Roanoke and Botetourt Counties and in Rockbridge, Augusta and Rockingham Counties</t>
  </si>
  <si>
    <t>VA028</t>
  </si>
  <si>
    <t>Undertake access improvements for Freemason Harbor Development Initiative, Norfolk</t>
  </si>
  <si>
    <t>VA027</t>
  </si>
  <si>
    <t>Reconstruct SR 168 (Battlefield Blvd.) in Chesapeake</t>
  </si>
  <si>
    <t>VA025</t>
  </si>
  <si>
    <t>Widen Route 123 from Prince William County line to State Route 645 in Fairfax County, Virginia.</t>
  </si>
  <si>
    <t>VA024</t>
  </si>
  <si>
    <t>Commuter and freight rail congestion and mitigation project over Quantico Creek</t>
  </si>
  <si>
    <t>VA023</t>
  </si>
  <si>
    <t>Engineer/reconstruct at Brown's Park Rd, Daggett Cty</t>
  </si>
  <si>
    <t>UT021</t>
  </si>
  <si>
    <t>Extend Main Street from 5600 South to Vine Street in Murray</t>
  </si>
  <si>
    <t>UT019</t>
  </si>
  <si>
    <t>Construct underpass at 100 South, in Sandy</t>
  </si>
  <si>
    <t>UT016</t>
  </si>
  <si>
    <t>Widen and improve 123rd/126th South from Jordan River to Bangerter Highway in Riverton</t>
  </si>
  <si>
    <t>UT015</t>
  </si>
  <si>
    <t>Widen 106th South from I-15 to Bangerter Highway in South Jordan</t>
  </si>
  <si>
    <t>UT013</t>
  </si>
  <si>
    <t>Construct I-15 interchange at Atkinville</t>
  </si>
  <si>
    <t>UT012</t>
  </si>
  <si>
    <t>Construct Cache Valley Highway in Logan</t>
  </si>
  <si>
    <t>UT011</t>
  </si>
  <si>
    <t>Construct a 4-lane divided highway on Artcraft Road from I-10 to Route 375 in El Paso</t>
  </si>
  <si>
    <t>TX086</t>
  </si>
  <si>
    <t>Relocate railroad line in Bryan and College Station, Texas A&amp;M University</t>
  </si>
  <si>
    <t>TX084</t>
  </si>
  <si>
    <t>Construct extension of West Austin Street (FM 2609) between Old Tyler Road and Loop 224, Nacogdoches</t>
  </si>
  <si>
    <t>TX083</t>
  </si>
  <si>
    <t>Upgrade US Rt. 59 between US 281 to I-37</t>
  </si>
  <si>
    <t>TX071</t>
  </si>
  <si>
    <t>Construct Houston Street Viaduck project in Dallas</t>
  </si>
  <si>
    <t>TX068</t>
  </si>
  <si>
    <t>Conduct feasability study on upgrading SH 16 in South Texas.</t>
  </si>
  <si>
    <t>TX059</t>
  </si>
  <si>
    <t>Extend Texas State Highway 154 between US 80W and State Highway 43S</t>
  </si>
  <si>
    <t>TX040</t>
  </si>
  <si>
    <t>Construct improvments along US 69 including frontage roads, Jefferson Co.</t>
  </si>
  <si>
    <t>TX036</t>
  </si>
  <si>
    <t>TN054</t>
  </si>
  <si>
    <t>Extend Pellissippi Parkway from State Route 33 to Route 321 in Blount County</t>
  </si>
  <si>
    <t>TN053</t>
  </si>
  <si>
    <t>RECONSTRUCT ROAD AND CAUSEWAY IN SHILOH MILITARY PARK IN HARDIN COUNTY</t>
  </si>
  <si>
    <t>TN052</t>
  </si>
  <si>
    <t>Construct Landport regional transportation hub, Nashville</t>
  </si>
  <si>
    <t>TN051</t>
  </si>
  <si>
    <t>Construct greenway and bicycle path corridor, City of White House</t>
  </si>
  <si>
    <t>TN048</t>
  </si>
  <si>
    <t>Improve State Road 374 in Montgomery County</t>
  </si>
  <si>
    <t>TN046</t>
  </si>
  <si>
    <t>Implement ITS technologies, Nashville</t>
  </si>
  <si>
    <t>TN045</t>
  </si>
  <si>
    <t>Construct pedestrian and bicycle pathway to connect with the Mississippi River Trail, and restore adjacent historic cobblestones on riverfront, Memphis</t>
  </si>
  <si>
    <t>TN044</t>
  </si>
  <si>
    <t>Construct SR22 Bypass, Obion Co.</t>
  </si>
  <si>
    <t>TN035</t>
  </si>
  <si>
    <t>Implement middle Tennessee alternative transportation system along the Stones River in Murfreesboro</t>
  </si>
  <si>
    <t>TN034</t>
  </si>
  <si>
    <t>Construct US-27 from State Road 61 to Morgan County line</t>
  </si>
  <si>
    <t>TN032</t>
  </si>
  <si>
    <t>Construct Crosstown Greenway/Bikeway, Springfield</t>
  </si>
  <si>
    <t>TN031</t>
  </si>
  <si>
    <t>Construct Foothills Parkway from Walland to Wear Valley</t>
  </si>
  <si>
    <t>TN029</t>
  </si>
  <si>
    <t>Construct park and ride intermodal centers for Nashville/Middle Tennessee Commuter Rail</t>
  </si>
  <si>
    <t>TN028</t>
  </si>
  <si>
    <t>Reconstruction of Old Walland Hwy Bridge over Little River, Townsend</t>
  </si>
  <si>
    <t>TN026</t>
  </si>
  <si>
    <t>Improve the Elizabethton Connector from US-321 to US-19 East</t>
  </si>
  <si>
    <t>TN024</t>
  </si>
  <si>
    <t>Construct Stones River Greenway, Davidson</t>
  </si>
  <si>
    <t>TN021</t>
  </si>
  <si>
    <t>Alternative transportation systems, Rutherford</t>
  </si>
  <si>
    <t>TN018</t>
  </si>
  <si>
    <t>Construct Calhoun/Clarendon Causeway</t>
  </si>
  <si>
    <t>SC017</t>
  </si>
  <si>
    <t>Widen North Main Street, Columbia</t>
  </si>
  <si>
    <t>SC012</t>
  </si>
  <si>
    <t>Construct pedestrian walkway and safety improvements along SC 277, Richland Co.</t>
  </si>
  <si>
    <t>SC011</t>
  </si>
  <si>
    <t>Widen and relocate SC-6 in Lexington County</t>
  </si>
  <si>
    <t>SC009</t>
  </si>
  <si>
    <t>Three River Greenway Project to and from Gervals Street in Columbia</t>
  </si>
  <si>
    <t>SC007</t>
  </si>
  <si>
    <t>Construct pedestrian and Bicycle Facilities</t>
  </si>
  <si>
    <t>RI024</t>
  </si>
  <si>
    <t>Construct Woonasquatucket bikeway</t>
  </si>
  <si>
    <t>RI023</t>
  </si>
  <si>
    <t>Construct Blackstone River Bikeway</t>
  </si>
  <si>
    <t>RI022</t>
  </si>
  <si>
    <t>Reconstruct Harris Ave., Woonsocket</t>
  </si>
  <si>
    <t>RI020</t>
  </si>
  <si>
    <t>Reconstruct interchanges on Rt. 116 between Rt. 146 and Ashton Viaduct, Lincoln</t>
  </si>
  <si>
    <t>RI015</t>
  </si>
  <si>
    <t>Upgrade PR 30 between PR 203 in Gurabo to PR 31 in Juncos</t>
  </si>
  <si>
    <t>PR003</t>
  </si>
  <si>
    <t>Reconstruct and improve US-22 in Westmoreland and Indiana Counties, Pennsylvania</t>
  </si>
  <si>
    <t>PA229</t>
  </si>
  <si>
    <t>Reconstruct and improve I-95 in Delaware, Philadelphia and Bucks Counties, Pennsylvania</t>
  </si>
  <si>
    <t>PA228</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</si>
  <si>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</si>
  <si>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PA227</t>
  </si>
  <si>
    <t>Reconstruct I-80, Mercer and Venango Counties</t>
  </si>
  <si>
    <t>PA222</t>
  </si>
  <si>
    <t>Relocate Rte 15 at Selinsgrove and Shamokin Dam, Snyder County</t>
  </si>
  <si>
    <t>PA221</t>
  </si>
  <si>
    <t>Construct new interchange at Settler's Cabin, Allegheny County</t>
  </si>
  <si>
    <t>PA220</t>
  </si>
  <si>
    <t>Lancaster County airport runway extension</t>
  </si>
  <si>
    <t>PA217</t>
  </si>
  <si>
    <t>Construction at Williamsport Airport, Lycoming County</t>
  </si>
  <si>
    <t>PA215</t>
  </si>
  <si>
    <t>Road construction in and around former Bethlehem Steel plant site, Bethlehem</t>
  </si>
  <si>
    <t>PA213</t>
  </si>
  <si>
    <t>North Shore roadway and pedestrian improvements, Pittsburgh</t>
  </si>
  <si>
    <t>PA212</t>
  </si>
  <si>
    <t>Rehabilitate Streets Run Road, Pittsburgh, for emergency access</t>
  </si>
  <si>
    <t>PA210</t>
  </si>
  <si>
    <t>Relocation of US 15 from US 522 to PA 147 in Snyder, Union, and Northumberland Counties</t>
  </si>
  <si>
    <t>PA209</t>
  </si>
  <si>
    <t>Construct Wexford I-79/SR 910 Interchange, Allegheny Co.</t>
  </si>
  <si>
    <t>PA203</t>
  </si>
  <si>
    <t>Widen US 30 from Walker Rd to Fayetteville in Franklin County</t>
  </si>
  <si>
    <t>PA192</t>
  </si>
  <si>
    <t>Construct Abbey Trails in Abington Township</t>
  </si>
  <si>
    <t>PA191</t>
  </si>
  <si>
    <t>Construct improvements to roadway and parking facility in the vicinity of St. Francis College, Cambria County</t>
  </si>
  <si>
    <t>PA190</t>
  </si>
  <si>
    <t>Construct Independence Gateway Transportation Center project, Philadelphia</t>
  </si>
  <si>
    <t>PA189</t>
  </si>
  <si>
    <t>IMPROVE INTERSECTION OF U.S. 30, S.R. 3066, AND WEST ALLEGHENY ROAD, NORTH FAYETTE TOWNSHIP</t>
  </si>
  <si>
    <t>PA188</t>
  </si>
  <si>
    <t>Construct PA 16 Truck climbing lane in Franklin County</t>
  </si>
  <si>
    <t>PA185</t>
  </si>
  <si>
    <t>Construct improvements to North Shore Roadway and access in the city of Pittsburgh</t>
  </si>
  <si>
    <t>PA183</t>
  </si>
  <si>
    <t>INSTALL TRAFFIC SIGNAL UPGRADE IN CLEARFIELD BOROUGH IN CLEARFIELD COUNTY</t>
  </si>
  <si>
    <t>PA182</t>
  </si>
  <si>
    <t>Improve PA 17 from PA 274 to PA 850 in Perry County</t>
  </si>
  <si>
    <t>PA181</t>
  </si>
  <si>
    <t>Install citywide signalization (SAMI) project in Lebanon</t>
  </si>
  <si>
    <t>PA177</t>
  </si>
  <si>
    <t>Construct I-81 noise abatement program in Dauphin County</t>
  </si>
  <si>
    <t>PA176</t>
  </si>
  <si>
    <t>Construct access road to Hastings Industrial Park, Cambria Co.</t>
  </si>
  <si>
    <t>PA175</t>
  </si>
  <si>
    <t>Improve safety on PA-41 from US-30 to PA-926</t>
  </si>
  <si>
    <t>PA173</t>
  </si>
  <si>
    <t>Relocate PA 18 between 9th Ave. and 32nd St., Beaver Falls</t>
  </si>
  <si>
    <t>PA172</t>
  </si>
  <si>
    <t>Construct Route 72 overpass at Conrail in Lebanon</t>
  </si>
  <si>
    <t>PA170</t>
  </si>
  <si>
    <t>Construct PA 36 Convention Center Connector in Blair County</t>
  </si>
  <si>
    <t>PA169</t>
  </si>
  <si>
    <t>Construct Williamsport-Lycoming County Airport Access road from I-180 to the airport</t>
  </si>
  <si>
    <t>PA168</t>
  </si>
  <si>
    <t>Construct bicycle and pedestrian facility between Washington's Landing and Millvale Borough, Allegheny Co.</t>
  </si>
  <si>
    <t>PA166</t>
  </si>
  <si>
    <t>Construct exit ramp on I-180 at State Route 2049 in Lycoming County</t>
  </si>
  <si>
    <t>PA165</t>
  </si>
  <si>
    <t>Widen US-11/15 between Mt. Patrick and McKees Half Falls in Perry County</t>
  </si>
  <si>
    <t>PA163</t>
  </si>
  <si>
    <t>Construct park and ride facilities in Lower Bucks County</t>
  </si>
  <si>
    <t>PA162</t>
  </si>
  <si>
    <t>Construct I-95 access ramps at and around Philadelphia Int'l Airport</t>
  </si>
  <si>
    <t>PA161</t>
  </si>
  <si>
    <t>Construct noise abatement barriers along US-581 from I-83 2.) miles west in Cumberland County</t>
  </si>
  <si>
    <t>PA160</t>
  </si>
  <si>
    <t>Construct enhancements and related measures, including purchase of vans for reverse commutes, to intermodal facility located at intersection of 52nd and Lancaster Ave., Philadelphia</t>
  </si>
  <si>
    <t>PA157</t>
  </si>
  <si>
    <t>Complete Broad Street ramps at Route 611 bypass in Bucks County</t>
  </si>
  <si>
    <t>PA156</t>
  </si>
  <si>
    <t>Widen and improve Route 449 in Potter County</t>
  </si>
  <si>
    <t>PA155</t>
  </si>
  <si>
    <t>Improve T-344 Bridge over Mahantango Creek in Snyder County</t>
  </si>
  <si>
    <t>PA153</t>
  </si>
  <si>
    <t>Construct Western Innerloop from PA-26 to State Route 3014</t>
  </si>
  <si>
    <t>PA151</t>
  </si>
  <si>
    <t>Allegheny Trail from Pittsburgh, Pennsylvania to Cumberland, Maryland [Multi-State project with Maryland, see MD036]</t>
  </si>
  <si>
    <t>PA150</t>
  </si>
  <si>
    <t>Improve Oxford Valley Road/US-1 interchange in Bucks County</t>
  </si>
  <si>
    <t>PA148</t>
  </si>
  <si>
    <t>Improve access to Raystown in Huntingdon County</t>
  </si>
  <si>
    <t>PA141</t>
  </si>
  <si>
    <t>Gettysburg comprehensive road improvement study and construction of projects identified in the study</t>
  </si>
  <si>
    <t>PA140</t>
  </si>
  <si>
    <t>Improve US 22/Canoe Creek Blair County</t>
  </si>
  <si>
    <t>PA136</t>
  </si>
  <si>
    <t>Realign West 38th Street from Shunpike Road to Myrtle Street in Erie County</t>
  </si>
  <si>
    <t>PA135</t>
  </si>
  <si>
    <t>Improve PA-8 between Cherry Tree and Rynd Farm</t>
  </si>
  <si>
    <t>PA134</t>
  </si>
  <si>
    <t>St. Thomas Signals Hade and Jack Rds US 30 in Franklin County</t>
  </si>
  <si>
    <t>PA133</t>
  </si>
  <si>
    <t>Construct road connector and bridge over Allegheny River to link New Kensington with Allegheny Valley Expressway</t>
  </si>
  <si>
    <t>PA131</t>
  </si>
  <si>
    <t>Improve PA-23 Corridor from US-30 Bypass between Lancaster County line and Morgantown</t>
  </si>
  <si>
    <t>PA129</t>
  </si>
  <si>
    <t>Widen PA-413 in Bucks County</t>
  </si>
  <si>
    <t>PA124</t>
  </si>
  <si>
    <t>Improve PA 16 including intersection with Antrim Church Road</t>
  </si>
  <si>
    <t>PA123</t>
  </si>
  <si>
    <t>Improve PA-41 between Delaware State line and PA-926</t>
  </si>
  <si>
    <t>PA122</t>
  </si>
  <si>
    <t>Construct Newton Hamilton SR 3021 over Juniata River in Mifflin County</t>
  </si>
  <si>
    <t>PA120</t>
  </si>
  <si>
    <t>Construct US-322 Conchester Highway between US-1 and PA-452</t>
  </si>
  <si>
    <t>PA116</t>
  </si>
  <si>
    <t>Construct improvements to the Park Road extension connecting U.S. 222 and U.S. 422, Spring Township</t>
  </si>
  <si>
    <t>PA114</t>
  </si>
  <si>
    <t>Construct access to Tioga Marine Terminal, Ports of Philadelphia and Camden</t>
  </si>
  <si>
    <t>PA111</t>
  </si>
  <si>
    <t>Eliminate 16 at-grade rail crossings through Erie</t>
  </si>
  <si>
    <t>PA106</t>
  </si>
  <si>
    <t>Construct Philadelphia Intermodal Gateway Project at 30th St. Station</t>
  </si>
  <si>
    <t>PA103</t>
  </si>
  <si>
    <t>Conduct highway research, Drexel University [Under TEA-21 Section 5118(b), these funds shall be available for funding the establishment of the Intelligent Infrastructure Institute at Drexel University]</t>
  </si>
  <si>
    <t>PA102</t>
  </si>
  <si>
    <t>PA 26 over Piney Creek 2-bridges in Bedford County</t>
  </si>
  <si>
    <t>PA100</t>
  </si>
  <si>
    <t>Improve South Central Business Park in Fulton County</t>
  </si>
  <si>
    <t>PA099</t>
  </si>
  <si>
    <t>Upgrade US Rt. 22, Chickory Mountain section</t>
  </si>
  <si>
    <t>PA095</t>
  </si>
  <si>
    <t>Upgrade US 219 between Meyersdale and Somerset</t>
  </si>
  <si>
    <t>PA092</t>
  </si>
  <si>
    <t>Widening and reconstruction of US 30, Lancaster County</t>
  </si>
  <si>
    <t>PA091</t>
  </si>
  <si>
    <t>Construct access to site of former Philadelphia Naval Shipyard and Base, Philadelphia</t>
  </si>
  <si>
    <t>PA086</t>
  </si>
  <si>
    <t>Construct highway-transit transfer facility in Lemoyne</t>
  </si>
  <si>
    <t>PA085</t>
  </si>
  <si>
    <t>Improve walking and biking trails between Easton and Lehigh Gorge State Park within the Delaware and Lehigh Canal National Heritage Corridor</t>
  </si>
  <si>
    <t>PA083</t>
  </si>
  <si>
    <t>US-209 Marshall s Creek Traffic Relief project in Monroe County</t>
  </si>
  <si>
    <t>PA075</t>
  </si>
  <si>
    <t>Repair and preserve high priority highways</t>
  </si>
  <si>
    <t>OR039</t>
  </si>
  <si>
    <t>Restore funding for Astoria Hazard Recovery Railroad Slide</t>
  </si>
  <si>
    <t>OR038</t>
  </si>
  <si>
    <t>Widen U.S. 30 from two lanes to four lanes in Pendleton</t>
  </si>
  <si>
    <t>OR037</t>
  </si>
  <si>
    <t>Relocate Highway 126 through Redmond</t>
  </si>
  <si>
    <t>OR036</t>
  </si>
  <si>
    <t>Restore transportation connection between Wauna, Astoria and Port of Astoria</t>
  </si>
  <si>
    <t>OR035</t>
  </si>
  <si>
    <t>Construct regional multimodal transportation center in Albany</t>
  </si>
  <si>
    <t>OR034</t>
  </si>
  <si>
    <t>Purchase and install emitters and receiving equipment to facilitate movement of emergency and transit vehicles at key arterial intersections, Portland</t>
  </si>
  <si>
    <t>OR033</t>
  </si>
  <si>
    <t>Acquire and rennovate facility to serve as multimodal transportation center, Eugene</t>
  </si>
  <si>
    <t>OR032</t>
  </si>
  <si>
    <t>Construct bike path between Terry Street and Greenhill Road, Eugene</t>
  </si>
  <si>
    <t>OR030</t>
  </si>
  <si>
    <t>Restore funding for I-205 Sunnybrooke Interchange Project</t>
  </si>
  <si>
    <t>OR029</t>
  </si>
  <si>
    <t>Rehabilitate Broadway Bridge in Portland</t>
  </si>
  <si>
    <t>OR028</t>
  </si>
  <si>
    <t>Design and engineering for Tualatin-Sherwood Bypass</t>
  </si>
  <si>
    <t>OR027</t>
  </si>
  <si>
    <t>Repair Port of Hood River Bridge Lift Span project</t>
  </si>
  <si>
    <t>OR026</t>
  </si>
  <si>
    <t>Design and engineering for intermodal transportation center, Astoria</t>
  </si>
  <si>
    <t>OR025</t>
  </si>
  <si>
    <t>Restore funding for South Rivergate Overcrossing Project</t>
  </si>
  <si>
    <t>OR023</t>
  </si>
  <si>
    <t>Restore funding for I-5/217 Kruse Way Project</t>
  </si>
  <si>
    <t>OR022</t>
  </si>
  <si>
    <t>Construct bike path along Willamette River, Corvallis</t>
  </si>
  <si>
    <t>OR021</t>
  </si>
  <si>
    <t>Repair Coos Bay rail bridge, Port of Coos Bay</t>
  </si>
  <si>
    <t>OR020</t>
  </si>
  <si>
    <t>Construct roundabout at intersection of Highway 101 and Highway 202, Clatsop Co.</t>
  </si>
  <si>
    <t>OR019</t>
  </si>
  <si>
    <t>Construct passing lanes on Highway 58 between Kitson Ridge Road and Mile Post 47, Lane Co.</t>
  </si>
  <si>
    <t>OR018</t>
  </si>
  <si>
    <t>Relocate and rebuild intersection of Highway 101 and Highway 105, Clatsop Co.</t>
  </si>
  <si>
    <t>OR017</t>
  </si>
  <si>
    <t>Upgrade Murray Blvd. inlcuding overpass bridge, Millikan to Terman</t>
  </si>
  <si>
    <t>OR016</t>
  </si>
  <si>
    <t>Reconstruct Lovejoy ramp, Portland</t>
  </si>
  <si>
    <t>OR015</t>
  </si>
  <si>
    <t>Construct right-of-way improvements to provide improved pedestrian access to MAX light rail, Gresham</t>
  </si>
  <si>
    <t>OR014</t>
  </si>
  <si>
    <t>Study and design I-5/Beltline Road interchange reconstruction</t>
  </si>
  <si>
    <t>OR012</t>
  </si>
  <si>
    <t>Restore funding for Medford Highway 62/99 Project</t>
  </si>
  <si>
    <t>OR011</t>
  </si>
  <si>
    <t>Design and engineering for Newberg-Dundee Bypass</t>
  </si>
  <si>
    <t>OR010</t>
  </si>
  <si>
    <t>Construct bike path paralleling 42nd Street to link with existing bike path, Springfield</t>
  </si>
  <si>
    <t>OR009</t>
  </si>
  <si>
    <t>OK022</t>
  </si>
  <si>
    <t>Conduct study of Highway 3 in McCurtain, Pushmataha and Atoka Counties.</t>
  </si>
  <si>
    <t>OK021</t>
  </si>
  <si>
    <t>Reconstruct US-70 in Marshall and Bryan Counties</t>
  </si>
  <si>
    <t>OK020</t>
  </si>
  <si>
    <t>Reconstruct and widen I-40 Crosstown Bridge and Realignment in downtown Oklahoma City, including demolition of the existing bridge, vehicle approach roads, interchanges, intersections, signalization and supporting structures between I-35 and I-44.</t>
  </si>
  <si>
    <t>OK019</t>
  </si>
  <si>
    <t>Reconstruct US-70 from Broken Bow to Arkansas State line in McCurtain County</t>
  </si>
  <si>
    <t>OK018</t>
  </si>
  <si>
    <t>Improve Battiest-Pickens Road between Battiest and Pickens in McCurtain County</t>
  </si>
  <si>
    <t>OK017</t>
  </si>
  <si>
    <t>Reconstruct County Road 237 from Indiahoma to Wichita Mountains Wildlife Refuge</t>
  </si>
  <si>
    <t>OK016</t>
  </si>
  <si>
    <t>Reconstruct US-99/SH377 from Prague to Stroud in Lincoln County</t>
  </si>
  <si>
    <t>OK015</t>
  </si>
  <si>
    <t>OH096</t>
  </si>
  <si>
    <t>Construct intermodal transit center in Cinncinnati</t>
  </si>
  <si>
    <t>OH095</t>
  </si>
  <si>
    <t>Construct access and related improvements to Downtown Riverfront Area, Dayton</t>
  </si>
  <si>
    <t>OH082</t>
  </si>
  <si>
    <t>Construct interchange at SR 11 and King Graves Rd. in Trumball Co.</t>
  </si>
  <si>
    <t>OH078</t>
  </si>
  <si>
    <t>Construction and improvements in Reminderville, OH(43 %); streetscaping, bicycle trails, and related improvements to the I-90/SR 615 Interchange and planning and constr to Heisley Road in Mentor, OH (20 %); planning and constr of a bike trail adjacent to such Interchange (14 percent); Eastlake Stadium transit intermodal facility (16%); and purchase of ROW for transportation enhancement activities in Bainbridge Township, OH(7%) P.L. 109-059.s1703(a)(11)</t>
  </si>
  <si>
    <t>OH073</t>
  </si>
  <si>
    <t>Construct new traffic signal and intersection upgrade for Village of Hebron in Licking County</t>
  </si>
  <si>
    <t>OH066</t>
  </si>
  <si>
    <t>Construct greenway enhancements in Madison</t>
  </si>
  <si>
    <t>OH062</t>
  </si>
  <si>
    <t>Upgrade Western Reserve Road, Mahoning Co.</t>
  </si>
  <si>
    <t>OH049</t>
  </si>
  <si>
    <t>Upgrade I-77/US-250/SR-39 interchange in Tuscarawas County</t>
  </si>
  <si>
    <t>OH046</t>
  </si>
  <si>
    <t>RELOCATE STATE ROUTE 60 FROM ZANESVILLE TO DRESDEN, MUSKINGUM COUNTY</t>
  </si>
  <si>
    <t>OH044</t>
  </si>
  <si>
    <t>Center for Advanced Simulation and Technology, at Dowling College</t>
  </si>
  <si>
    <t>NY162</t>
  </si>
  <si>
    <t>Renovate/reconstruct James A Farley Post Office, NYC, as new Amtrak Sta ***FRA Administered Project***</t>
  </si>
  <si>
    <t>NY161</t>
  </si>
  <si>
    <t>Relocate toll barrier in Williamsville</t>
  </si>
  <si>
    <t>NY160</t>
  </si>
  <si>
    <t>Construct intermodal project at Castle Clinton and Battery Pk, NYC</t>
  </si>
  <si>
    <t>NY159</t>
  </si>
  <si>
    <t>Reconstruct Springfield Blvd between the LIRR Main Line South to Rockaway Blvd in Queens County</t>
  </si>
  <si>
    <t>NY158</t>
  </si>
  <si>
    <t>Improve and reconstruct Stony Street in York Town</t>
  </si>
  <si>
    <t>NY157</t>
  </si>
  <si>
    <t>Conduct feasibility study of new International bridges on the NY/Canada border</t>
  </si>
  <si>
    <t>NY156</t>
  </si>
  <si>
    <t>Improve Bedford-Banksville Road from Millbrook to Connecticut State line</t>
  </si>
  <si>
    <t>NY154</t>
  </si>
  <si>
    <t>Reconstruct Stoneleigh Avenue in Putnam County</t>
  </si>
  <si>
    <t>NY153</t>
  </si>
  <si>
    <t>Improve Hiawatha Boulevard and Harrison Street corridors in Syracuse</t>
  </si>
  <si>
    <t>NY152</t>
  </si>
  <si>
    <t>Construct congestion mitigation project for Smithtown</t>
  </si>
  <si>
    <t>NY150</t>
  </si>
  <si>
    <t>Reconstruct Jackson Avenue in New Windsor, Orange County</t>
  </si>
  <si>
    <t>NY149</t>
  </si>
  <si>
    <t>Construct congestion mitigation project for Riverhead</t>
  </si>
  <si>
    <t>NY147</t>
  </si>
  <si>
    <t>Construct sound barriers on east side of Clearview Expressway between 15th Road and Willets Point Blvd.</t>
  </si>
  <si>
    <t>NY146</t>
  </si>
  <si>
    <t>Reconstruct 79th Street Traffic Circle, New York City</t>
  </si>
  <si>
    <t>NY143</t>
  </si>
  <si>
    <t>Construct intermodal facility in Yonkers, Westchester Co.</t>
  </si>
  <si>
    <t>NY141</t>
  </si>
  <si>
    <t>Construct Eastern Long Island Scenic Byway in Suffolk County</t>
  </si>
  <si>
    <t>NY139</t>
  </si>
  <si>
    <t>Rehabilitate Third Avenue Bridge over Harlem River, New York City</t>
  </si>
  <si>
    <t>NY136</t>
  </si>
  <si>
    <t>Construct Bay Shore Road SR-231 to SR-27 in Suffolk County</t>
  </si>
  <si>
    <t>NY135</t>
  </si>
  <si>
    <t>Study and Implement Mitigation and Diversion Options for William Street and Broadway Street in Cheektowaga, I-90 Corridor Study; Interchange 53 to Interchange 49, PIN 552830 and Cheektowaga Rails to Trails, PIN 575508</t>
  </si>
  <si>
    <t>NY134</t>
  </si>
  <si>
    <t>Rehabilitate transportation facilities in CO-OP City</t>
  </si>
  <si>
    <t>NY132</t>
  </si>
  <si>
    <t>Construct Bike Paths along the Bronx River in Bronx Park</t>
  </si>
  <si>
    <t>NY131</t>
  </si>
  <si>
    <t>Construct sound barriers on Grand Central Parkway between 244th Street and Douglaston Parkway Provide landscaping along both sides of the Grand Central Parkway from 188th street to 172nd street [ref. P.L. 109-059, Sec 1703(a)(12)</t>
  </si>
  <si>
    <t>NY130</t>
  </si>
  <si>
    <t>Reconstruct Flushing Avenue between Wycoff Avenue and Gates Street</t>
  </si>
  <si>
    <t>NY129</t>
  </si>
  <si>
    <t>Construct access improvements to Port of Rochester Harbor, Rochester</t>
  </si>
  <si>
    <t>NY128</t>
  </si>
  <si>
    <t>Improve Broadway in North Castle in Westchester County</t>
  </si>
  <si>
    <t>NY127</t>
  </si>
  <si>
    <t>Rahabilitate Jay Covered Bridge in Essex County</t>
  </si>
  <si>
    <t>NY126</t>
  </si>
  <si>
    <t>Replace Kennedy-class ferries, Staten Island * Transfer to FTA</t>
  </si>
  <si>
    <t>NY125</t>
  </si>
  <si>
    <t>Construct CR-96 from Great South Bay to Montauk Highway in Suffolk County</t>
  </si>
  <si>
    <t>NY123</t>
  </si>
  <si>
    <t>Construct County Route 21, Peeksill Hollow Road renovation project</t>
  </si>
  <si>
    <t>NY121</t>
  </si>
  <si>
    <t>Construct Maybrook Corridor bikeway in Dutchess County</t>
  </si>
  <si>
    <t>NY120</t>
  </si>
  <si>
    <t>Construct Erie Canal Preserve I-90 rest stop in Port Byron</t>
  </si>
  <si>
    <t>NY119</t>
  </si>
  <si>
    <t>Improve ferry infrastructure in Greenport</t>
  </si>
  <si>
    <t>NY116</t>
  </si>
  <si>
    <t>Construct County Road 93 between NYS 27 and NYS 454.</t>
  </si>
  <si>
    <t>NY114</t>
  </si>
  <si>
    <t>Construct Hudson River scenic overlook from Route 9 to Waterfront in Poughkeepsie</t>
  </si>
  <si>
    <t>NY113</t>
  </si>
  <si>
    <t>Reconstruct Washington County covered bridge project</t>
  </si>
  <si>
    <t>NY112</t>
  </si>
  <si>
    <t>Reconstruct Mamaroneck Ave., White Plains, Harrison and Mamaroneck</t>
  </si>
  <si>
    <t>NY110</t>
  </si>
  <si>
    <t>Undertake Linden Place reconstruction project, Queens</t>
  </si>
  <si>
    <t>NY108</t>
  </si>
  <si>
    <t>Construct congestion mitigation project for Brookhaven</t>
  </si>
  <si>
    <t>NY107</t>
  </si>
  <si>
    <t>Renovate State Route 9 in Phillipstown</t>
  </si>
  <si>
    <t>NY106</t>
  </si>
  <si>
    <t>Upgrade Riverside Drive between 97th St. and Tiemann, New York City</t>
  </si>
  <si>
    <t>NY104</t>
  </si>
  <si>
    <t>Design and construct Outer Harbor Bridge in Buffalo.</t>
  </si>
  <si>
    <t>NY100</t>
  </si>
  <si>
    <t>Construct sound barriers on both sides of Grand Central Parkway between 172nd Street to Chevy Chase Road</t>
  </si>
  <si>
    <t>NY096</t>
  </si>
  <si>
    <t>Construct CR-3 at Southern State Parkway overpass between Long Island Expressway and Colonial Springs</t>
  </si>
  <si>
    <t>NY095</t>
  </si>
  <si>
    <t>Reconstruct Route 9 in Plattsburgh</t>
  </si>
  <si>
    <t>NY094</t>
  </si>
  <si>
    <t>Replace Route 28 bridge over NY State Thruway, Ulster Co.</t>
  </si>
  <si>
    <t>NY090</t>
  </si>
  <si>
    <t>Conduct extended needs study for the Tappan Zee Bridge</t>
  </si>
  <si>
    <t>NY089</t>
  </si>
  <si>
    <t>Replace Route 92 Limestone Creek Bridge in Manlius</t>
  </si>
  <si>
    <t>NY086</t>
  </si>
  <si>
    <t>Construct County Road 50 in the vicinity of Windsor Avenue.</t>
  </si>
  <si>
    <t>NY083</t>
  </si>
  <si>
    <t>FJ&amp;G Rail/Trail Project in Fulton County</t>
  </si>
  <si>
    <t>NY082</t>
  </si>
  <si>
    <t>Construct CR-85 from Foster Avenue to CR97 in Suffolk County</t>
  </si>
  <si>
    <t>NY080</t>
  </si>
  <si>
    <t>Construct CR-82 from Montauk Highway to Sunrise Highway in Suffolk County</t>
  </si>
  <si>
    <t>NY079</t>
  </si>
  <si>
    <t>Construct intermodal transportation hub in Patchogue</t>
  </si>
  <si>
    <t>NY077</t>
  </si>
  <si>
    <t>Route 531/Brockport-Rochester Corridor in Monroe County, New York</t>
  </si>
  <si>
    <t>NY072</t>
  </si>
  <si>
    <t>Reconstruct Route 25/Route 27 intersection in St. Lawrence County</t>
  </si>
  <si>
    <t>NY071</t>
  </si>
  <si>
    <t>Construct Hamilton Street interchange in Erwin, New York.</t>
  </si>
  <si>
    <t>NY066</t>
  </si>
  <si>
    <t>Conduct safety study and improve I-90 in Downtown Buffalo</t>
  </si>
  <si>
    <t>NY065</t>
  </si>
  <si>
    <t>Rehabilitate roads, Village of Great Neck</t>
  </si>
  <si>
    <t>NY064</t>
  </si>
  <si>
    <t>Rehabilitate Broadway Bridge, New York City</t>
  </si>
  <si>
    <t>NY063</t>
  </si>
  <si>
    <t>Upgrade Chenango County Route 32 in Norwich</t>
  </si>
  <si>
    <t>NY062</t>
  </si>
  <si>
    <t>Bronx, NY River Greenway</t>
  </si>
  <si>
    <t>NY061</t>
  </si>
  <si>
    <t>Reconstruct Springfield Blvd. between the Long Island Rail main line south to Rockaway Blvd., Queens County</t>
  </si>
  <si>
    <t>NY056</t>
  </si>
  <si>
    <t>Improve Route 9 in Dutchess County</t>
  </si>
  <si>
    <t>NY055</t>
  </si>
  <si>
    <t>Improve Long Ridge Road from Pound Ridge Road to Connecticut State line</t>
  </si>
  <si>
    <t>NY053</t>
  </si>
  <si>
    <t>Canamex Corridor Innovative Urban Renovation project in Henderson</t>
  </si>
  <si>
    <t>NV016</t>
  </si>
  <si>
    <t>Northwest Albuquerque/Rio Rancho high priority roads</t>
  </si>
  <si>
    <t>NM021</t>
  </si>
  <si>
    <t>Improve US-70 from I-25 to Organ in New Mexico.</t>
  </si>
  <si>
    <t>NM020</t>
  </si>
  <si>
    <t>Extend Unser Boulevard in Albuquerque</t>
  </si>
  <si>
    <t>NM018</t>
  </si>
  <si>
    <t>Improve Uptown in Bernalillo County</t>
  </si>
  <si>
    <t>NM017</t>
  </si>
  <si>
    <t>Improve US-70 southwest of Portales</t>
  </si>
  <si>
    <t>NM016</t>
  </si>
  <si>
    <t>Reconstruct US-84/US-285 from Santa Fe to Espanola</t>
  </si>
  <si>
    <t>NM015</t>
  </si>
  <si>
    <t>Improve 84/285 between Espanola and Hernandez</t>
  </si>
  <si>
    <t>NM014</t>
  </si>
  <si>
    <t>Improve I-25 at Raton Pass</t>
  </si>
  <si>
    <t>NM013</t>
  </si>
  <si>
    <t>CONSTRUCT NEW RAMP BETWEEN NJ 42 AND SOUTH SECTION OF I-295</t>
  </si>
  <si>
    <t>NJ063</t>
  </si>
  <si>
    <t>CONSTRUCT BICYCLE TRAILS AND RIVERSIDE IMPROVEMENTS, WEST DEPTFORD</t>
  </si>
  <si>
    <t>NJ061</t>
  </si>
  <si>
    <t>UPGRADE URBAN UNIVERSITY HEIGHTS CONNECTOR, NEWARK</t>
  </si>
  <si>
    <t>NJ060</t>
  </si>
  <si>
    <t>Reconstruct South Pembrton Road from Route 206 to Hanover Street</t>
  </si>
  <si>
    <t>NJ056</t>
  </si>
  <si>
    <t>ELIMINATE BERLIN CIRCLE AND SIGNALIZE INTERSECTION IN CAMDEN</t>
  </si>
  <si>
    <t>NJ050</t>
  </si>
  <si>
    <t>IMPROVE OLD YORK ROAD/RISING RUN ROAD INTERSECTION IN BURLINGTON. TOTAL TEA21 AUTHORIZATION $5,111,145</t>
  </si>
  <si>
    <t>NJ049</t>
  </si>
  <si>
    <t>Undertake improvements associated with the South Amboy Regional Intermodal Center</t>
  </si>
  <si>
    <t>NJ047</t>
  </si>
  <si>
    <t>Replace Maple Grange Road bridge over Pochuck Creek in Sussex County</t>
  </si>
  <si>
    <t>NJ045</t>
  </si>
  <si>
    <t>CONSTRUCT ROUTE29/129 BICYCLE, PEDESTRIAN AND LANDSCAPE IMPROVEMENT PLAN</t>
  </si>
  <si>
    <t>NJ041</t>
  </si>
  <si>
    <t>CONSTRUCT ROUTE 31 FLEMING BYPASS IN HUNTERDON COUNTY, NEW JERSEY.</t>
  </si>
  <si>
    <t>NJ040</t>
  </si>
  <si>
    <t>Design, construct, and expand industrial Roads connecting Carteret with Woodbridge, Route 35 with Perth Amboy for increased truck traffic which will ease delays and traffic at Turnpike Exit 12 and Route 35 underpass east and for the NJ Carteret, NJ Ferry Service Terminal</t>
  </si>
  <si>
    <t>NJ038</t>
  </si>
  <si>
    <t>Rehabilitate East Ridgewood Avenue over Roue 17 in Bergan County</t>
  </si>
  <si>
    <t>NJ036</t>
  </si>
  <si>
    <t>Revitalize Route 130 from Cinnaminson to Willingboro</t>
  </si>
  <si>
    <t>NJ034</t>
  </si>
  <si>
    <t>NJ033</t>
  </si>
  <si>
    <t>UPGRADE GARDEN STATE PARKWAY EXIT 142</t>
  </si>
  <si>
    <t>NJ030</t>
  </si>
  <si>
    <t>Construct New Jersey Exit 13A Flyover (extension of Kapowski Rd. to Trumbull St.)</t>
  </si>
  <si>
    <t>NJ027</t>
  </si>
  <si>
    <t>Conduct Route 46 Corridor Improvement Project with the amount provided, $8,625,000 for the Route 46/Riverview Drive Interchange reconstruction project, $12,675,000 for the Route 46/Van Houton Avenue</t>
  </si>
  <si>
    <t>NJ025</t>
  </si>
  <si>
    <t>NJ023</t>
  </si>
  <si>
    <t>Construct Hindsale Bridge</t>
  </si>
  <si>
    <t>NH018</t>
  </si>
  <si>
    <t>Construct Riverfront Trails and Bridges Along Missouri River from Dodge Park through Omaha to Bellevue</t>
  </si>
  <si>
    <t>NE017</t>
  </si>
  <si>
    <t>Improve Nebraska Highways 8 and 15 in Fairbury</t>
  </si>
  <si>
    <t>NE016</t>
  </si>
  <si>
    <t>Replace US-81 bridge between Yankton, south Dakota and Cedar County, Nebaska</t>
  </si>
  <si>
    <t>NE014</t>
  </si>
  <si>
    <t>Construct NE-35 alternative and modified route expressway in Norfolkand Wayne</t>
  </si>
  <si>
    <t>NE011</t>
  </si>
  <si>
    <t>Corridor study for Louisville South bypass from State Highway 66 to State Highway 50</t>
  </si>
  <si>
    <t>NE010</t>
  </si>
  <si>
    <t>Conduct corridor study from Wayne to Vermillion-Newcastle bridge</t>
  </si>
  <si>
    <t>NE008</t>
  </si>
  <si>
    <t>Relocate US 1from north of Lakeview to SR 1180, Moore and Lee Counties</t>
  </si>
  <si>
    <t>NC033</t>
  </si>
  <si>
    <t>Construct connector between US-90 and I-10 in Biloxi</t>
  </si>
  <si>
    <t>MS035</t>
  </si>
  <si>
    <t>Upgrade West County Line Road, City of Jackson</t>
  </si>
  <si>
    <t>MS033</t>
  </si>
  <si>
    <t>Upgrade roads, Washington Co.</t>
  </si>
  <si>
    <t>MS031</t>
  </si>
  <si>
    <t>Upgrade Land Fill Road, Panola Co.</t>
  </si>
  <si>
    <t>MS027</t>
  </si>
  <si>
    <t>Widen MS-15 from Laurel to Louiseville</t>
  </si>
  <si>
    <t>MS021</t>
  </si>
  <si>
    <t>RESURFACE AND MAINTAIN ROADS LOCATED IN MISSOURI STATE PARKS</t>
  </si>
  <si>
    <t>MO048</t>
  </si>
  <si>
    <t>Construct Rte 13 MO River Bridge at Lexington</t>
  </si>
  <si>
    <t>MO042</t>
  </si>
  <si>
    <t>CONSTRUCT CUIVRE RIVER BRIDGE AT LINCOLN COUNTY</t>
  </si>
  <si>
    <t>MO041</t>
  </si>
  <si>
    <t>CONSTRUCTION OF AIRPORT GROUND TRANSPORTATION TERMINAL FOR THE SPRINGFIELD/BRANSON AIRPORT INTERMODAL FACILITY IN SPRINGFIELD, MISSOURI.</t>
  </si>
  <si>
    <t>MO037</t>
  </si>
  <si>
    <t>CONSTRUCT EXTENSION OF BIKE PATH BETWEEN SOULARD MARKET AREA AND RIVERFRONT BIKE TRAIL IN ST. LOUIS</t>
  </si>
  <si>
    <t>MO036</t>
  </si>
  <si>
    <t>Bull Shoals Lake Ferry in Taney County, Missouri.</t>
  </si>
  <si>
    <t>MO025</t>
  </si>
  <si>
    <t>MN059</t>
  </si>
  <si>
    <t>MN058</t>
  </si>
  <si>
    <t>Construct bicycle and pedestrian facility (Mesabi Trail), St. Louis County.</t>
  </si>
  <si>
    <t>MN049</t>
  </si>
  <si>
    <t>Upgrade Highway 73 from 4.5 miles north of Floodwood to 22.5 miles north of Floodwood</t>
  </si>
  <si>
    <t>MN043</t>
  </si>
  <si>
    <t>CONSTRUCT RAILROAD CROSSING CONNECTING UNIVERSITY OF MN WITH CITY OF CROOKSTON</t>
  </si>
  <si>
    <t>MN040</t>
  </si>
  <si>
    <t>RECONSTRUCT CSAH 48 EXTENSION, BRAINERD/BAXTER</t>
  </si>
  <si>
    <t>MN035</t>
  </si>
  <si>
    <t>RECONSTRUCT AND REPLACE I-494 WAKOTA BRIDGE FROM SOUTH ST. PAUL TO NEWPORT, AND APPROACHES</t>
  </si>
  <si>
    <t>MN034</t>
  </si>
  <si>
    <t>EXTEND COUNTY STATE HIGHWAY 61 EXTENSION INTO TWO HARBORS</t>
  </si>
  <si>
    <t>MN033</t>
  </si>
  <si>
    <t>Upgrade CSAH 16 between TH 53 and CSAH 4</t>
  </si>
  <si>
    <t>MN032</t>
  </si>
  <si>
    <t>Undertake improvements to Hennepin County Bikeway</t>
  </si>
  <si>
    <t>MN031</t>
  </si>
  <si>
    <t>Upgrade TH 13 between TH 77 and I-494</t>
  </si>
  <si>
    <t>MN027</t>
  </si>
  <si>
    <t>CONDUCT STUDY OF POTENTIAL FOR DIVERSION OF TRAFFIC FROM THE I-35 CORRIDOR TO COMMUTER RAIL, CHISAGO COUNTY NORTH OF FOREST LAKE ALONG I-35 CORRIDOR TO RUSH CITY</t>
  </si>
  <si>
    <t>MN024</t>
  </si>
  <si>
    <t>Construct Bridge-to-Bay bike path, St. Clair County</t>
  </si>
  <si>
    <t>MI089</t>
  </si>
  <si>
    <t>Conduct engineering and design and improve I-94 in Calhoun and Jackson Counties</t>
  </si>
  <si>
    <t>MI088</t>
  </si>
  <si>
    <t>Improve Tenth Street, Port Huron</t>
  </si>
  <si>
    <t>MI087</t>
  </si>
  <si>
    <t>Reconstruct and rehabilitate, including rail and interstate access improvements for the Detroit Waterfront Dock, Detroit</t>
  </si>
  <si>
    <t>MI086</t>
  </si>
  <si>
    <t>MI085</t>
  </si>
  <si>
    <t>Upgrade Lalie St., Frenchtown Rd., and Penshee Rd., Ironwood</t>
  </si>
  <si>
    <t>MI083</t>
  </si>
  <si>
    <t>Construct Jackson Road project (demonstrating performance of paper and plastic reinforced concrete), Scio Township</t>
  </si>
  <si>
    <t>MI082</t>
  </si>
  <si>
    <t>Replace Chevrolet Ave. bridge in Genesee Co.</t>
  </si>
  <si>
    <t>MI081</t>
  </si>
  <si>
    <t>Improve Hoban Road and Grand Avenue, City of Mackinac Island</t>
  </si>
  <si>
    <t>MI079</t>
  </si>
  <si>
    <t>Apply ITS technologies relating to traffic control, Lansing</t>
  </si>
  <si>
    <t>MI077</t>
  </si>
  <si>
    <t>Construct intermodal freight terminal in Wayne Co.</t>
  </si>
  <si>
    <t>MI076</t>
  </si>
  <si>
    <t>Upgrade (all weather) on Delta County's reroute of U.S. 2, U.S. 41, and M 35</t>
  </si>
  <si>
    <t>MI075</t>
  </si>
  <si>
    <t>Upgrade Tittabawasee Road between Mackinaw Road and Midland Road, Saginaw Co.</t>
  </si>
  <si>
    <t>MI074</t>
  </si>
  <si>
    <t>Construct M-24 Corridor from I-69 to southern Lapeer County</t>
  </si>
  <si>
    <t>MI073</t>
  </si>
  <si>
    <t>Construct deceleration lane in front of 4427 Wilder Road, Bay City</t>
  </si>
  <si>
    <t>MI072</t>
  </si>
  <si>
    <t>Replace Barton Rd./M-14 interchange, Ann Arbor</t>
  </si>
  <si>
    <t>MI071</t>
  </si>
  <si>
    <t>Extend Trowbridge Road from Harrison Rd. to Red Cedar Rd.</t>
  </si>
  <si>
    <t>MI070</t>
  </si>
  <si>
    <t>Construct safety enhancements at rail crossings, Linden, Fenton, Swartz Creek and Gaines</t>
  </si>
  <si>
    <t>MI069</t>
  </si>
  <si>
    <t>Upgrade Rochester Road between I-75 and Torpsey St.</t>
  </si>
  <si>
    <t>MI068</t>
  </si>
  <si>
    <t>Upgrade Davison Rd. between Belsay and Irish Roads, Genessee Co.</t>
  </si>
  <si>
    <t>MI066</t>
  </si>
  <si>
    <t>Construct arterial connector between US41/M28 and Co.Rd. 480, Marquette</t>
  </si>
  <si>
    <t>MI065</t>
  </si>
  <si>
    <t>Construct road drainage improvements, Suttons Bay Village</t>
  </si>
  <si>
    <t>MI064</t>
  </si>
  <si>
    <t>Upgrade Van Dyke Road between M-59 and Utica City limits</t>
  </si>
  <si>
    <t>MI063</t>
  </si>
  <si>
    <t>Construct grade separation on Sheldon Road, Plymouth</t>
  </si>
  <si>
    <t>MI062</t>
  </si>
  <si>
    <t>Conduct preliminary engineering, acquire right-of-way and construct I-75/North Down River Road interchange Conduct a transportation needs study and make improvements to I-75 interchanges in the Grayling area[ref. P.L. 109-059, Sec. 1703 (a) (8)]</t>
  </si>
  <si>
    <t>MI061</t>
  </si>
  <si>
    <t>Reconstruct Co.Rd. 612 and Co.Rd. 491, Montmorency Co.</t>
  </si>
  <si>
    <t>MI060</t>
  </si>
  <si>
    <t>Improve drainage on 6th Street in Menominee</t>
  </si>
  <si>
    <t>MI057</t>
  </si>
  <si>
    <t>Widen Arch St., Negaunee</t>
  </si>
  <si>
    <t>MI056</t>
  </si>
  <si>
    <t>Rehabilitate Lincoln St., Negaunee</t>
  </si>
  <si>
    <t>MI055</t>
  </si>
  <si>
    <t>Facilitate access between I-75 and Soo Locks through road reconstruction, bikepath construction and related improvements, Sault Ste. Marie</t>
  </si>
  <si>
    <t>MI054</t>
  </si>
  <si>
    <t>Replace Chalk Hills Bridge over Menominee River</t>
  </si>
  <si>
    <t>MI051</t>
  </si>
  <si>
    <t>Upgrade Groveland Mine Road, Dickinson</t>
  </si>
  <si>
    <t>MI050</t>
  </si>
  <si>
    <t>Upgrade H-58 within Pictured Rocks National Lakeshore</t>
  </si>
  <si>
    <t>MI049</t>
  </si>
  <si>
    <t>Upgrade M.L. King Drive. Genesee Co.</t>
  </si>
  <si>
    <t>MI048</t>
  </si>
  <si>
    <t>Upgrade East Jordon Road, Boyne City</t>
  </si>
  <si>
    <t>MI047</t>
  </si>
  <si>
    <t>Construct Bridge Street bridge project in Southfield</t>
  </si>
  <si>
    <t>MI045</t>
  </si>
  <si>
    <t>Undertake capital improvements to facilitate traffic between Lansing and Detroit</t>
  </si>
  <si>
    <t>MI043</t>
  </si>
  <si>
    <t>Operational improvements on M-24 from I-75 to the northern Oakland Co. border</t>
  </si>
  <si>
    <t>MI042</t>
  </si>
  <si>
    <t>Repair 48th Avenue, Menominee</t>
  </si>
  <si>
    <t>MI041</t>
  </si>
  <si>
    <t>Improve Kent County Airport road access in Grand Rapids, Michigan by extending 36th Street, improving 48th Street and constructing the I-96/Whitneyville interchange.</t>
  </si>
  <si>
    <t>MI040</t>
  </si>
  <si>
    <t>Construct Tawas Beach Road/US 23 interchange improvements, East Tawas</t>
  </si>
  <si>
    <t>MI039</t>
  </si>
  <si>
    <t>Construct improvements to Linden Rd. between Maple Ave. and Pierson Rd., Genessee Co.</t>
  </si>
  <si>
    <t>MI037</t>
  </si>
  <si>
    <t>Improvements to Card Road between 21 mile road and 23 mile road in Macomb Co.</t>
  </si>
  <si>
    <t>MI034</t>
  </si>
  <si>
    <t>Upgrade Hill Road corridor between I-75 to Dort Highway, Genesee Co.</t>
  </si>
  <si>
    <t>MI033</t>
  </si>
  <si>
    <t>Reconstruct Bagley Street and improve Genschaw Road, Alpena</t>
  </si>
  <si>
    <t>MI032</t>
  </si>
  <si>
    <t>Construct bike path for the Macomb Orchard Trail in Macomb County</t>
  </si>
  <si>
    <t>MI030</t>
  </si>
  <si>
    <t>ME017</t>
  </si>
  <si>
    <t>Upgrade Route 11</t>
  </si>
  <si>
    <t>ME013</t>
  </si>
  <si>
    <t>Allegheny Trail from Pittsburgh, Pennsylvania to Cumberland, Maryland [Multi-State project with Pennsylvania, see PA150]</t>
  </si>
  <si>
    <t>MD036</t>
  </si>
  <si>
    <t>Construct pedestrian bicycle bridge across Susquehanna River between Havre de Grace and Perryville</t>
  </si>
  <si>
    <t>MD035</t>
  </si>
  <si>
    <t>Upgrade US 113 north of US 50 to Jarvis Rd in Worcester Cty</t>
  </si>
  <si>
    <t>MD026</t>
  </si>
  <si>
    <t>CONSTRUCT PEDESTRIAN AND BICYCLE PATH BETWEEN DRUID HILL PARK AND PENN STATION, BALTIMORE</t>
  </si>
  <si>
    <t>MD024</t>
  </si>
  <si>
    <t>Reconstruct Baltimore Washington Parkway at Route 197, Prince Georges Co. **FLH PROJECT**</t>
  </si>
  <si>
    <t>MD001</t>
  </si>
  <si>
    <t>MA052</t>
  </si>
  <si>
    <t>Construct South Weymouth Naval Air Station Connectivity Improvements</t>
  </si>
  <si>
    <t>MA047</t>
  </si>
  <si>
    <t>Upgrade Spring St. between Bank and Latham Streets, Williamstown</t>
  </si>
  <si>
    <t>MA045</t>
  </si>
  <si>
    <t>Reconstruct Pleasant Street-River Terrace, Holyoke</t>
  </si>
  <si>
    <t>MA043</t>
  </si>
  <si>
    <t>Reconstruct Route 126 and replace bridge spanning Route 9, Town of Framingham</t>
  </si>
  <si>
    <t>MA029</t>
  </si>
  <si>
    <t>Upgrade I-495 interchange 17 and related improvements inlcuding along Route 140</t>
  </si>
  <si>
    <t>MA024</t>
  </si>
  <si>
    <t>Environmental studies, preliminary engineering and design of North-South Connector in Pittsfield to improve access to I-90</t>
  </si>
  <si>
    <t>MA020</t>
  </si>
  <si>
    <t>Construct Greenfield-Montague Bikeways, Franklin Co.</t>
  </si>
  <si>
    <t>MA017</t>
  </si>
  <si>
    <t>MA015</t>
  </si>
  <si>
    <t>Upgrade Rt. 3 between Rt. 128/I-95 to Massachusetts and New Hampshire State Line</t>
  </si>
  <si>
    <t>MA014</t>
  </si>
  <si>
    <t>Construct improvements to North Main Street in Worcester</t>
  </si>
  <si>
    <t>MA013</t>
  </si>
  <si>
    <t>New Orleans CBD to New Orleans Int'l Airport, commuter rail</t>
  </si>
  <si>
    <t>LA052</t>
  </si>
  <si>
    <t>Tchopitoulas Corridor, New Orleans</t>
  </si>
  <si>
    <t>LA049</t>
  </si>
  <si>
    <t>Louisiana segment, Gulf Coast high speed rail</t>
  </si>
  <si>
    <t>LA048</t>
  </si>
  <si>
    <t>Widen Lapalco Boulevard from Barataria Boulevard to Destrehan Avenue in Jefferson Parish, Louisiana.</t>
  </si>
  <si>
    <t>LA047</t>
  </si>
  <si>
    <t>Construct North/South Road/I-10-US-61 connection in the Kenner, Louisiana.</t>
  </si>
  <si>
    <t>LA044</t>
  </si>
  <si>
    <t>Construct Metairie Rail Improvements and Relocation project in Jefferson and Orleans Parishes, Louisiana.</t>
  </si>
  <si>
    <t>LA041</t>
  </si>
  <si>
    <t>Construct Causeway Boulevard/Earhart Expressway interchange in Jefferson, Parish, Louisiana.</t>
  </si>
  <si>
    <t>LA036</t>
  </si>
  <si>
    <t>Extend Howard Avenue to Union Passenger Terminal, New Orleans</t>
  </si>
  <si>
    <t>LA025</t>
  </si>
  <si>
    <t>Replace ferry in Plaquemines Parish</t>
  </si>
  <si>
    <t>LA021</t>
  </si>
  <si>
    <t>Ohio River Major Investment Study Project, Kentucky and Indiana, and preliminary engineering and ROW acquistions associated with the project [Multi-State project with Indiana, see IN049]</t>
  </si>
  <si>
    <t>KY043</t>
  </si>
  <si>
    <t>Completion of the Ownsboro Corridor and related State Highway projects</t>
  </si>
  <si>
    <t>KY042</t>
  </si>
  <si>
    <t>Reconstruction of the Louisville Trolley Barn</t>
  </si>
  <si>
    <t>KY041</t>
  </si>
  <si>
    <t>Construct KY-70 from Cave City to Mammoth Cave</t>
  </si>
  <si>
    <t>KY037</t>
  </si>
  <si>
    <t>Reconstruct Liberty and Todd Roads, Lexington</t>
  </si>
  <si>
    <t>KY035</t>
  </si>
  <si>
    <t>Construct US-127 Jamestown Bypass</t>
  </si>
  <si>
    <t>KY034</t>
  </si>
  <si>
    <t>Construct a segment of the I-66 corridor from Somerset to I-75</t>
  </si>
  <si>
    <t>KY033</t>
  </si>
  <si>
    <t>Construction on US 127: Albany Bypass to KY90, Albany Bypass from KY696 to Clinton Cty H.S., and from KY696 to TN state line</t>
  </si>
  <si>
    <t>KY032</t>
  </si>
  <si>
    <t>Construct Newton Pike Extension between West Main St. to South Limestone in Lexington</t>
  </si>
  <si>
    <t>KY031</t>
  </si>
  <si>
    <t>Construct Savage-Cedar Knob Bridge at Koger Creek</t>
  </si>
  <si>
    <t>KY030</t>
  </si>
  <si>
    <t>Complete I-65 upgrade from Elizabethtown to Tennessee State line.</t>
  </si>
  <si>
    <t>KY028</t>
  </si>
  <si>
    <t>Construct Kentucky 31E from Bardstowns to Salt River</t>
  </si>
  <si>
    <t>KY026</t>
  </si>
  <si>
    <t>Reconstruct KY-210 from Hodgenville to Morning Star Road, Larue County</t>
  </si>
  <si>
    <t>KY025</t>
  </si>
  <si>
    <t>Construct Route 259-101 from Brownsville to I-65</t>
  </si>
  <si>
    <t>KY024</t>
  </si>
  <si>
    <t>Widen US 27 from Norwood to Eubank</t>
  </si>
  <si>
    <t>KY023</t>
  </si>
  <si>
    <t>Correct rock hazard on US127 in Russell County</t>
  </si>
  <si>
    <t>KY022</t>
  </si>
  <si>
    <t>Extend Hurstbourne Parkway from Bardstown Road to Fern Valley Road</t>
  </si>
  <si>
    <t>KY021</t>
  </si>
  <si>
    <t>Construct highway rail grade separations along the City Lead in Paducah</t>
  </si>
  <si>
    <t>KY020</t>
  </si>
  <si>
    <t>Reconstruct Old Merridan Corridor from Pennsylvania Avenue to Gilford Road</t>
  </si>
  <si>
    <t>IN050</t>
  </si>
  <si>
    <t>Upgrade County roads in LaPorte County.</t>
  </si>
  <si>
    <t>IN047</t>
  </si>
  <si>
    <t>Extend SR 149 between SR 130 to US Rt. 30, Valparaiso Design and construction of interchange at I-65 and 109th Avenue, Crown Point(ref. P.L. 109-059, Sec. 1703(a)(17)</t>
  </si>
  <si>
    <t>IN046</t>
  </si>
  <si>
    <t>Conduct rail-highway feasibility project study in Muncie</t>
  </si>
  <si>
    <t>IN044</t>
  </si>
  <si>
    <t>Install traffic signalization system in Muncie</t>
  </si>
  <si>
    <t>IN042</t>
  </si>
  <si>
    <t>Remove and replace Walnut Street in Muncie</t>
  </si>
  <si>
    <t>IN041</t>
  </si>
  <si>
    <t>Reconstruct Wheeling Avenue in Muncie</t>
  </si>
  <si>
    <t>IN040</t>
  </si>
  <si>
    <t>Upgrade Route 31 and other roads, St. Joseph and Elkhart Counties</t>
  </si>
  <si>
    <t>IN039</t>
  </si>
  <si>
    <t>Conduct railroad relocation study in Muncie</t>
  </si>
  <si>
    <t>IN038</t>
  </si>
  <si>
    <t>Repair signal wires, grade-crossing warning devices and other safety protections along South Shore Railroad between Gary and Michigan City</t>
  </si>
  <si>
    <t>IN037</t>
  </si>
  <si>
    <t>Expand 126th Street in Carmel</t>
  </si>
  <si>
    <t>IN036</t>
  </si>
  <si>
    <t>Feasibility study of State Road 37 improvements in Noblesville, Elwood and Marion</t>
  </si>
  <si>
    <t>IN034</t>
  </si>
  <si>
    <t>Upgrade 14 warning devices on east/west rail line from Gary to Auburn</t>
  </si>
  <si>
    <t>IN032</t>
  </si>
  <si>
    <t>Reconstruct US Rt. 231 between junction of State Road 66 to Dubois Co. line</t>
  </si>
  <si>
    <t>IN031</t>
  </si>
  <si>
    <t>Extend East 56th Street in Lawrence</t>
  </si>
  <si>
    <t>IN030</t>
  </si>
  <si>
    <t>Upgrade 4 warning devices on north/south rail line from Terre Haute to Evansville</t>
  </si>
  <si>
    <t>IN028</t>
  </si>
  <si>
    <t>Safety improvements to McKinley and Riverside Avenues in Muncie</t>
  </si>
  <si>
    <t>IN027</t>
  </si>
  <si>
    <t>Widen 116th Street in Carmel</t>
  </si>
  <si>
    <t>IN026</t>
  </si>
  <si>
    <t>Reconstruct Wacker Dr in Chicago</t>
  </si>
  <si>
    <t>IL167</t>
  </si>
  <si>
    <t>Construct confluence bikeway in Madison Cty</t>
  </si>
  <si>
    <t>IL165</t>
  </si>
  <si>
    <t>Upgrade industrial park road in Village of Sauget</t>
  </si>
  <si>
    <t>IL164</t>
  </si>
  <si>
    <t>Undertake streetscaping between Damden and Halsted</t>
  </si>
  <si>
    <t>IL162</t>
  </si>
  <si>
    <t>Reconstruct Claire Blvd., Robbins</t>
  </si>
  <si>
    <t>IL159</t>
  </si>
  <si>
    <t>Construct I-88 interchange at Peace Road in Dekalb</t>
  </si>
  <si>
    <t>IL156</t>
  </si>
  <si>
    <t>Construct new entrance to Midway Airport Terminal</t>
  </si>
  <si>
    <t>IL153</t>
  </si>
  <si>
    <t>Construct Raney Street Overpass in Effingham</t>
  </si>
  <si>
    <t>IL152</t>
  </si>
  <si>
    <t>Upgrade US 40 in Martinsville</t>
  </si>
  <si>
    <t>IL151</t>
  </si>
  <si>
    <t>Improve IL-159 in Edwardsville</t>
  </si>
  <si>
    <t>IL148</t>
  </si>
  <si>
    <t>Widen US-20 in Freeport</t>
  </si>
  <si>
    <t>IL147</t>
  </si>
  <si>
    <t>Reconstruct Broad Street between Maple St. to Sixth St., Evansville</t>
  </si>
  <si>
    <t>IL143</t>
  </si>
  <si>
    <t>Construct Technology Avenue between US Rt. 45 East to Willenborg St., Effingham</t>
  </si>
  <si>
    <t>IL139</t>
  </si>
  <si>
    <t>Undertake improvements to 127th Street, Cicero Avenue and Route 83 to improve safety and facilitate traffic flow, Crestwood</t>
  </si>
  <si>
    <t>IL137</t>
  </si>
  <si>
    <t>Undertake Industrial Transportation Improvement Program in Chicago</t>
  </si>
  <si>
    <t>IL135</t>
  </si>
  <si>
    <t>Reconstruct Midlothian Turnpike, Robbins</t>
  </si>
  <si>
    <t>IL133</t>
  </si>
  <si>
    <t>Replace Lebanon Ave. Bridge and approaches, Belleville</t>
  </si>
  <si>
    <t>IL131</t>
  </si>
  <si>
    <t>Construct access road to Melvin Price Locks and Dam Visitors Center, Madison Co.</t>
  </si>
  <si>
    <t>IL127</t>
  </si>
  <si>
    <t>Improve and construct grade separation on Cockrell Lane in Springfield</t>
  </si>
  <si>
    <t>IL126</t>
  </si>
  <si>
    <t>Conduct Midwest Regional intermodal facility feasibility study in Rochelle</t>
  </si>
  <si>
    <t>IL125</t>
  </si>
  <si>
    <t>Widen 143rd Street in Orland Park</t>
  </si>
  <si>
    <t>IL123</t>
  </si>
  <si>
    <t>Construct VFW Road/Veteran's Drive from Townline Road to Broadway Road in Pekin, Illinois</t>
  </si>
  <si>
    <t>IL122</t>
  </si>
  <si>
    <t>Improve Constitution Avenue in Peoria</t>
  </si>
  <si>
    <t>IL118</t>
  </si>
  <si>
    <t>Construct Towanda-Barnes Road in Mclean County</t>
  </si>
  <si>
    <t>IL115</t>
  </si>
  <si>
    <t>Extend South 74th Street, Belleville</t>
  </si>
  <si>
    <t>IL113</t>
  </si>
  <si>
    <t>Improve Sugar Grove US30</t>
  </si>
  <si>
    <t>IL111</t>
  </si>
  <si>
    <t>Resurface Cicero Ave. between 127th St. and 143rd St., Chicago</t>
  </si>
  <si>
    <t>IL108</t>
  </si>
  <si>
    <t>Consolidate rail tracks and eliminate grade crossings as part of Gateway Intermodal Terminal access project</t>
  </si>
  <si>
    <t>IL107</t>
  </si>
  <si>
    <t>Intersection improvements at 79th and Stoney Island Blvd., Chicago</t>
  </si>
  <si>
    <t>IL105</t>
  </si>
  <si>
    <t>Reconstruct Mt. Erie Blacktop in Mt. Erie</t>
  </si>
  <si>
    <t>IL103</t>
  </si>
  <si>
    <t>Improve access to Rantoul Aviation Center in Rantoul</t>
  </si>
  <si>
    <t>IL101</t>
  </si>
  <si>
    <t>Construct improvements to Pleasant Hill Road, Carbondale</t>
  </si>
  <si>
    <t>IL099</t>
  </si>
  <si>
    <t>Resurface 95th St. between Western Ave. and Stony Island Blvd., Chicago</t>
  </si>
  <si>
    <t>IL098</t>
  </si>
  <si>
    <t>Rehabilitate Timber Bridge over Little Muddy River and approach roadway, Perry Co.</t>
  </si>
  <si>
    <t>IL096</t>
  </si>
  <si>
    <t>Rehabilitate 95th Street between 54th Place and 50th Avenue, Oak Lawn</t>
  </si>
  <si>
    <t>IL093</t>
  </si>
  <si>
    <t>Planning, engineering and first phase construction of beltway connector, Decatur.</t>
  </si>
  <si>
    <t>IL092</t>
  </si>
  <si>
    <t>Resurface S. Chicago Ave. From 71st to 95th Streets, Chicago</t>
  </si>
  <si>
    <t>IL088</t>
  </si>
  <si>
    <t>Undertake improvements to Campus Transportation System, Chicago</t>
  </si>
  <si>
    <t>IL086</t>
  </si>
  <si>
    <t>Construct elevated walkway between Centre Station and arena</t>
  </si>
  <si>
    <t>IL084</t>
  </si>
  <si>
    <t>Alignment/bridge replacement State Hwy 55 between Smith's Ferry and Round Valley (mileposts 94.9--101.0)</t>
  </si>
  <si>
    <t>ID020</t>
  </si>
  <si>
    <t>Safety improvements on US 95 from Genesee to Moscow (mileposts 331--345)</t>
  </si>
  <si>
    <t>ID018</t>
  </si>
  <si>
    <t>Design and construction of native roadside vegetation enhancement center at U.N.I. in Cedar Falls</t>
  </si>
  <si>
    <t>IA028</t>
  </si>
  <si>
    <t>Construct overpass to eliminate railroad crossing in Burlington</t>
  </si>
  <si>
    <t>IA027</t>
  </si>
  <si>
    <t>Construct I-29 airport interchange overpass in Sioux City</t>
  </si>
  <si>
    <t>IA026</t>
  </si>
  <si>
    <t>Extend NW 86th Street from NW 70th Street to Beaver Drive in Polk County</t>
  </si>
  <si>
    <t>IA025</t>
  </si>
  <si>
    <t>Construct the D116 Dubuque Bridge over the MI River at Dubuque</t>
  </si>
  <si>
    <t>IA023</t>
  </si>
  <si>
    <t>Conduct study of Port of Des Moines, Des Moines</t>
  </si>
  <si>
    <t>IA022</t>
  </si>
  <si>
    <t>Improve IA-60 Corridor from LeMar to MN State line</t>
  </si>
  <si>
    <t>IA021</t>
  </si>
  <si>
    <t>Reconstruct I-235 and improve the interchange for access to the MLKing Parkway</t>
  </si>
  <si>
    <t>IA020</t>
  </si>
  <si>
    <t>Reconstruct US Highway 218 between 7th and 20th Streets incl center turn lane from Hubenthal Place to Carbide Lane, Keokuk</t>
  </si>
  <si>
    <t>IA019</t>
  </si>
  <si>
    <t>Replace Sand Island bridge</t>
  </si>
  <si>
    <t>HI008</t>
  </si>
  <si>
    <t>Construct Kapaa Bypass</t>
  </si>
  <si>
    <t>HI007</t>
  </si>
  <si>
    <t>Construct noise barriers on the westside of I-185 between Macon Road and Airport Thruway and on I-75 between Mt. Zion Road and Old Dixie Highway in the Atlanta area</t>
  </si>
  <si>
    <t>GA034</t>
  </si>
  <si>
    <t>Construct surface transportation facilities along Atlanta-Griffin-Macon corridor</t>
  </si>
  <si>
    <t>GA031</t>
  </si>
  <si>
    <t>Construct North River Causeway and Bridge, St. Mary's County</t>
  </si>
  <si>
    <t>GA029</t>
  </si>
  <si>
    <t>Conduct a study of a mutimodal transportation corridor from Lawrenceville to Marietta</t>
  </si>
  <si>
    <t>GA026</t>
  </si>
  <si>
    <t>Conduct a study of transportation alternatives in Northwest Georgia between Atlanta and Chattanooga.</t>
  </si>
  <si>
    <t>GA023</t>
  </si>
  <si>
    <t>Conduct study of a multimodal transportation corridor along GA-400 and construct improvements to said corridor [See PL 105-277 Section 363]</t>
  </si>
  <si>
    <t>GA021</t>
  </si>
  <si>
    <t>Resurface Davis Drive, Green Street, and North Houston Road in Warner Robins</t>
  </si>
  <si>
    <t>GA018</t>
  </si>
  <si>
    <t>Construct Athens to Atlanta Transportation Corridor</t>
  </si>
  <si>
    <t>GA016</t>
  </si>
  <si>
    <t>I-75 advanced transportation management system in Cobb County</t>
  </si>
  <si>
    <t>GA013</t>
  </si>
  <si>
    <t>Construct Alden Road Improvement Project in Orange County</t>
  </si>
  <si>
    <t>FL060</t>
  </si>
  <si>
    <t>WIDEN AND REALIGN ELLER DRIVE IN PORT EVERGLADES, FLORIDA.</t>
  </si>
  <si>
    <t>FL056</t>
  </si>
  <si>
    <t>Widen US-192 between County Route 532 and I-95 in Brevard and Osceola Counties</t>
  </si>
  <si>
    <t>FL052</t>
  </si>
  <si>
    <t>Widen Gunn Highway between Erlich Road and South Mobley Road in Hillsborough County</t>
  </si>
  <si>
    <t>FL049</t>
  </si>
  <si>
    <t>Construct County Road 470 Interchange with Florida Turnpike</t>
  </si>
  <si>
    <t>FL044</t>
  </si>
  <si>
    <t>Construct interchange at 21st Street to provide access to Talleyrand Marine Terminal</t>
  </si>
  <si>
    <t>FL042</t>
  </si>
  <si>
    <t>Purchase and install I-275 traffic management system in Pinellas County, Florida.</t>
  </si>
  <si>
    <t>FL037</t>
  </si>
  <si>
    <t>CONSTRUCT PORT OF PALM BEACH ROAD ACCESS IMPROVEMENTS, PALM BEACH COUNTY, FLORIDA.</t>
  </si>
  <si>
    <t>FL036</t>
  </si>
  <si>
    <t>Construct Wonderwood Connector from Mayport to Arlington, Duval County, Florida.</t>
  </si>
  <si>
    <t>FL034</t>
  </si>
  <si>
    <t>Construct bicycle and pedestrian walkway (Metropolitan Branch Trail), Union Station to Silver Spring</t>
  </si>
  <si>
    <t>DC014</t>
  </si>
  <si>
    <t>CT038</t>
  </si>
  <si>
    <t>CT037</t>
  </si>
  <si>
    <t>CT036</t>
  </si>
  <si>
    <t>Replace bridges over Harbor Brook, Meriden</t>
  </si>
  <si>
    <t>CT020</t>
  </si>
  <si>
    <t>Construct Greenmanville Ave. streetscape extension, including feasibility study, in towns of Groton, Stonington and Mystic</t>
  </si>
  <si>
    <t>CT018</t>
  </si>
  <si>
    <t>Construct I-95 interchange, New Haven</t>
  </si>
  <si>
    <t>CT017</t>
  </si>
  <si>
    <t>Reconstruct Broad Street in New Britain</t>
  </si>
  <si>
    <t>CT016</t>
  </si>
  <si>
    <t>Improve Route 7 utility and landscaping in New Milford</t>
  </si>
  <si>
    <t>CT015</t>
  </si>
  <si>
    <t>Realign and extend Hart Street in New Britain</t>
  </si>
  <si>
    <t>CT013</t>
  </si>
  <si>
    <t>Reconstruct Post Office/Town Farm Road in Enfield, Connecticut</t>
  </si>
  <si>
    <t>CT011</t>
  </si>
  <si>
    <t>Construct Seaview Avenue Corridor project</t>
  </si>
  <si>
    <t>CT010</t>
  </si>
  <si>
    <t>Construct March Inland Port ground access project, Riverside Cty</t>
  </si>
  <si>
    <t>CA193</t>
  </si>
  <si>
    <t>Replace Maxwell Bridge, Napa Cty</t>
  </si>
  <si>
    <t>CA192</t>
  </si>
  <si>
    <t>Construct I-80 reliever route system, Solano Cty</t>
  </si>
  <si>
    <t>CA191</t>
  </si>
  <si>
    <t>Implement ITS technologies in Employment Center area of City of El Segundo</t>
  </si>
  <si>
    <t>CA189</t>
  </si>
  <si>
    <t>Upgrade South Higuera Street, San Luis Obispo</t>
  </si>
  <si>
    <t>CA188</t>
  </si>
  <si>
    <t>Install SiliconValley Smart Corridor project along the I-880 corridor</t>
  </si>
  <si>
    <t>CA187</t>
  </si>
  <si>
    <t>Construct Arbor Vitae Street improvements, Inglewood</t>
  </si>
  <si>
    <t>CA186</t>
  </si>
  <si>
    <t>IMPROVE ROUTE99/ROUTE 120 INTERCHANGE IN MANTECA COUNTY</t>
  </si>
  <si>
    <t>CA184</t>
  </si>
  <si>
    <t>Construct I-680 HOV lanes between Marina Vista toll plaza to North Main Street, Martinez to Walnut Creek</t>
  </si>
  <si>
    <t>CA183</t>
  </si>
  <si>
    <t>Construct interchange between I-15 and SR-18 in Victorville/Apple Valley, California.</t>
  </si>
  <si>
    <t>CA182</t>
  </si>
  <si>
    <t>Design and initiation of long term improvements along Highway 199 in Del Norte County, California</t>
  </si>
  <si>
    <t>CA181</t>
  </si>
  <si>
    <t>Upgrade Riverside Avenue/I-10 interchange, Rialto</t>
  </si>
  <si>
    <t>CA179</t>
  </si>
  <si>
    <t>Extend Route 46 expressway in San Luis Obispo Co.</t>
  </si>
  <si>
    <t>CA178</t>
  </si>
  <si>
    <t>Construct Sacramento Intermodal Station</t>
  </si>
  <si>
    <t>CA177</t>
  </si>
  <si>
    <t>EXTEND STATE ROUTE 52 IN SAN DIEGO</t>
  </si>
  <si>
    <t>CA176</t>
  </si>
  <si>
    <t>Reconstruct the I-710/Firestone Blvd. interchange</t>
  </si>
  <si>
    <t>CA175</t>
  </si>
  <si>
    <t>Reconstruct Palos Verdes Drive, Palos Verdes Estates</t>
  </si>
  <si>
    <t>CA173</t>
  </si>
  <si>
    <t>Construct Centennial Transportation Corridor</t>
  </si>
  <si>
    <t>CA172</t>
  </si>
  <si>
    <t>Construct Cabot-Camino Capistrano Bridge project in Southern Orange County</t>
  </si>
  <si>
    <t>CA171</t>
  </si>
  <si>
    <t>Construct Airport Blvd. interchange in Salinas</t>
  </si>
  <si>
    <t>CA170</t>
  </si>
  <si>
    <t>Construct Imperial Highway grade separation and sound walls at Esperanza Road/Orangethorpe Avenue in Yorba Linda, California.</t>
  </si>
  <si>
    <t>CA169</t>
  </si>
  <si>
    <t>Reconstruct La Loma Bridge in Pasadena</t>
  </si>
  <si>
    <t>CA168</t>
  </si>
  <si>
    <t>Construct I-15 Galinas interchange in Riverside County</t>
  </si>
  <si>
    <t>CA167</t>
  </si>
  <si>
    <t>Construct Overland Drive overcrossing in Temecula</t>
  </si>
  <si>
    <t>CA166</t>
  </si>
  <si>
    <t>Upgrade Del Almo Boulevard at I-405</t>
  </si>
  <si>
    <t>CA165</t>
  </si>
  <si>
    <t>Undertake San Pedro Bridge project at SR 1, Pacifica</t>
  </si>
  <si>
    <t>CA164</t>
  </si>
  <si>
    <t>Widen SR-23 between Moorpark and Thousand Oaks</t>
  </si>
  <si>
    <t>CA163</t>
  </si>
  <si>
    <t>CONSTRUCT OLYMPIC TRAINING CENTER ACCESS ROAD, CHULA VISTA</t>
  </si>
  <si>
    <t>CA162</t>
  </si>
  <si>
    <t>Upgrade Industrial Parkway Southwest between Whipple Rd. and improved segment of the parkway, Hayward</t>
  </si>
  <si>
    <t>CA161</t>
  </si>
  <si>
    <t>Construct I-580 interchange, Livermore</t>
  </si>
  <si>
    <t>CA160</t>
  </si>
  <si>
    <t>Upgrade intersection of Folsom Blvd. and Power Inn Rd., Sacramento</t>
  </si>
  <si>
    <t>CA159</t>
  </si>
  <si>
    <t>Upgrade D Street between Grand and Second Streets, Hayward</t>
  </si>
  <si>
    <t>CA157</t>
  </si>
  <si>
    <t>Rehabilitate Highway 1 in Guadalupe</t>
  </si>
  <si>
    <t>CA156</t>
  </si>
  <si>
    <t>Complete Citraeado Parkway project in San Diego County</t>
  </si>
  <si>
    <t>CA155</t>
  </si>
  <si>
    <t>Extend 7th St. between F St. and North 7th St., Sacramento</t>
  </si>
  <si>
    <t>CA154</t>
  </si>
  <si>
    <t>Implement enhanced traffic access between I-10, area hospitals and southern portion of Loma Linda</t>
  </si>
  <si>
    <t>CA152</t>
  </si>
  <si>
    <t>Construct I-10/Barton Road West/Anderson Street connection</t>
  </si>
  <si>
    <t>CA151</t>
  </si>
  <si>
    <t>Upgrade US-101 from Eureka to Arcata</t>
  </si>
  <si>
    <t>CA150</t>
  </si>
  <si>
    <t>Improve the Avenue H overpass in Lancaster, California</t>
  </si>
  <si>
    <t>CA148</t>
  </si>
  <si>
    <t>Improve streets and related bicycle lane in Oak Park, Ventura Co.</t>
  </si>
  <si>
    <t>CA147</t>
  </si>
  <si>
    <t>Rehabilitate B Street between Foothill Blvd. and Kelly St., Hayward</t>
  </si>
  <si>
    <t>CA146</t>
  </si>
  <si>
    <t>Construct improvements to Harry Bridges Blvd., Los Angeles</t>
  </si>
  <si>
    <t>CA145</t>
  </si>
  <si>
    <t>Reconstruct Harbor Blvd./SR22 Interchange, City of Garden Grove</t>
  </si>
  <si>
    <t>CA143</t>
  </si>
  <si>
    <t>Implement City of Compton traffic signal systems improvements</t>
  </si>
  <si>
    <t>CA142</t>
  </si>
  <si>
    <t>Improve streets and construct bicycle paths, Agoura Hills</t>
  </si>
  <si>
    <t>CA141</t>
  </si>
  <si>
    <t>Undertake median improvements along E. 14th St., San Leandro</t>
  </si>
  <si>
    <t>CA139</t>
  </si>
  <si>
    <t>Conduct highway 65 improvement and mitigation project</t>
  </si>
  <si>
    <t>CA138</t>
  </si>
  <si>
    <t>Widen State Route 29 between Route 281 and Route 175</t>
  </si>
  <si>
    <t>CA137</t>
  </si>
  <si>
    <t>Construct I-5/Avenida Vista Hermosa interchange in San Clemente</t>
  </si>
  <si>
    <t>CA135</t>
  </si>
  <si>
    <t>Widen 5th Street and replace 5th Street bridge in Highland, California.</t>
  </si>
  <si>
    <t>CA134</t>
  </si>
  <si>
    <t>Upgrade Greenville Rd. and construct railroad underpass, Livermore</t>
  </si>
  <si>
    <t>CA133</t>
  </si>
  <si>
    <t>Improve Folsom Boulevard - Highway 50 in the city of Folsom</t>
  </si>
  <si>
    <t>CA132</t>
  </si>
  <si>
    <t>Improve State Route 57 interchange at Lambert Road in Brea</t>
  </si>
  <si>
    <t>CA130</t>
  </si>
  <si>
    <t>Upgrade Route 4 West in Contra Costa Co.</t>
  </si>
  <si>
    <t>CA129</t>
  </si>
  <si>
    <t>Construct new I-5 interchange with Highway 99W, Tehama Co.</t>
  </si>
  <si>
    <t>CA127</t>
  </si>
  <si>
    <t>Improve streets and highways, and/or construct sound walls, Thousand Oaks</t>
  </si>
  <si>
    <t>CA125</t>
  </si>
  <si>
    <t>Implement safety and congestion mitigation improvements along Pacific Coast Highway, Malibu</t>
  </si>
  <si>
    <t>CA124</t>
  </si>
  <si>
    <t>Rehabilitate Artesia Blvd.</t>
  </si>
  <si>
    <t>CA122</t>
  </si>
  <si>
    <t>Reconstruct and widen Mission Road, Alhambra</t>
  </si>
  <si>
    <t>CA121</t>
  </si>
  <si>
    <t>Upgrade Osgood Road between Washington Blvd. and South Grimmer Blvd., Freemont</t>
  </si>
  <si>
    <t>CA120</t>
  </si>
  <si>
    <t>Construct Port of Oakland intermodal terminal</t>
  </si>
  <si>
    <t>CA119</t>
  </si>
  <si>
    <t>Construct Los Angeles County Gateway Cities NHS Access</t>
  </si>
  <si>
    <t>CA118</t>
  </si>
  <si>
    <t>Reconstruct Grand Avenue between Elm Street and Halcyon Road, Arroyo Grande</t>
  </si>
  <si>
    <t>CA117</t>
  </si>
  <si>
    <t>Rehabilitate pavement throughout Santa Barbara Co.</t>
  </si>
  <si>
    <t>CA115</t>
  </si>
  <si>
    <t>Construct I-10/Pepper Ave. Interchange</t>
  </si>
  <si>
    <t>CA114</t>
  </si>
  <si>
    <t>Construct Nogales Street at Railroad Street grade separation in Los Angeles County, California.</t>
  </si>
  <si>
    <t>CA113</t>
  </si>
  <si>
    <t>Construct VC Campus Parkway Loop System in Merced</t>
  </si>
  <si>
    <t>CA112</t>
  </si>
  <si>
    <t>Construct railroad at-grade crossings, San Leandro</t>
  </si>
  <si>
    <t>CA111</t>
  </si>
  <si>
    <t>Upgrade Price Canyon Road including construction of bikeway between San Luis Obispo and Pismo Beach</t>
  </si>
  <si>
    <t>CA109</t>
  </si>
  <si>
    <t>Construct the South Central Los Angeles Exposition Park Intermodal Urban Access Project in Los Angeles</t>
  </si>
  <si>
    <t>CA108</t>
  </si>
  <si>
    <t>Construct Palisades Bluff Stabilization project, Santa Monica</t>
  </si>
  <si>
    <t>CA107</t>
  </si>
  <si>
    <t>Undertake safety enhancements along Monterey County Railroad highway grade, Monerey Co.</t>
  </si>
  <si>
    <t>CA106</t>
  </si>
  <si>
    <t>Implement traffic management improvements, Grover Beach</t>
  </si>
  <si>
    <t>CA104</t>
  </si>
  <si>
    <t>Construct capital improvements along I-680 corridor</t>
  </si>
  <si>
    <t>CA102</t>
  </si>
  <si>
    <t>Upgrade CA Rt. 2 Southern Freeway terminus and transportation efficiency improvements to Glendale Boulevard in Los Angeles</t>
  </si>
  <si>
    <t>CA101</t>
  </si>
  <si>
    <t>Upgrade SR 92/El Camino interchange, San Mateo</t>
  </si>
  <si>
    <t>CA100</t>
  </si>
  <si>
    <t>Improve and construct I-80 reliever route project; Walters Road and Walters Road Extension Segments</t>
  </si>
  <si>
    <t>CA099</t>
  </si>
  <si>
    <t>Construct interchanges for I-10 in Coachella Valley, Riverside County</t>
  </si>
  <si>
    <t>CA098</t>
  </si>
  <si>
    <t>Construct San Francisco Regional Intermodal Terminal</t>
  </si>
  <si>
    <t>CA096</t>
  </si>
  <si>
    <t>Construct pedestrian boardwalk between terminus of Pismo Promenade at Pismo Creek and Grande Avenue in Gover Beach</t>
  </si>
  <si>
    <t>CA095</t>
  </si>
  <si>
    <t>Improve highway access to Humboldt Bay and Harbor Port</t>
  </si>
  <si>
    <t>CA094</t>
  </si>
  <si>
    <t>Willits Bypass, Highway 101in Mendocino County, California</t>
  </si>
  <si>
    <t>CA092</t>
  </si>
  <si>
    <t>Construct State Route 76 in Northern San Diego.</t>
  </si>
  <si>
    <t>CA091</t>
  </si>
  <si>
    <t>Upgrade call boxes throughout Santa Barbara County</t>
  </si>
  <si>
    <t>CA090</t>
  </si>
  <si>
    <t>Upgrade Highway 99, Sutter Co.</t>
  </si>
  <si>
    <t>CA089</t>
  </si>
  <si>
    <t>Reconstruct I-215 and construct HOV lanes between 2nd Street and 9th Street, San Bernardino</t>
  </si>
  <si>
    <t>CA088</t>
  </si>
  <si>
    <t>Upgrade I-680 Corridor, Alameda Co.</t>
  </si>
  <si>
    <t>CA087</t>
  </si>
  <si>
    <t>Improve SR-70 from Marysville Bypass to Oroville Freeway</t>
  </si>
  <si>
    <t>CA086</t>
  </si>
  <si>
    <t>Upgrade access to Sylmar/San Fernando Metrolink Station and Westfield Village, Los Angeles</t>
  </si>
  <si>
    <t>CA085</t>
  </si>
  <si>
    <t>Construct bike paths, Thousand Oaks</t>
  </si>
  <si>
    <t>CA084</t>
  </si>
  <si>
    <t>UPGRADE FT. IRWIN ROAD FROM I-15 TO FORT IRWIN</t>
  </si>
  <si>
    <t>CA083</t>
  </si>
  <si>
    <t>Realign and improve California Route 79 in Riverside County</t>
  </si>
  <si>
    <t>CA081</t>
  </si>
  <si>
    <t>Rehabilitate historic train depot in San Bernadino</t>
  </si>
  <si>
    <t>CA080</t>
  </si>
  <si>
    <t>Widen and improve I-5/State Route 126 interchange in Valencia</t>
  </si>
  <si>
    <t>CA079</t>
  </si>
  <si>
    <t>Enhance Fort Bragg and Willitis passenger stations</t>
  </si>
  <si>
    <t>CA078</t>
  </si>
  <si>
    <t>Reconstruct Tennessee Valley Bridge, Marin Co.</t>
  </si>
  <si>
    <t>CA077</t>
  </si>
  <si>
    <t>Improve Mission Boulevard in San Bernardino, California</t>
  </si>
  <si>
    <t>CA076</t>
  </si>
  <si>
    <t>Construct Third Street South Bay Basin Bridge, San Francisco Construct Bayview Transportation Improvements Project (ref. P.L. 109-059, Sec. 1703 (b)</t>
  </si>
  <si>
    <t>CA075</t>
  </si>
  <si>
    <t>Improve streets and construct bicycle path, Calabasas</t>
  </si>
  <si>
    <t>CA074</t>
  </si>
  <si>
    <t>Improve streets and construct bicycle path, Westlake Village</t>
  </si>
  <si>
    <t>CA073</t>
  </si>
  <si>
    <t>Construct San Diego and Arizona Eastern Intermodal Yard, San Ysidro Construct San Diego and Arizona Eastern Intermodal Yard and for other related purposes, San Ysidoro(ref. P.L. 109-059, Sec. 1703 (a) (1)</t>
  </si>
  <si>
    <t>CA072</t>
  </si>
  <si>
    <t>Construct bikeways, Santa Maria</t>
  </si>
  <si>
    <t>CA071</t>
  </si>
  <si>
    <t>Improve the interchange at Cabo and Nason Street in Moreno Valley</t>
  </si>
  <si>
    <t>CA070</t>
  </si>
  <si>
    <t>Improve SR-91/Green River Road interchange</t>
  </si>
  <si>
    <t>CA069</t>
  </si>
  <si>
    <t>RECONSTRUCT STATE ROUTE 81 (SIERRA AVE.) AND I-10 INTERCHANGE IN FONTANA</t>
  </si>
  <si>
    <t>CA068</t>
  </si>
  <si>
    <t>Extend I-10 HOV lanes, Los Angeles</t>
  </si>
  <si>
    <t>CA067</t>
  </si>
  <si>
    <t>Construct drainage system improvements associated with highway construction on Tutilla Island, American Samoa</t>
  </si>
  <si>
    <t>AS003</t>
  </si>
  <si>
    <t>Construction of and improvements to highway projects in the corridor designated by section 1105(c)(18)(C)(ii) of the Intermodal Surface Transportation Efficiency Act of 1991 [see P.L. 106-69 Section 361]</t>
  </si>
  <si>
    <t>AR040</t>
  </si>
  <si>
    <t>Conduct Seismic Design and Deployment Projects</t>
  </si>
  <si>
    <t>AR039</t>
  </si>
  <si>
    <t>AR038</t>
  </si>
  <si>
    <t>Development of Interchange at Intersection of I-40 and Airport Road in West Memphis</t>
  </si>
  <si>
    <t>AR037</t>
  </si>
  <si>
    <t>Improvements to I-30 From Benton to Geyer Springs Exit in Little Rock</t>
  </si>
  <si>
    <t>AR036</t>
  </si>
  <si>
    <t>Development of Little Rock River Rail Project *Transfer to FTA</t>
  </si>
  <si>
    <t>AR035</t>
  </si>
  <si>
    <t>Conduct planning and development for highway 278 and rail for the Warren/Monticello Arkansas Intermodal Complex [see P.L. 106-69 Section 361]</t>
  </si>
  <si>
    <t>AR034</t>
  </si>
  <si>
    <t>Construct Highway 15 from Connector Road to Railroad Overpass in Pine Bluff [Typo - Project description should read: Construct a connector road and railroad overpass from Highway 15 to Emmett Sanders Road in Pine Bluff"] [see P.L. 106-69 Section 361]</t>
  </si>
  <si>
    <t>AR033</t>
  </si>
  <si>
    <t>Improve Highway 167 from Fordyce, Arkansas, to Saline County line [see P.L. 106-69 Section 361]</t>
  </si>
  <si>
    <t>AR032</t>
  </si>
  <si>
    <t>Enhance area around the Paris Courthouse in the vicinity of Arkansas Scenic Highway 22 and Arkansas Scenic Highway 309, Paris Arkansas</t>
  </si>
  <si>
    <t>AR031</t>
  </si>
  <si>
    <t>Construct turning lanes at US-71/AR-8 intersection in Mena</t>
  </si>
  <si>
    <t>AR030</t>
  </si>
  <si>
    <t>Construct US-270 East-West Arterial in Hot Springs [see P.L. 106-69 Section 361]</t>
  </si>
  <si>
    <t>AR029</t>
  </si>
  <si>
    <t>Enhance area in the vicinity of Dickson Street in Fayetteville</t>
  </si>
  <si>
    <t>AR028</t>
  </si>
  <si>
    <t>Upgrade Highway 63, Marked Tree to Lake David</t>
  </si>
  <si>
    <t>AR027</t>
  </si>
  <si>
    <t>Construct bypass at Ashdown</t>
  </si>
  <si>
    <t>AR026</t>
  </si>
  <si>
    <t>Construct Highway 82 from Hamburg to Montrose [see P.L. 106-69 Section 361]</t>
  </si>
  <si>
    <t>AR025</t>
  </si>
  <si>
    <t>Upgrade Arkansas State Highway 59 from Rena Road to Old Uniontown Road in Van Buren</t>
  </si>
  <si>
    <t>AR024</t>
  </si>
  <si>
    <t>Conduct feasibility studies for Van Buren Intermodal Port</t>
  </si>
  <si>
    <t>AR023</t>
  </si>
  <si>
    <t>Upgrade U.S. 65 in Faulkner and Van Buren Counties</t>
  </si>
  <si>
    <t>AR022</t>
  </si>
  <si>
    <t>Construct Highway 371 from Magnolia to Prescott [see P.L. 106-69 Section 361]</t>
  </si>
  <si>
    <t>AR021</t>
  </si>
  <si>
    <t>Construct Baseline Road RR grade separation, Little Rock</t>
  </si>
  <si>
    <t>AR020</t>
  </si>
  <si>
    <t>Further study and development of Russellville Intermodal Complex in Russellville</t>
  </si>
  <si>
    <t>AR019</t>
  </si>
  <si>
    <t>Improve Arkansas State Highway 12 from US-71 at Rainbow Curve to Northwest Arkansas Regional Airport</t>
  </si>
  <si>
    <t>AR018</t>
  </si>
  <si>
    <t>Upgrade US Rt. 67, Newport to Missouri State line</t>
  </si>
  <si>
    <t>AR017</t>
  </si>
  <si>
    <t>Widen Highway 65/82 from Pine Bluff to the Mississippi State line [see P.L. 106-69 Section 361]</t>
  </si>
  <si>
    <t>AR016</t>
  </si>
  <si>
    <t>Widen 28th Street and related improvements in Van Buren, Arkansas</t>
  </si>
  <si>
    <t>AR015</t>
  </si>
  <si>
    <t>Development of Little Rock Port Authority</t>
  </si>
  <si>
    <t>AR014</t>
  </si>
  <si>
    <t>Conduct Global Climate Reserach Program at the University of Alabama at Huntsville</t>
  </si>
  <si>
    <t>AL042</t>
  </si>
  <si>
    <t>Conduct asphalt research program at Auburn University</t>
  </si>
  <si>
    <t>AL041</t>
  </si>
  <si>
    <t>Conduct advance vehicle transportation research program at the University of Alabama Tuscaloosa</t>
  </si>
  <si>
    <t>AL040</t>
  </si>
  <si>
    <t>University at Alabama at Birmingham-Trauma Care Center</t>
  </si>
  <si>
    <t>AL039</t>
  </si>
  <si>
    <t>Create National University Transportation Center at the University of Alabama</t>
  </si>
  <si>
    <t>AL038</t>
  </si>
  <si>
    <t>Engineering, right-of-way acquisition and construction of Huntsville Southern Bypass</t>
  </si>
  <si>
    <t>AL037</t>
  </si>
  <si>
    <t>Replace pedestrian bridges at Village Creek and Valley Creek, Birmingham</t>
  </si>
  <si>
    <t>AL032</t>
  </si>
  <si>
    <t>Construct Eastern Shore Trail project in Fairhope, Alabama.</t>
  </si>
  <si>
    <t>AL029</t>
  </si>
  <si>
    <t>Expand US-278 in Cullman County</t>
  </si>
  <si>
    <t>AL027</t>
  </si>
  <si>
    <t>Construct Finley Ave. Extension East project</t>
  </si>
  <si>
    <t>AL024</t>
  </si>
  <si>
    <t>Construct repairs to viaducts connecting downtown and midtown areas, Birmingham</t>
  </si>
  <si>
    <t>AL023</t>
  </si>
  <si>
    <t>Extend I-759 in Etowah County</t>
  </si>
  <si>
    <t>AL022</t>
  </si>
  <si>
    <t>Upgrade Opoto-Madrid Blvd., Birmingham</t>
  </si>
  <si>
    <t>AL020</t>
  </si>
  <si>
    <t>Construct Decatur Southern Bypass</t>
  </si>
  <si>
    <t>AL019</t>
  </si>
  <si>
    <t>Construct Crepe Myrtle Trail near Mobile, Alabama</t>
  </si>
  <si>
    <t>AL015</t>
  </si>
  <si>
    <t>CONSTRUCT BRADFIELD CANAL ROAD</t>
  </si>
  <si>
    <t>AK019</t>
  </si>
  <si>
    <t>CONSTRUCT NEW ACCESS ROUTE TO SHIP CREEK ACCESS AND CONSTRUCT CAPITAL IMPROVEMENTS TO INTERMODAL MARINE FREIGHT AND PASSENGER FACILITIES AND ACCESS THERETO IN ANCHORAGE (SEE SEC. 1105, FY 2002 DEPARTMENT OF DEFENSE APPROPRIATIONS ACT.)</t>
  </si>
  <si>
    <t>AK018</t>
  </si>
  <si>
    <t>Improve marine dry dock and facilities in Ketchikan - Total TEA21 authorization Sec 577 $2,309,253 &amp; Sec 1496 $769,751</t>
  </si>
  <si>
    <t>AK017</t>
  </si>
  <si>
    <t>Construct capital improvements to marine transportation facilities for Prince of Wales Island</t>
  </si>
  <si>
    <t>AK016</t>
  </si>
  <si>
    <t>Construct North Denali access route - Total TEA21 authorization $1,539,501</t>
  </si>
  <si>
    <t>AK015</t>
  </si>
  <si>
    <t>Construct N.W. Alaska Road/Rail access</t>
  </si>
  <si>
    <t>AK014</t>
  </si>
  <si>
    <t>Construct Gravina Island Bridge in Ketchikan</t>
  </si>
  <si>
    <t>AK013</t>
  </si>
  <si>
    <t>EXTEND WEST DOUGLAS ROAD</t>
  </si>
  <si>
    <t>AK011</t>
  </si>
  <si>
    <t>Extend Kenai Spur Highway-North Road in Kenai Peninsula Borough</t>
  </si>
  <si>
    <t>AK010</t>
  </si>
  <si>
    <t>Construct Coffman Cove ferryboat</t>
  </si>
  <si>
    <t>AK008</t>
  </si>
  <si>
    <t>Construct Pt. Mackenzie Intermodal Facility</t>
  </si>
  <si>
    <t>AK006</t>
  </si>
  <si>
    <t>Improve roads in Kotzebue</t>
  </si>
  <si>
    <t>AK005</t>
  </si>
  <si>
    <t>Construct capital improvements to intermodal freight and passenger facilities servicing the Alaska Marine Highway and other related transportation modes in Seward provided that the state public author</t>
  </si>
  <si>
    <t>AK004</t>
  </si>
  <si>
    <t>CONSTRUCT SPRUCE CREEK BRIDGE IN SOLDOTNA</t>
  </si>
  <si>
    <t>AK003</t>
  </si>
  <si>
    <t>Improvements to U.S. Rt.-35 in Putnam County</t>
  </si>
  <si>
    <t>WV076</t>
  </si>
  <si>
    <t>Vermont Statewide Transportation and Stormwater Projects</t>
  </si>
  <si>
    <t>VT064</t>
  </si>
  <si>
    <t>Streetscape, trail and road improvements in Lamoille, Caledonia, Grand Isle and Chittenden Counties</t>
  </si>
  <si>
    <t>VT063</t>
  </si>
  <si>
    <t>Signalization and storm drainage improvements to Main Street in Brattleboro</t>
  </si>
  <si>
    <t>VT062</t>
  </si>
  <si>
    <t>Streetscape and road improvements in the Village of Enosburg Falls</t>
  </si>
  <si>
    <t>VT061</t>
  </si>
  <si>
    <t>Improvements to the Green Mountain Rail Line between Rutland and Bellows Falls</t>
  </si>
  <si>
    <t>VT060</t>
  </si>
  <si>
    <t>Rehabilitation of statewide covered bridges</t>
  </si>
  <si>
    <t>VT059</t>
  </si>
  <si>
    <t>Design and construction of the South Burlington City Center project</t>
  </si>
  <si>
    <t>VT058</t>
  </si>
  <si>
    <t>Property acquisition and improvements for public access and viewshed protection for the Cedar Creek Vermont monument at the Cedar Creek and Belle Grove National Historical Park in Virginia</t>
  </si>
  <si>
    <t>Improvements to the Island Line at South Street in South Hero</t>
  </si>
  <si>
    <t>VT056</t>
  </si>
  <si>
    <t>Rehabilitation of Hartford Northbound and Southbound rest areas</t>
  </si>
  <si>
    <t>VT055</t>
  </si>
  <si>
    <t>Improvements to the E. Alburg Railroad Trestle Swing Span</t>
  </si>
  <si>
    <t>VT054</t>
  </si>
  <si>
    <t>Design and Construction of the Bennington Welcome Center</t>
  </si>
  <si>
    <t>VT053</t>
  </si>
  <si>
    <t>Western Corridor Rail Improvements, ABRB&amp;E, Vermont</t>
  </si>
  <si>
    <t>VT052</t>
  </si>
  <si>
    <t>Vermont Institute of Natural Science turning lane on U.S. Rt. 4 in Woodstock</t>
  </si>
  <si>
    <t>VT051</t>
  </si>
  <si>
    <t>Improvements to Vermont interstates</t>
  </si>
  <si>
    <t>VT050</t>
  </si>
  <si>
    <t>Improvements to Vermont Small Bridges</t>
  </si>
  <si>
    <t>VT049</t>
  </si>
  <si>
    <t>Upgrade West-East Corridor through Charlotte Amalie, St. Thomas</t>
  </si>
  <si>
    <t>VI005</t>
  </si>
  <si>
    <t>Christiansted By-Pass Highway, St. Croix</t>
  </si>
  <si>
    <t>VI004</t>
  </si>
  <si>
    <t>VA251</t>
  </si>
  <si>
    <t>I-64/City Line Road Interchange in Virginia Beach</t>
  </si>
  <si>
    <t>VA237</t>
  </si>
  <si>
    <t>Widening I-95 between Rt. 123 and Fairfax County Parkway</t>
  </si>
  <si>
    <t>VA236</t>
  </si>
  <si>
    <t>Construct Meadowcreek Parkway Interchange, Charlottesville</t>
  </si>
  <si>
    <t>VA235</t>
  </si>
  <si>
    <t>VA234</t>
  </si>
  <si>
    <t>Construct Old Mill Road extension</t>
  </si>
  <si>
    <t>VA233</t>
  </si>
  <si>
    <t>Manage Freight movement and safety improvements to I-81</t>
  </si>
  <si>
    <t>VA232</t>
  </si>
  <si>
    <t>Hampton Roads Third Crossing-Segment 1</t>
  </si>
  <si>
    <t>VA231</t>
  </si>
  <si>
    <t>UT113</t>
  </si>
  <si>
    <t>Expand Redhills Parkway St. George</t>
  </si>
  <si>
    <t>UT112</t>
  </si>
  <si>
    <t>Construction of 200 North Street highway-rail graded crossing separation, Kaysville</t>
  </si>
  <si>
    <t>UT111</t>
  </si>
  <si>
    <t>UT110</t>
  </si>
  <si>
    <t>UT109</t>
  </si>
  <si>
    <t>Provo, Utah Westside Connector from I-15 to Provo Municipal Airport, Provo</t>
  </si>
  <si>
    <t>UT108</t>
  </si>
  <si>
    <t>Geneva Rd./Provo Center Street, Orem 1600 North to I-15 Fwy, Provo-widen from 2 to 4 lanes, Provo</t>
  </si>
  <si>
    <t>UT107</t>
  </si>
  <si>
    <t>State Street Reconstruction Project--10600 South to 9400 South, Sandy, Utah</t>
  </si>
  <si>
    <t>UT106</t>
  </si>
  <si>
    <t>Bear River Migratory Bird Refuge Access Road Improvements, Box Elder County, Utah</t>
  </si>
  <si>
    <t>UT105</t>
  </si>
  <si>
    <t>Construction of 200 North Street highway-rail graded crossing separation, Kaysville, Utah</t>
  </si>
  <si>
    <t>UT104</t>
  </si>
  <si>
    <t>Widen Highway 92 from Lehi to Highland</t>
  </si>
  <si>
    <t>UT102</t>
  </si>
  <si>
    <t>Planning design and construction of East Coast Highway/ Route 36, Saipan</t>
  </si>
  <si>
    <t>TQ001</t>
  </si>
  <si>
    <t>N MARIANA</t>
  </si>
  <si>
    <t>TN264</t>
  </si>
  <si>
    <t>Reconstruct U.S. 79 between Milan and McKenzie</t>
  </si>
  <si>
    <t>TN263</t>
  </si>
  <si>
    <t>TN262</t>
  </si>
  <si>
    <t>TN261</t>
  </si>
  <si>
    <t>TN260</t>
  </si>
  <si>
    <t>Warren County Mountain View Industrial Park access road, Warren County, TN</t>
  </si>
  <si>
    <t>TN259</t>
  </si>
  <si>
    <t>Plan and construct Rutherford County visitor's center/transportation information hub, Rutherford County, Tennessee</t>
  </si>
  <si>
    <t>TN258</t>
  </si>
  <si>
    <t>TN257</t>
  </si>
  <si>
    <t>North Second Street Corridor Upgrade, Memphis</t>
  </si>
  <si>
    <t>TN256</t>
  </si>
  <si>
    <t>For bike paths and pedestrian walkways within Yankton, Pierre, Huron, Watertown, and Madison. Allocation for such paths will be determined by the State</t>
  </si>
  <si>
    <t>SD173</t>
  </si>
  <si>
    <t>Sioux Falls Bike Path--Dunham Park, Skunk Creek, 12th St., and I-29 to Sertoma Park</t>
  </si>
  <si>
    <t>SD172</t>
  </si>
  <si>
    <t>Brookings bike path</t>
  </si>
  <si>
    <t>SD171</t>
  </si>
  <si>
    <t>Rapid City Greenway Pedestrian and bike path expansion</t>
  </si>
  <si>
    <t>SD170</t>
  </si>
  <si>
    <t>Whether or not otherwise eligible in title 23, construct Phase II and III of Phillips to the Falls Project. Notwithstanding any other provision of law, with respect to costs for Phase II and III of this project paid for from this $40 million, the Federal share of project costs shall be 100 percent</t>
  </si>
  <si>
    <t>SD169</t>
  </si>
  <si>
    <t>Aberdeen bike trail extension</t>
  </si>
  <si>
    <t>SD168</t>
  </si>
  <si>
    <t>Rosebud community streets reconstruction and paving</t>
  </si>
  <si>
    <t>SD167</t>
  </si>
  <si>
    <t>Construct a 4-lane highway between Maverick Junction and the Nebraska border</t>
  </si>
  <si>
    <t>SD166</t>
  </si>
  <si>
    <t>RI080</t>
  </si>
  <si>
    <t>South County Bike Path (South Kingstown, Narragansett)</t>
  </si>
  <si>
    <t>RI079</t>
  </si>
  <si>
    <t>Washington Secondary Bicycle Facility/Coventry Greenway/Trestle Trail (Coventry)</t>
  </si>
  <si>
    <t>RI078</t>
  </si>
  <si>
    <t>RI076</t>
  </si>
  <si>
    <t>Improvements to Warren Bridge (Warren)</t>
  </si>
  <si>
    <t>RI075</t>
  </si>
  <si>
    <t>Extension of PR 833, between the PR–177 and the
PR 2. The extension is approximately of 0.8km</t>
  </si>
  <si>
    <t>PR013</t>
  </si>
  <si>
    <t>Widen Route 835 to provide ready access to Guaynado and facilitate housing, industrial, commercial, and recreational development</t>
  </si>
  <si>
    <t>PR011</t>
  </si>
  <si>
    <t>To build an extension of PR-53 between Yabucoa and Maunabo</t>
  </si>
  <si>
    <t>PR008</t>
  </si>
  <si>
    <t>Widening of PR 111 at the intersections of PR-444 through PR-423</t>
  </si>
  <si>
    <t>PR006</t>
  </si>
  <si>
    <t>Construction of 4 lane connector serving PR 9922, PR 9939 and PR 183</t>
  </si>
  <si>
    <t>PR005</t>
  </si>
  <si>
    <t>PA671</t>
  </si>
  <si>
    <t>Improvements to access roads at the Please Touch Museum</t>
  </si>
  <si>
    <t>PA670</t>
  </si>
  <si>
    <t>PA669</t>
  </si>
  <si>
    <t>PA667</t>
  </si>
  <si>
    <t>PA666</t>
  </si>
  <si>
    <t>Construction of the Schuylkill Gateway Project</t>
  </si>
  <si>
    <t>PA665</t>
  </si>
  <si>
    <t>PA661</t>
  </si>
  <si>
    <t>PA654</t>
  </si>
  <si>
    <t>Highway 140 Transportation Improvements, Lake County, Oregon</t>
  </si>
  <si>
    <t>OR173</t>
  </si>
  <si>
    <t>To construct sidewalks and improve storm drainage and gutters for the City's Safe Walk Plan, Medford, Oregon</t>
  </si>
  <si>
    <t>OR172</t>
  </si>
  <si>
    <t>Kuebler Boulevard Improvements, Salem, Oregon</t>
  </si>
  <si>
    <t>OR171</t>
  </si>
  <si>
    <t>Phase 1 I-205/Highway 213 Interchange Improvements, Oregon</t>
  </si>
  <si>
    <t>OR170</t>
  </si>
  <si>
    <t>I-205 Widening, Clackamas County, Oregon</t>
  </si>
  <si>
    <t>OR169</t>
  </si>
  <si>
    <t>Highway 101 Improvements, Oregon</t>
  </si>
  <si>
    <t>OR168</t>
  </si>
  <si>
    <t>I-5 Trade Corridor, Portland, Oregon to Vancouver, Washington Segment</t>
  </si>
  <si>
    <t>OR167</t>
  </si>
  <si>
    <t>Highway 22-Cascade Highway interchange improvements, Marion County, Oregon</t>
  </si>
  <si>
    <t>OR166</t>
  </si>
  <si>
    <t>Sellwood Bridge, Multnomah County, Oregon</t>
  </si>
  <si>
    <t>OR165</t>
  </si>
  <si>
    <t>Construct highway and pedestrian access to Macadam Ave. and street improvements as part of South waterfront development, Portland, Oregon</t>
  </si>
  <si>
    <t>OR164</t>
  </si>
  <si>
    <t>Construct Barber Street extension, Wilsonville, Oregon</t>
  </si>
  <si>
    <t>OR163</t>
  </si>
  <si>
    <t>Reroute U.S. 97 at Redmond, Oregon and improvements to intersection of U.S. 97 and Oregon 126</t>
  </si>
  <si>
    <t>OR162</t>
  </si>
  <si>
    <t>Sunrise Corridor, Clackamas County, Oregon</t>
  </si>
  <si>
    <t>OR161</t>
  </si>
  <si>
    <t>To add a southbound lane to a section of I-5 through Portland, OR between Delta Park and Lombard, Portland, Oregon</t>
  </si>
  <si>
    <t>OR160</t>
  </si>
  <si>
    <t>Signalization, Complete update of traffic signals with LED illumination technology Tulsa</t>
  </si>
  <si>
    <t>OK140</t>
  </si>
  <si>
    <t>Trails in Tulsa, Mingo Creek, NCOG--Complete and extend Mingo trail from 41st to 81st St., from 11th St. to Mohawk Park</t>
  </si>
  <si>
    <t>OK139</t>
  </si>
  <si>
    <t>Widen Hwy 60 between Ponca City and Bartletsville</t>
  </si>
  <si>
    <t>OK138</t>
  </si>
  <si>
    <t>Reconstruction of SH 20 in Owasso, Oklahoma</t>
  </si>
  <si>
    <t>OK137</t>
  </si>
  <si>
    <t>State of Oklahoma for control of outdoor advertising</t>
  </si>
  <si>
    <t>OK136</t>
  </si>
  <si>
    <t>The University of Oklahoma to conduct research in global tracking methods for intermodal containerized freight</t>
  </si>
  <si>
    <t>OK135</t>
  </si>
  <si>
    <t>State of Oklahoma I-40 Crosstown Realignment in Oklahoma City</t>
  </si>
  <si>
    <t>OK134</t>
  </si>
  <si>
    <t>Construction, including design and engineering, of an approximately 30,000 sq. ft. terminal building to accommodate the Trans-Erie ferry service which departs the Cleveland-Cuyahoga County Port Authority, Cleveland, Ohio</t>
  </si>
  <si>
    <t>OH360</t>
  </si>
  <si>
    <t>Evans Avenue/CSX RR Grade Separation Improvements, Akron, OH</t>
  </si>
  <si>
    <t>OH359</t>
  </si>
  <si>
    <t>SR 39 2-way turn lane addition, signalization, and safety improvements, Holmes County, OH (PID 23913)</t>
  </si>
  <si>
    <t>OH358</t>
  </si>
  <si>
    <t>U.S. 36 signal relocation and related safety improvements, Delaware County, OH (PID 76276)</t>
  </si>
  <si>
    <t>OH357</t>
  </si>
  <si>
    <t>SR 39 add 2-way left turn lane, signalization, and safety improvements, Tuscarawas County OH (PID 19598)</t>
  </si>
  <si>
    <t>OH356</t>
  </si>
  <si>
    <t>U.S. 422 turn lane addition and traffic flow improvements at SR 88/SR 528, Geauga County OH (PID 78343)</t>
  </si>
  <si>
    <t>OH355</t>
  </si>
  <si>
    <t>SR 81 widening, turn lane addition, and safety improvements, Allen County, OH (PID 75928)</t>
  </si>
  <si>
    <t>OH354</t>
  </si>
  <si>
    <t>SR 3 intersection/interchange improvements and signalization, Franklin County, OH (PID 76279)</t>
  </si>
  <si>
    <t>OH353</t>
  </si>
  <si>
    <t>Reconstruction of Cleveland Inner Belt and replacement of the Central Viaduct Bridge. Cleveland, OH</t>
  </si>
  <si>
    <t>OH352</t>
  </si>
  <si>
    <t>Various transportation projects related to the DestiNY USA project</t>
  </si>
  <si>
    <t>NY692</t>
  </si>
  <si>
    <t>Roadway, Streetscape, Pedestrian, and Parking Improvements to the Buffalo Niagara Medical Campus in Buffalo</t>
  </si>
  <si>
    <t>NY691</t>
  </si>
  <si>
    <t>Restoration of Vehicle Traffic to Main Street in Downtown Buffalo</t>
  </si>
  <si>
    <t>NY690</t>
  </si>
  <si>
    <t>DestiNY USA Design, Research, Construction and Improvements</t>
  </si>
  <si>
    <t>NY689</t>
  </si>
  <si>
    <t>Planning and Interim Improvements for the Manhattan, Bronx, Yonkers Hudson River Greenway Link</t>
  </si>
  <si>
    <t>NY688</t>
  </si>
  <si>
    <t>South Lexington and Post Road Streetscape Expansion in White Plains</t>
  </si>
  <si>
    <t>NY687</t>
  </si>
  <si>
    <t>Streetscape, roadway, pedestrian, and parking improvements at the intersection of Meadow Lane, Chestnut Lane, Willow Drive, and Liberty Avenue for the College of New Rochelle campus in New Rochelle</t>
  </si>
  <si>
    <t>NY686</t>
  </si>
  <si>
    <t>Construction and Improvements to York Street in Auburn</t>
  </si>
  <si>
    <t>NY685</t>
  </si>
  <si>
    <t>Improvements to the New York Public Library vicinity</t>
  </si>
  <si>
    <t>NY684</t>
  </si>
  <si>
    <t>Repair and Restoration of the Outdoor Area on 82nd Street and 5th Avenue</t>
  </si>
  <si>
    <t>NY683</t>
  </si>
  <si>
    <t>Design and Construction of Renaissance Square Intermodal Facility in Rochester</t>
  </si>
  <si>
    <t>NY682</t>
  </si>
  <si>
    <t>Improvements to Moynihan Station</t>
  </si>
  <si>
    <t>NY681</t>
  </si>
  <si>
    <t>Peace Bridge Redevelopment Project, Road Improvements, and Construction, Buffalo</t>
  </si>
  <si>
    <t>NY680</t>
  </si>
  <si>
    <t>Laughlin-Bullhead City Colorado River Bridge</t>
  </si>
  <si>
    <t>NV078</t>
  </si>
  <si>
    <t>V and T Railroad Reconstruction Project in Carson City</t>
  </si>
  <si>
    <t>NV076</t>
  </si>
  <si>
    <t>California Trail Interpretive Center roadside improvements and access infrastructure</t>
  </si>
  <si>
    <t>NV074</t>
  </si>
  <si>
    <t>Reconstruction of U.S. 491 from Tohatchi to Shiprock</t>
  </si>
  <si>
    <t>NM076</t>
  </si>
  <si>
    <t>Reconstruction of U.S. 180 in Grant County</t>
  </si>
  <si>
    <t>NM075</t>
  </si>
  <si>
    <t>Reconstruction of NM18 in Lea County</t>
  </si>
  <si>
    <t>NM074</t>
  </si>
  <si>
    <t>I-25/U.S. 64 Interchange rehabilitation in Raton</t>
  </si>
  <si>
    <t>NM073</t>
  </si>
  <si>
    <t>NJ271</t>
  </si>
  <si>
    <t>NJ270</t>
  </si>
  <si>
    <t>Design and construct Newark Waterfront Pedestrian and Bicycle Access project</t>
  </si>
  <si>
    <t>NJ269</t>
  </si>
  <si>
    <t>Improvements to River Road in Camden</t>
  </si>
  <si>
    <t>NJ268</t>
  </si>
  <si>
    <t>NJ267</t>
  </si>
  <si>
    <t>Widening of Rt. 1 and intersection improvements in South Brunswick</t>
  </si>
  <si>
    <t>NJ266</t>
  </si>
  <si>
    <t>NJ265</t>
  </si>
  <si>
    <t>NJ264</t>
  </si>
  <si>
    <t>Route 46 Corridor upgrades</t>
  </si>
  <si>
    <t>NJ263</t>
  </si>
  <si>
    <t>NJ262</t>
  </si>
  <si>
    <t>NJ261</t>
  </si>
  <si>
    <t>Research at the Midwest Roadside Safety Facility at the University of Nebraska, Lincoln, Nebraska</t>
  </si>
  <si>
    <t>NE084</t>
  </si>
  <si>
    <t>Design, right-of-way and construction of the North Arterial Road in Columbus</t>
  </si>
  <si>
    <t>NE083</t>
  </si>
  <si>
    <t>NE082</t>
  </si>
  <si>
    <t>Design and construction of the I-80-Cherry Avenue Interchange and East Bypass in Kearney</t>
  </si>
  <si>
    <t>NE081</t>
  </si>
  <si>
    <t>Design and construction of the Cuming Street Transportation Improvement Project in Omaha</t>
  </si>
  <si>
    <t>NE080</t>
  </si>
  <si>
    <t>Develop and construct freight intermodal project in North Dakota, including access road construction</t>
  </si>
  <si>
    <t>ND069</t>
  </si>
  <si>
    <t>Transfer of the Williams Street railroad switching operation to the Milan Yard switching operation site, Fayetteville</t>
  </si>
  <si>
    <t>NC178</t>
  </si>
  <si>
    <t>Acquire right-of-way and construct a new highway that will begin at NC 58 and follow east to U.S. 301, Wilson</t>
  </si>
  <si>
    <t>NC177</t>
  </si>
  <si>
    <t>NC174</t>
  </si>
  <si>
    <t>Construction and expansion of Little Sugar Creek Greenway, Charlotte</t>
  </si>
  <si>
    <t>NC166</t>
  </si>
  <si>
    <t>Develop and improve access road and structure serving the Port of Montana and Silicon Mountain Technology Park</t>
  </si>
  <si>
    <t>MT057</t>
  </si>
  <si>
    <t>Conrad I-15 North Interchange modifications to provide access east of the current interchange, Pondera County</t>
  </si>
  <si>
    <t>MT056</t>
  </si>
  <si>
    <t>Russell Street reconstruction and bridge expansion over the Clark Fork River, Missoula</t>
  </si>
  <si>
    <t>MT055</t>
  </si>
  <si>
    <t>Develop and construct parking lot and transportation enhancements including bicycle/pedestrian trails and urban plaza, serving the City of Bozeman Public Library</t>
  </si>
  <si>
    <t>MT053</t>
  </si>
  <si>
    <t>Develop and construct U.S. 212 Red Lodge North</t>
  </si>
  <si>
    <t>MT051</t>
  </si>
  <si>
    <t>Develop and construct Helena I-15 corridor consistent with final environmental document and record of decision</t>
  </si>
  <si>
    <t>MT050</t>
  </si>
  <si>
    <t>Develop Great Falls South Arterial, including environmental review</t>
  </si>
  <si>
    <t>MT049</t>
  </si>
  <si>
    <t>Develop and construct transportation enhancements including bicycle/pedestrian trails, landscaping, footbridges, parks, and river access on and in the vicinity of the Milltown Dam Site, Missoula County and Deer Lodge County</t>
  </si>
  <si>
    <t>MT047</t>
  </si>
  <si>
    <t>Reconstruct Marysville Road consistent with final environmental document, Lewis and Clark County</t>
  </si>
  <si>
    <t>MT046</t>
  </si>
  <si>
    <t>U.S. 2, corridor feasibility study, environmental review and construction, which may include construction of a 4-lane highway, for roadway sections from Glasgow east to the North Dakota State line, provided that all currently programmed highway improvemen</t>
  </si>
  <si>
    <t>MT044</t>
  </si>
  <si>
    <t>Develop and construct St. Mary water project road and bridge infrastructure including a new bridge and approaches across St. Mary River, stabilization and improvements to United States Route 89, and road/canal from Siphon Bridge to Spider Lake, on condition that $2,500,000 of the amount made available to carry out this item may be made available to the Bureau of Reclamation for use for the Swift Current Creek and Boulder Creek bank and bed stabilization pr</t>
  </si>
  <si>
    <t>MT043</t>
  </si>
  <si>
    <t>Develop and construct Shiloh Road reconstruction project, Billings</t>
  </si>
  <si>
    <t>MT041</t>
  </si>
  <si>
    <t>Taylor Hill Road reconstruction, Secondary 234, Montana</t>
  </si>
  <si>
    <t>MT040</t>
  </si>
  <si>
    <t>Zimmerman Trail Project, Billings, Montana</t>
  </si>
  <si>
    <t>MT039</t>
  </si>
  <si>
    <t>South Entrance Loop--Mississippi State University</t>
  </si>
  <si>
    <t>MS160</t>
  </si>
  <si>
    <t>Byram-Clinton/Norrell Corridor--Connects the Norrell Road Interchange on I-20 to the Byram-Clinton Multimodal Corridor on I-55</t>
  </si>
  <si>
    <t>MS159</t>
  </si>
  <si>
    <t>Widening of I-55 from Highway 304 in DeSoto County to TN State line</t>
  </si>
  <si>
    <t>MS158</t>
  </si>
  <si>
    <t>Construction of riverfront trails in the City of Warsaw</t>
  </si>
  <si>
    <t>MO173</t>
  </si>
  <si>
    <t>Grand Ave. Bridge Replacement, St. Louis City, Missouri</t>
  </si>
  <si>
    <t>MO168</t>
  </si>
  <si>
    <t>I-55 Interchange at Main Street, Cape Girardeau, Missouri</t>
  </si>
  <si>
    <t>MO165</t>
  </si>
  <si>
    <t>Lewis and Clark Expressway, 39th Street to Hwy 24, Jackson County, Missouri</t>
  </si>
  <si>
    <t>MO162</t>
  </si>
  <si>
    <t>Lake Street Access to I-35W, Minneapolis</t>
  </si>
  <si>
    <t>MN237</t>
  </si>
  <si>
    <t>MN236</t>
  </si>
  <si>
    <t>MN235</t>
  </si>
  <si>
    <t>11 Mile Road Reconstruction--Berkley, Huntington Woods, Oak Park</t>
  </si>
  <si>
    <t>MI273</t>
  </si>
  <si>
    <t>U.S. 131 widening from the Manistee River to north of M-113 in Grand Traverse County</t>
  </si>
  <si>
    <t>MI272</t>
  </si>
  <si>
    <t>Washington Ave. Streetscape and rail relocation in Saginaw</t>
  </si>
  <si>
    <t>MI271</t>
  </si>
  <si>
    <t>Pinnacle Aeropark Access Project in Wayne County</t>
  </si>
  <si>
    <t>MI270</t>
  </si>
  <si>
    <t>Midtown Detroit Greenway Loop, Detroit Cultural Center in Detroit</t>
  </si>
  <si>
    <t>MI269</t>
  </si>
  <si>
    <t>Blue Water Bridge Plaza Expansion, Improve Highway connections along I-94 and I-69 Port Huron</t>
  </si>
  <si>
    <t>MI268</t>
  </si>
  <si>
    <t>Jackson Road Boulevard Project, Scio Township</t>
  </si>
  <si>
    <t>MI267</t>
  </si>
  <si>
    <t>Alger County, to reconstruct, pave, and realign a portion of H_x0013_58 from 2,600 feet south of Little Beaver Lake Road to 4,600 feet east of Hurricane River</t>
  </si>
  <si>
    <t>MI266</t>
  </si>
  <si>
    <t>East Riverfront, completion of Detroit Riverfront East Walkway, Detroit</t>
  </si>
  <si>
    <t>MI265</t>
  </si>
  <si>
    <t>The Trowbridge Road Extension to Farm Lane, Ingham County, MI, Farm Lane between Mount Hope Road and Trowbridge Road with underpasses for CN and CSX railroad crossings</t>
  </si>
  <si>
    <t>MI264</t>
  </si>
  <si>
    <t>Construct 1 or more grade separated crossings of I-75 and make associated improvements to improve local and regional east-west mobility between Mileposts 279 and 282</t>
  </si>
  <si>
    <t>MI263</t>
  </si>
  <si>
    <t>MI262</t>
  </si>
  <si>
    <t>Detroit Riverfront Conservancy, West Riverfront Walkway, Greenway and Adjacent Land Acquisition, from Riverfront Towers to Ambassador Bridge, Detroit</t>
  </si>
  <si>
    <t>MI261</t>
  </si>
  <si>
    <t>Research development of Cathodic Bridge Protection to extend the life of concrete bridges and Marine structures within varied climates</t>
  </si>
  <si>
    <t>ME075</t>
  </si>
  <si>
    <t>Replacement of Waldo-Hancock and construction of related pedestrian walkways</t>
  </si>
  <si>
    <t>ME074</t>
  </si>
  <si>
    <t>Replacement of Waldo-Hancock Bridge</t>
  </si>
  <si>
    <t>ME068</t>
  </si>
  <si>
    <t>Plan and construct North-South Aroostook highways to improve access to the St. John Valley, including Presque Isle Bypass and other improvements</t>
  </si>
  <si>
    <t>ME065</t>
  </si>
  <si>
    <t>Construct Fort McHenry Visitors Center and related parking facilities</t>
  </si>
  <si>
    <t>MD143</t>
  </si>
  <si>
    <t>Upgrade MD 4 at Suitland Parkway</t>
  </si>
  <si>
    <t>MD142</t>
  </si>
  <si>
    <t>Design and construct downtown roadway and streetscape improvements in Brockton</t>
  </si>
  <si>
    <t>MA214</t>
  </si>
  <si>
    <t>Design and construct roadway and streetscape improvements along Main Street and Maywood Street, Worcester, MA</t>
  </si>
  <si>
    <t>MA213</t>
  </si>
  <si>
    <t>Rutherford Avenue Improvements in Boston</t>
  </si>
  <si>
    <t>MA210</t>
  </si>
  <si>
    <t>Construct rail freight corridor improvements between Boston and Worcester</t>
  </si>
  <si>
    <t>MA208</t>
  </si>
  <si>
    <t>Construction of the Leeville Bridge from Port Fouchon to Golden Meadow</t>
  </si>
  <si>
    <t>LA171</t>
  </si>
  <si>
    <t>Transportation Improvements to U.S. 60 Owensboro, Daviess County</t>
  </si>
  <si>
    <t>KY167</t>
  </si>
  <si>
    <t>Transportation Improvements to AA-I-275 Connector, Campbell County</t>
  </si>
  <si>
    <t>KY166</t>
  </si>
  <si>
    <t>Owensboro Riverfront Development Project in Owensboro, Kentucky</t>
  </si>
  <si>
    <t>KY165</t>
  </si>
  <si>
    <t>Construction of new I-65 Interchange in Warren County, Kentucky</t>
  </si>
  <si>
    <t>KY164</t>
  </si>
  <si>
    <t>21st Century Parks Project in Louisville, Kentucky</t>
  </si>
  <si>
    <t>KY163</t>
  </si>
  <si>
    <t>Construction and improvements to RS 255 south of U.S. Highway 156 associated with the Horse Thief Reservoir in Hodgeman County</t>
  </si>
  <si>
    <t>KS099</t>
  </si>
  <si>
    <t>Construction of South Bypass for Highway 56 in Great Bend</t>
  </si>
  <si>
    <t>KS097</t>
  </si>
  <si>
    <t>Improvements to existing rail-highway crossings, City of Elkhart, Indiana</t>
  </si>
  <si>
    <t>IN224</t>
  </si>
  <si>
    <t>Improvements to existing roadway/railroad crossings, City of Vincennes, Indiana</t>
  </si>
  <si>
    <t>IN223</t>
  </si>
  <si>
    <t>Preconstruction and construction of IL 13 Connector in Harrisburg</t>
  </si>
  <si>
    <t>IL523</t>
  </si>
  <si>
    <t>Continue expansion of IL 336 in Macomb-Peoria</t>
  </si>
  <si>
    <t>IL522</t>
  </si>
  <si>
    <t>Construction of Joliet Arsenal Road Improvements in Will County</t>
  </si>
  <si>
    <t>IL521</t>
  </si>
  <si>
    <t>Construction to improve access of Interstate 57/64 in Mount Vernon</t>
  </si>
  <si>
    <t>IL520</t>
  </si>
  <si>
    <t>Improvements to the intersection of IL 13 and 37 in Marion</t>
  </si>
  <si>
    <t>IL519</t>
  </si>
  <si>
    <t>Conduct study of U.S. 67 bridge over Illinois River in Beardstown</t>
  </si>
  <si>
    <t>IL518</t>
  </si>
  <si>
    <t>Preconstruction and construction of North-South Wacker Drive in Chicago</t>
  </si>
  <si>
    <t>IL515</t>
  </si>
  <si>
    <t>Preconstruction and construction activities of U.S. 51 between Decatur and Vandalia</t>
  </si>
  <si>
    <t>IL514</t>
  </si>
  <si>
    <t>ID057</t>
  </si>
  <si>
    <t>Construct Interchange on I-84 at Ten-Mile Road, Meridian, Idaho</t>
  </si>
  <si>
    <t>ID056</t>
  </si>
  <si>
    <t>Transportation Improvements to Improve SH 75, Timmerman to Ketchum</t>
  </si>
  <si>
    <t>ID055</t>
  </si>
  <si>
    <t>Transportation improvements to widen U.S. 95, Worley to Mica Creek</t>
  </si>
  <si>
    <t>ID054</t>
  </si>
  <si>
    <t>West Spencer Beltway Project</t>
  </si>
  <si>
    <t>IA208</t>
  </si>
  <si>
    <t>Mississippi River Trail, Allamakee County</t>
  </si>
  <si>
    <t>IA207</t>
  </si>
  <si>
    <t>Kimberly Road improvements and construction in Davenport</t>
  </si>
  <si>
    <t>IA206</t>
  </si>
  <si>
    <t>Construction of Hwy 63 in Waterloo</t>
  </si>
  <si>
    <t>IA205</t>
  </si>
  <si>
    <t>Construction of Cedar Falls trails</t>
  </si>
  <si>
    <t>IA204</t>
  </si>
  <si>
    <t>Construction of SW Arterial, Dubuque</t>
  </si>
  <si>
    <t>IA203</t>
  </si>
  <si>
    <t>ROW and construction of Mississippi River Trail and related trails in Scott-Muscatine Counties</t>
  </si>
  <si>
    <t>IA202</t>
  </si>
  <si>
    <t>ROW and construction of Mississippi River Trail and related trails in Dubuque County</t>
  </si>
  <si>
    <t>IA201</t>
  </si>
  <si>
    <t>Improvements and rehabilitation to rail and bridges on the Appanoose County Community Railroad</t>
  </si>
  <si>
    <t>IA200</t>
  </si>
  <si>
    <t>Reconstruction of rail line from Oelwein to DeWar</t>
  </si>
  <si>
    <t>IA199</t>
  </si>
  <si>
    <t>Design, ROW and construction of Ely Connector Trail in Linn County</t>
  </si>
  <si>
    <t>IA198</t>
  </si>
  <si>
    <t>Design and construction of Central IA Trail Loop from Ankeny to Woodward</t>
  </si>
  <si>
    <t>IA197</t>
  </si>
  <si>
    <t>Design, rehabilitation and construction of Clear Creek Greenway and associated trails in Johnson County</t>
  </si>
  <si>
    <t>IA196</t>
  </si>
  <si>
    <t>Construct Principal Riverwalk, Des Moines (HP: 3298)</t>
  </si>
  <si>
    <t>IA195</t>
  </si>
  <si>
    <t>Construction of NW 26th Street Interchange I-35, Polk County (HP: 3258)</t>
  </si>
  <si>
    <t>IA194</t>
  </si>
  <si>
    <t>I-35 Interchange Improvements, Ankeny (HP: 2837)</t>
  </si>
  <si>
    <t>IA193</t>
  </si>
  <si>
    <t>Design, right-of-way acquisition, and construction of the SW Arterial and connections to U.S. 20, Dubuque County [ref. P.L. 110-244, Sec 109(10)]</t>
  </si>
  <si>
    <t>IA192</t>
  </si>
  <si>
    <t>Construct SW Connector, West Des Moines (HP: 2248)</t>
  </si>
  <si>
    <t>IA191</t>
  </si>
  <si>
    <t>Improvements at IA 146 and I-80 Interchange, Grinnell (HP: 2182)</t>
  </si>
  <si>
    <t>IA190</t>
  </si>
  <si>
    <t>Phase III of Main Street Project, Amana (HP: 1791)</t>
  </si>
  <si>
    <t>IA189</t>
  </si>
  <si>
    <t>Hoeven Corridor/Outer Drive Project, Sioux City (HP: 1581)</t>
  </si>
  <si>
    <t>IA188</t>
  </si>
  <si>
    <t>Reconstruction of NE 56th Street, Eastern Polk County (HP: 1540)</t>
  </si>
  <si>
    <t>IA187</t>
  </si>
  <si>
    <t>Reconstruction of Neal Smith Trail, Polk County (HP: 1284)</t>
  </si>
  <si>
    <t>IA186</t>
  </si>
  <si>
    <t>Construct Trail from Musser Park to Weggens Road, Muscatine (HP: 1243)</t>
  </si>
  <si>
    <t>IA185</t>
  </si>
  <si>
    <t>Construct SW Arterial from U.S. 20 to U.S. 61 and 151, Dubuque (HP: 1145)</t>
  </si>
  <si>
    <t>IA184</t>
  </si>
  <si>
    <t>U.S. 6 Final Phase of Safety Improvements, Coralville (HP: 1098)</t>
  </si>
  <si>
    <t>IA183</t>
  </si>
  <si>
    <t>NW 70th Avenue Reconstruction, Johnston (HP: 848)</t>
  </si>
  <si>
    <t>IA182</t>
  </si>
  <si>
    <t>Widening of Highway 44, Grimes (HP: 834)</t>
  </si>
  <si>
    <t>IA181</t>
  </si>
  <si>
    <t>Reconstruction of NW Madrid Drive, Polk County (HP: 396)</t>
  </si>
  <si>
    <t>IA180</t>
  </si>
  <si>
    <t>Widening University Boulevard, Clive (HP: 275)</t>
  </si>
  <si>
    <t>IA179</t>
  </si>
  <si>
    <t>Study for NE Beltway, Polk County (HP: 209)</t>
  </si>
  <si>
    <t>IA178</t>
  </si>
  <si>
    <t>Central Iowa Trail Loop, Ankeny to Woodward (HP: 146)</t>
  </si>
  <si>
    <t>IA177</t>
  </si>
  <si>
    <t>Construction of 100th Street Interchange on I-35/80, Urbandale (HP: 86)</t>
  </si>
  <si>
    <t>IA176</t>
  </si>
  <si>
    <t>Study of Direct Link to I-80, Pella (HP: 54)</t>
  </si>
  <si>
    <t>IA175</t>
  </si>
  <si>
    <t>U.S. 63 Improvements, Chickasaw, Bremer, and Black Hawk Counties (HP: 858)</t>
  </si>
  <si>
    <t>IA174</t>
  </si>
  <si>
    <t>Scotch Ridge Project, Carlisle</t>
  </si>
  <si>
    <t>IA173</t>
  </si>
  <si>
    <t>IA 57/West 1st Street Reconstruction, Cedar Falls</t>
  </si>
  <si>
    <t>IA172</t>
  </si>
  <si>
    <t>Lincoln Highway Rehabilitation and Restoration Project, Woodbine</t>
  </si>
  <si>
    <t>IA171</t>
  </si>
  <si>
    <t>Rehabilitation and Retrofit of Historic Boone County Wagon Bridge</t>
  </si>
  <si>
    <t>IA170</t>
  </si>
  <si>
    <t>IA 92 Project, Indianola</t>
  </si>
  <si>
    <t>IA169</t>
  </si>
  <si>
    <t>Highway 4 Underpass, Jefferson</t>
  </si>
  <si>
    <t>IA168</t>
  </si>
  <si>
    <t>National Transportation Heroes Center and Regional Transportation Archival, Research, and Library Center, Grinnell</t>
  </si>
  <si>
    <t>IA167</t>
  </si>
  <si>
    <t>Highway K-35, Woodbury County</t>
  </si>
  <si>
    <t>IA166</t>
  </si>
  <si>
    <t>I-80/Middle Road Interchange Justification Report with Environmental Assessment, Bettendorf</t>
  </si>
  <si>
    <t>IA165</t>
  </si>
  <si>
    <t>Collins Road, Cedar Rapids</t>
  </si>
  <si>
    <t>IA164</t>
  </si>
  <si>
    <t>County Home Road, Linn County</t>
  </si>
  <si>
    <t>IA163</t>
  </si>
  <si>
    <t>McCollister Boulevard, Iowa City (HP: 830)</t>
  </si>
  <si>
    <t>IA162</t>
  </si>
  <si>
    <t>19th Avenue North Connector, Clinton</t>
  </si>
  <si>
    <t>IA161</t>
  </si>
  <si>
    <t>Downtown Improvement Project, DeWitt</t>
  </si>
  <si>
    <t>IA160</t>
  </si>
  <si>
    <t>American Discovery Trail, connection to Clear Creek Trail, Coralville</t>
  </si>
  <si>
    <t>IA159</t>
  </si>
  <si>
    <t>American Discovery Trail, Hoover Nature Trail connect to Ely</t>
  </si>
  <si>
    <t>IA158</t>
  </si>
  <si>
    <t>Mississippi River Trail, Leach Park in Bettendorf to Riverdale</t>
  </si>
  <si>
    <t>IA157</t>
  </si>
  <si>
    <t>Mississippi River Trail, Bridge at Credit Island, Davenport</t>
  </si>
  <si>
    <t>IA156</t>
  </si>
  <si>
    <t>Mississippi River Trail, Heritage Trail, Dubuque County</t>
  </si>
  <si>
    <t>IA155</t>
  </si>
  <si>
    <t>Recreation Trail, Comanche to Clinton</t>
  </si>
  <si>
    <t>IA154</t>
  </si>
  <si>
    <t>Lewis and Clark Trail Study</t>
  </si>
  <si>
    <t>IA153</t>
  </si>
  <si>
    <t>Wapsi-Great Western Trail System, Mitchell and Howard Counties</t>
  </si>
  <si>
    <t>IA152</t>
  </si>
  <si>
    <t>Great River Road National Scenic Byway, Montrose</t>
  </si>
  <si>
    <t>IA151</t>
  </si>
  <si>
    <t>Great River Road National Scenic Byway, Louisa County</t>
  </si>
  <si>
    <t>IA150</t>
  </si>
  <si>
    <t>Great River Road National Scenic Byway, Mud Lake Road, Dubuque County</t>
  </si>
  <si>
    <t>IA148</t>
  </si>
  <si>
    <t>Great River Road National Scenic Byway, Rivers to the Sea, Dubuque County</t>
  </si>
  <si>
    <t>IA147</t>
  </si>
  <si>
    <t>Loess Hills Scenic Byways/Resource Protection, Western Iowa</t>
  </si>
  <si>
    <t>IA146</t>
  </si>
  <si>
    <t>Drake University, 28th and Carpenter Streets Improvements, Des Moines</t>
  </si>
  <si>
    <t>IA145</t>
  </si>
  <si>
    <t>University of Iowa, Public Policy Center--Field Test of Onboard Computer Assessment of Highway User Fees</t>
  </si>
  <si>
    <t>IA144</t>
  </si>
  <si>
    <t>University of Northern Iowa, Native Roadside Vegetation Enhancement Center, construction and equipment</t>
  </si>
  <si>
    <t>IA143</t>
  </si>
  <si>
    <t>Iowa State University, National Center for Portland Cement Concrete Pavement Technology</t>
  </si>
  <si>
    <t>IA142</t>
  </si>
  <si>
    <t>Construct Route 3A Extension, Municipality of Yigo</t>
  </si>
  <si>
    <t>GQ005</t>
  </si>
  <si>
    <t>Guam Mass Transit Authority Acquisition of transit vehicles for disabled persons</t>
  </si>
  <si>
    <t>GQ004</t>
  </si>
  <si>
    <t>Piti, GU Construct Cabras Island Intermodal Facility</t>
  </si>
  <si>
    <t>GQ003</t>
  </si>
  <si>
    <t>U.S. 411/SR 20 Access Rights from Floyd County to U.S. 41/SR 3 for transportation improvements</t>
  </si>
  <si>
    <t>GA321</t>
  </si>
  <si>
    <t>I-75/CR 665/Carbondale Road interchange reconstruction, Whitfield County</t>
  </si>
  <si>
    <t>GA320</t>
  </si>
  <si>
    <t>Catoosa County, Georgia for transportation improvements</t>
  </si>
  <si>
    <t>GA319</t>
  </si>
  <si>
    <t>Walker County, Georgia for transportation improvements</t>
  </si>
  <si>
    <t>GA318</t>
  </si>
  <si>
    <t>City of Jesup, Georgia for transportation improvements</t>
  </si>
  <si>
    <t>GA317</t>
  </si>
  <si>
    <t>SR 85 widening from Adams Drive to I-75 and reconstruct the Forest Parkway interchange</t>
  </si>
  <si>
    <t>GA316</t>
  </si>
  <si>
    <t>I-75/CR 65/Union Grove Road--New interchange, Gordon County</t>
  </si>
  <si>
    <t>GA315</t>
  </si>
  <si>
    <t>Interchange capacity improvements at I-285 and Ashford-Dunwoody Road</t>
  </si>
  <si>
    <t>GA314</t>
  </si>
  <si>
    <t>I-75/Windy Hill Road interchange reconstruction, Cobb County</t>
  </si>
  <si>
    <t>GA313</t>
  </si>
  <si>
    <t>I-75 interchanges from north of Tifton to Turner County line interchange reconstruction</t>
  </si>
  <si>
    <t>GA312</t>
  </si>
  <si>
    <t>SR 40 from east of St. Mary's cut off at mile post 5.0, Charlton County, to County Route 61, Camden County Widening</t>
  </si>
  <si>
    <t>GA311</t>
  </si>
  <si>
    <t>Kingsland bypass from CR 61 to I_x0013_95, Camden County</t>
  </si>
  <si>
    <t>GA310</t>
  </si>
  <si>
    <t>GA309</t>
  </si>
  <si>
    <t>SR 204/Abercorn Street from King George Boulevard to Rio Road widening</t>
  </si>
  <si>
    <t>GA308</t>
  </si>
  <si>
    <t>SR 746/SE Rome Bypass from SR 101 U.S. 411 Floyd County</t>
  </si>
  <si>
    <t>GA307</t>
  </si>
  <si>
    <t>U.S. 84 Connector/Bypass from west of U.S. 84/SR 119 west of Hinesville to U.S. 84/SR 196 south of Flemington, Liberty County</t>
  </si>
  <si>
    <t>GA306</t>
  </si>
  <si>
    <t>Widening Cedarcrest Rd. from Paulding County to Governor's Towne</t>
  </si>
  <si>
    <t>GA305</t>
  </si>
  <si>
    <t>Queens Road widening and reconstruction Cobb County</t>
  </si>
  <si>
    <t>GA304</t>
  </si>
  <si>
    <t>I_x0013_75 widening and improvements in Collier and Lee Counties, Florida ]</t>
  </si>
  <si>
    <t>FL325</t>
  </si>
  <si>
    <t>Gulf Coast Parkway, Final design, engineering, and construction for a 2-lane Gulf Coast/U.S. 98 bypass</t>
  </si>
  <si>
    <t>FL324</t>
  </si>
  <si>
    <t>Sand Lake Road Improvements between Presidents Drive and I-4</t>
  </si>
  <si>
    <t>FL323</t>
  </si>
  <si>
    <t>Hillsborough County I-4 Crosstown Connector--Construction of I-4 crosstown connector from I-4 to Port of Tampa</t>
  </si>
  <si>
    <t>FL322</t>
  </si>
  <si>
    <t>Florida SIS projects in Miami-Dade County</t>
  </si>
  <si>
    <t>FL321</t>
  </si>
  <si>
    <t>New systems interchange ramps at SR 417 and Boggy Creek Road in Orange County, Florida</t>
  </si>
  <si>
    <t>FL320</t>
  </si>
  <si>
    <t>Sand Lake Road Improvements between President's Drive and I-4</t>
  </si>
  <si>
    <t>FL319</t>
  </si>
  <si>
    <t>Tamiami Trail Skyway Transportation Study</t>
  </si>
  <si>
    <t>FL318</t>
  </si>
  <si>
    <t>University of Delaware's Automotive Based Fuel Cell Hybrid Bus Program in Newark</t>
  </si>
  <si>
    <t>DE030</t>
  </si>
  <si>
    <t>Infrastructure and Streetscape Improvements on Rehoboth Avenue in Rehoboth</t>
  </si>
  <si>
    <t>DE029</t>
  </si>
  <si>
    <t>Build the Pomeroy Line Pedestrian/Bicycle Trail and Facility in Newark</t>
  </si>
  <si>
    <t>DE028</t>
  </si>
  <si>
    <t>Develop and construct an alternative route for truck traffic in the core downtown area of Harrington</t>
  </si>
  <si>
    <t>DE027</t>
  </si>
  <si>
    <t>Relocation of the Newark Train Station</t>
  </si>
  <si>
    <t>DE026</t>
  </si>
  <si>
    <t>Planning, Design, and Construction of the Energy Exploration Center at Destination Station in Rehoboth Beach</t>
  </si>
  <si>
    <t>DE025</t>
  </si>
  <si>
    <t>Improvements to I-95 in Connecticut, including the Pearl Harbor Memorial/Q Bridge, from the State border with New York to the State border with Rhode Island</t>
  </si>
  <si>
    <t>CT150</t>
  </si>
  <si>
    <t>Development and demonstration in Connecticut of fuel cell technologies for buses in urban areas</t>
  </si>
  <si>
    <t>CT149</t>
  </si>
  <si>
    <t>Improvements to 104th and U.S. 85 Intersection</t>
  </si>
  <si>
    <t>CO111</t>
  </si>
  <si>
    <t>Improvements to Glenwood Springs Bridge</t>
  </si>
  <si>
    <t>CO110</t>
  </si>
  <si>
    <t>Engineering right-of-way and construction of I-580 in the Livermore Valley</t>
  </si>
  <si>
    <t>CA742</t>
  </si>
  <si>
    <t>Design and construction of Camino Tassajara Crown Canyon to East Town Project</t>
  </si>
  <si>
    <t>CA741</t>
  </si>
  <si>
    <t>Construction of and improvements to State Route 239 from State Route 4 in Brentwood area to I-205 in the area of Tracy</t>
  </si>
  <si>
    <t>CA740</t>
  </si>
  <si>
    <t>Feasibility study for constructing SR 130 Realignment project connecting the central valley and San Joaquin County and Santa Clara county</t>
  </si>
  <si>
    <t>CA739</t>
  </si>
  <si>
    <t>Construction at Lammers Road and I-205</t>
  </si>
  <si>
    <t>CA738</t>
  </si>
  <si>
    <t>Alameda Corridor East Construction Authority</t>
  </si>
  <si>
    <t>CA737</t>
  </si>
  <si>
    <t>Widen Northbound I-405 between I-10 and U.S. 101 for HOV Lane</t>
  </si>
  <si>
    <t>CA736</t>
  </si>
  <si>
    <t>Port of Hueneme Intermodal Access Improvement Access Improvement Project, including grade separation at Rice Avenue and State Route 34; widen Hueneme Road</t>
  </si>
  <si>
    <t>CA735</t>
  </si>
  <si>
    <t>Hilmar/Turlock California Highway 99 Interchange and safety improvements/realignment of SR 165 project study report and environmental studies in Merced and Stanislaus Counties</t>
  </si>
  <si>
    <t>CA734</t>
  </si>
  <si>
    <t>Century Boulevard Pedestrian Safety and Transportation Improvements in City of Inglewood</t>
  </si>
  <si>
    <t>CA733</t>
  </si>
  <si>
    <t>Drainage mitigation for Pago Pago village roads</t>
  </si>
  <si>
    <t>AS015</t>
  </si>
  <si>
    <t>Village road improvements for Sua Saole and Vaifanua counties in the Eastern district</t>
  </si>
  <si>
    <t>AS014</t>
  </si>
  <si>
    <t>Village road improvements for Tualauta, Tualatai, Aitulagi, Fofo, and Alataua counties in the Western district</t>
  </si>
  <si>
    <t>AS013</t>
  </si>
  <si>
    <t>Village road improvements for Launiusaelua and Ituau counties in the Central district</t>
  </si>
  <si>
    <t>AS012</t>
  </si>
  <si>
    <t>To upgrade, repair and continue construction of Ta'u harbor/ferry terminal facility on Manu'a island</t>
  </si>
  <si>
    <t>AS011</t>
  </si>
  <si>
    <t>Drainage mitigation in Malaeloa-Leone village roads</t>
  </si>
  <si>
    <t>AS010</t>
  </si>
  <si>
    <t>Shoreline protection and drainage mitigation for Aua village roads</t>
  </si>
  <si>
    <t>AS009</t>
  </si>
  <si>
    <t>Village road improvements for Ta'u, Ofu, and Olosega-Sili counties in Manu'a district</t>
  </si>
  <si>
    <t>AS008</t>
  </si>
  <si>
    <t>Shoreline protection and drainage mitigation for Nuuuli village roads</t>
  </si>
  <si>
    <t>AS007</t>
  </si>
  <si>
    <t>Preliminary Engineering, Design, Right-Of-Way Acquisition and Construction of the I-85 Extension, Alabama</t>
  </si>
  <si>
    <t>AL163</t>
  </si>
  <si>
    <t>McGrath: Road erosion control along the Kuskokwim River</t>
  </si>
  <si>
    <t>AL162</t>
  </si>
  <si>
    <t>Preliminary Engineering, Design, Right-Of-Way Acquisition and Construction of the Tuscaloosa Bypass, Alabama</t>
  </si>
  <si>
    <t>AL161</t>
  </si>
  <si>
    <t>Ketchikan: Improve marine dry-dock and facilities</t>
  </si>
  <si>
    <t>AK163</t>
  </si>
  <si>
    <t>McGrath: Road erosion control along the Yukon River</t>
  </si>
  <si>
    <t>AK162</t>
  </si>
  <si>
    <t>Homer: Intermodal deep-water dock facility improvements</t>
  </si>
  <si>
    <t>AK159</t>
  </si>
  <si>
    <t>Tanana: Dust Control Mitigation</t>
  </si>
  <si>
    <t>AK157</t>
  </si>
  <si>
    <t>AK156</t>
  </si>
  <si>
    <t>AK154</t>
  </si>
  <si>
    <t>IMPROVEMENTS TO THE KNIK ARM BRIDGE</t>
  </si>
  <si>
    <t>AK152</t>
  </si>
  <si>
    <t>ROUTE 23/US 422 INTERCHANGE MODERNIZATION AND ROUTE 363/US 422 INTERCHANGE IMPROVEMENT PROJECT AND U.S. 422 WIDENING, MONTGOMERY COUNTY, PA</t>
  </si>
  <si>
    <t>PA672</t>
  </si>
  <si>
    <t>Relocate the El Paso, TX rail yard to Santa Teresa</t>
  </si>
  <si>
    <t>NM077</t>
  </si>
  <si>
    <t>Liberty Corridor</t>
  </si>
  <si>
    <t>NJ272</t>
  </si>
  <si>
    <t>UNION DEPOT MULTIMODAL TRANSIT FACILITY</t>
  </si>
  <si>
    <t>MN238</t>
  </si>
  <si>
    <t>$12,600,000 for integrated highway realignment and grade separations at Port Huron to eliminate road blockages from NAFTA rail traffic</t>
  </si>
  <si>
    <t>MI310</t>
  </si>
  <si>
    <t>CREATE</t>
  </si>
  <si>
    <t>IL525</t>
  </si>
  <si>
    <t>GERALD DESMOND/I-710 GATEWAY PROJECT</t>
  </si>
  <si>
    <t>CA747</t>
  </si>
  <si>
    <t>ALAMEDA CORRIDOR EAST</t>
  </si>
  <si>
    <t>CA745</t>
  </si>
  <si>
    <t>ROADWAY IMPROVEMENTS IN AND AROUND THE FORMER NORTON AIR FORCE BASE AS PART OF THE INLAND EMPIRE GOODS MOVEMENT GATEWAY PROJECT</t>
  </si>
  <si>
    <t>CA744</t>
  </si>
  <si>
    <t>BAKERSFIELD BELTWAY SYSTEM</t>
  </si>
  <si>
    <t>CA743</t>
  </si>
  <si>
    <t>I-73/I74 CORRIDOR</t>
  </si>
  <si>
    <t>WV079</t>
  </si>
  <si>
    <t>CONTRRUCTION OF DEDICATED TRUCK LANES ON ADDTIONAL CAPACITY IN I-81 IN VA</t>
  </si>
  <si>
    <t>VA240</t>
  </si>
  <si>
    <t>PLANNING, DESIGN, AND CONSTRUCTION OF I-69 IN TX, LA, AR, MS, TN, KY &amp; IN</t>
  </si>
  <si>
    <t>TN265</t>
  </si>
  <si>
    <t>MS164</t>
  </si>
  <si>
    <t>FALLS-TO-FALLS CORRIDOR</t>
  </si>
  <si>
    <t>MN239</t>
  </si>
  <si>
    <t>LA193</t>
  </si>
  <si>
    <t>TRANSPORTATION IMPROVEMENTS TO I-49 SOUTH</t>
  </si>
  <si>
    <t>KY168</t>
  </si>
  <si>
    <t>PLANNING, DESIGN, RIGHT-OF-WAY ACQUISITION AND CONSTRUCTION OF THE INTERSTATE ROUTE 74 BRIDGE FROM BETTENDORF, IOWA, TO MOLINE, ILLINOIS</t>
  </si>
  <si>
    <t>IL529</t>
  </si>
  <si>
    <t>CONSTRUCTION OF ROUTE 34 INTERCHANGE AND IMPROVEMENTS</t>
  </si>
  <si>
    <t>IL528</t>
  </si>
  <si>
    <t>CONSTRUCTION OF THE U.S. I-80 TO I-88 NORTH-SOUTH CONNECTOR IN ILLINOIS</t>
  </si>
  <si>
    <t>IL527</t>
  </si>
  <si>
    <t>IA209</t>
  </si>
  <si>
    <t>I-405 HOV LANE</t>
  </si>
  <si>
    <t>CA753</t>
  </si>
  <si>
    <t>INCREASE CAPACITY ON I-80 BETWEEN SACRAMENTO/PLACER COUNTY LINE AND SR 65</t>
  </si>
  <si>
    <t>CA752</t>
  </si>
  <si>
    <t>WIDENING OF ROSEDALE HIGHWAY BETWEEN SR 43 AND SR 99 IN BAKERSFIELD AND WIDENING OF SR 178 BETWEEN SR 99 AND D</t>
  </si>
  <si>
    <t>CA751</t>
  </si>
  <si>
    <t>CENTENNIAL CORRIDOR LOOP IN BAKERSFIELD</t>
  </si>
  <si>
    <t>CA749</t>
  </si>
  <si>
    <t>I-69 CORRIDOR, INCLUDING THE GREAT RIVER BRIDGE</t>
  </si>
  <si>
    <t>AR125</t>
  </si>
  <si>
    <t>AR122</t>
  </si>
  <si>
    <t>PLANNING, DESIGN, AND CONSTRUCTION OF KNIK ARM BRIDGE.</t>
  </si>
  <si>
    <t>AK169</t>
  </si>
  <si>
    <t>Obligated Amount</t>
  </si>
  <si>
    <t>Unobligated Balance</t>
  </si>
  <si>
    <t>Construct safety improvements on Route 82 (Fayette Station Road), Fayette County</t>
  </si>
  <si>
    <t>Reconstruct Essex Street Bridge, Bergen Co.</t>
  </si>
  <si>
    <t>Reconstruct SE Main Avenue/I-94 Interchange, Moorhead</t>
  </si>
  <si>
    <t>Relocate and complete construction of new multi-modal facility, Weehawken</t>
  </si>
  <si>
    <t>Restore MN Transportation facility, Jackson Street Roundhouse, St. Paul</t>
  </si>
  <si>
    <t>Upgrade Market St./Essex St. and Rochelle Ave./Main St. to facilitate access to Routes 17 and 80, Bergen Co.</t>
  </si>
  <si>
    <t>Develop Quinipiac River linear trail in Wallingford and Meriden</t>
  </si>
  <si>
    <t>Extend Farmington Canal Rail Trail in Hamden and New Haven</t>
  </si>
  <si>
    <t>Construct Shawnee Parkway between junction with the I-73/74 Corridor and I-77</t>
  </si>
  <si>
    <t>DEVELOP WINSTED, WINCHESTER, AND TORRINGTON RAIL TRAIL, LINKAGE TO EXISTING TRAILS IN NEIGHBORING TOWNS</t>
  </si>
  <si>
    <t>San Diego: To conduct environmental study on feasibility of constructing 4-lane highway from SR-805 to Mexico border near Otay Mesa</t>
  </si>
  <si>
    <t>AL002</t>
  </si>
  <si>
    <t>AZ006</t>
  </si>
  <si>
    <t>TUSCON: VETERANS MEMORIAL INTERCHANGE/PALO VERDE BRIDGE REPLACEMENT</t>
  </si>
  <si>
    <t>Construction of U.S. 24—Tennessee Pass, Colorado</t>
  </si>
  <si>
    <t>CO 56th Avenue and Quebec Street Improvements Phase I, Denver</t>
  </si>
  <si>
    <t>Construct arterial on W side of Montrose to ease traffic congestion on SH 550 between Grand Avenue, N/S of city</t>
  </si>
  <si>
    <t>Glenwood Springs South Bridge (new, off-system bridge)</t>
  </si>
  <si>
    <t>Transportation Improvements to U.S. 24—Tennessee Pass</t>
  </si>
  <si>
    <t>Improvements to 56th Avenue from Quebec St.to Havana St. and to Quebec St. from I–70 to 56th Ave. in Denver</t>
  </si>
  <si>
    <t>CT035</t>
  </si>
  <si>
    <t>PEDESTRIAN/DISABLED ACCESS IMPROVEMENTS AT MARK TWAIN HOUSE HISTORIC SITE</t>
  </si>
  <si>
    <t>DE012</t>
  </si>
  <si>
    <t>Establish transportation museum, Chicago. [ref P.L. 110-244, Sec 105(a)(137)]</t>
  </si>
  <si>
    <t>Establish transportation museum, Chicago. [ref P.L. 110-244, Sec 105(a)(138)]</t>
  </si>
  <si>
    <t>KY009</t>
  </si>
  <si>
    <t>Hwy Widening &amp; Improv.;Paintsville-Prestonsburg US-23</t>
  </si>
  <si>
    <t>ME052</t>
  </si>
  <si>
    <t>Transportation improvements for Maine East-West Corridor Project</t>
  </si>
  <si>
    <t>Undertake improvements to South Station Intermodal Station</t>
  </si>
  <si>
    <t>MA041</t>
  </si>
  <si>
    <t>Construct roadway improvements on Crosby Drive and Middlesex Turnpike, Beford, Burlington and Billerica</t>
  </si>
  <si>
    <t>MI053</t>
  </si>
  <si>
    <t>Improve I-94 in Kalamazoo County</t>
  </si>
  <si>
    <t>MN002</t>
  </si>
  <si>
    <t>Bloomington Ferry Bridge (MN)</t>
  </si>
  <si>
    <t>NV010</t>
  </si>
  <si>
    <t>Carson City: Carson City Bypass</t>
  </si>
  <si>
    <t>Las Vegas: Reconstruct and upgrade I-15/US-95 Interchange (Spaghetti Bowl)</t>
  </si>
  <si>
    <t>NM024</t>
  </si>
  <si>
    <t>Isleta Boulevard Project, Bernaslillo, New Mexico</t>
  </si>
  <si>
    <t>NC031</t>
  </si>
  <si>
    <t>Construct US-311(I-74) from NC-68 to US-29A-70A</t>
  </si>
  <si>
    <t>NC145</t>
  </si>
  <si>
    <t>Rail Track Replacement, Spencer.</t>
  </si>
  <si>
    <t>PA014</t>
  </si>
  <si>
    <t>Climbing Lane Safety Demo (PA) (US 15 in Tioga Co.)</t>
  </si>
  <si>
    <t>PA076</t>
  </si>
  <si>
    <t>Construct Ardmore Streetscape project</t>
  </si>
  <si>
    <t>State Street and Mulberry Street Bridge Lighting project, Harrisburg</t>
  </si>
  <si>
    <t>PA674</t>
  </si>
  <si>
    <t>Redesign and reconstruction of interchanges 298 and 299 of I-80 and accompanying improvements to any other public roads in the vicinity, Monroe County.</t>
  </si>
  <si>
    <t>TX282</t>
  </si>
  <si>
    <t>Reconstruct and add two lanes to U.S. 287 from the Oklahoma State line to U.S. 54 in Stratford</t>
  </si>
  <si>
    <t>TX330</t>
  </si>
  <si>
    <t>Del Rio-Laughlin Air Force Base Relief Route.</t>
  </si>
  <si>
    <t>WA044</t>
  </si>
  <si>
    <t>Widen SR-543 from I-5 to International Boundary, Washington.</t>
  </si>
  <si>
    <t>WI005</t>
  </si>
  <si>
    <t>I-794 Bicycle Transportation Projects in Milwaukee and Waukesha Counties</t>
  </si>
  <si>
    <t>WI133</t>
  </si>
  <si>
    <t>Construct an alternative connection to divert local traffic from I-90, a major highway, and allow movement through the Gateway commercial development project.</t>
  </si>
  <si>
    <t>WI135</t>
  </si>
  <si>
    <t>Replace Highway 10 bridge over the Chippewa River near Durand.</t>
  </si>
  <si>
    <t>PR012</t>
  </si>
  <si>
    <t>Construct sidewalks, curbs and gutters in the Municipality of Loiza. (PR 187 from Mediania Baja to Puente Herrera; Community La Torre, Pinones)</t>
  </si>
  <si>
    <t>ALABAMA Total</t>
  </si>
  <si>
    <t>ALASKA Total</t>
  </si>
  <si>
    <t>ARIZONA Total</t>
  </si>
  <si>
    <t>ARKANSAS Total</t>
  </si>
  <si>
    <t>CALIFORNIA Total</t>
  </si>
  <si>
    <t>COLORADO Total</t>
  </si>
  <si>
    <t>CONNECTICUT Total</t>
  </si>
  <si>
    <t>DELAWARE Total</t>
  </si>
  <si>
    <t>DISTRICT OF COLUMBIA Total</t>
  </si>
  <si>
    <t>FLORIDA Total</t>
  </si>
  <si>
    <t>GEORGIA Total</t>
  </si>
  <si>
    <t>HAWAII Total</t>
  </si>
  <si>
    <t>IDAHO Total</t>
  </si>
  <si>
    <t>ILLINOIS Total</t>
  </si>
  <si>
    <t>INDIANA Total</t>
  </si>
  <si>
    <t>IOWA Total</t>
  </si>
  <si>
    <t>KANSAS Total</t>
  </si>
  <si>
    <t>KENTUCKY Total</t>
  </si>
  <si>
    <t>LOUISIANA Total</t>
  </si>
  <si>
    <t>MAINE Total</t>
  </si>
  <si>
    <t>MARYLAND Total</t>
  </si>
  <si>
    <t>MASSACHUSETTS Total</t>
  </si>
  <si>
    <t>MICHIGAN Total</t>
  </si>
  <si>
    <t>MINNESOTA Total</t>
  </si>
  <si>
    <t>MISSISSIPPI Total</t>
  </si>
  <si>
    <t>MISSOURI Total</t>
  </si>
  <si>
    <t>MONTANA Total</t>
  </si>
  <si>
    <t>NEBRASKA Total</t>
  </si>
  <si>
    <t>NEVADA Total</t>
  </si>
  <si>
    <t>NEW HAMPSHIRE Total</t>
  </si>
  <si>
    <t>NEW JERSEY Total</t>
  </si>
  <si>
    <t>NEW MEXICO Total</t>
  </si>
  <si>
    <t>NEW YORK Total</t>
  </si>
  <si>
    <t>NORTH CAROLINA Total</t>
  </si>
  <si>
    <t>OHIO Total</t>
  </si>
  <si>
    <t>OKLAHOMA Total</t>
  </si>
  <si>
    <t>OREGON Total</t>
  </si>
  <si>
    <t>PENNSYLVANIA Total</t>
  </si>
  <si>
    <t>RHODE ISLAND Total</t>
  </si>
  <si>
    <t>SOUTH CAROLINA Total</t>
  </si>
  <si>
    <t>SOUTH DAKOTA Total</t>
  </si>
  <si>
    <t>TENNESSEE Total</t>
  </si>
  <si>
    <t>TEXAS Total</t>
  </si>
  <si>
    <t>UTAH Total</t>
  </si>
  <si>
    <t>VERMONT Total</t>
  </si>
  <si>
    <t>VIRGINIA Total</t>
  </si>
  <si>
    <t>WASHINGTON Total</t>
  </si>
  <si>
    <t>WEST VIRGINIA Total</t>
  </si>
  <si>
    <t>WISCONSIN Total</t>
  </si>
  <si>
    <t>GUAM Total</t>
  </si>
  <si>
    <t>PUERTO RICO Total</t>
  </si>
  <si>
    <t>N MARIANA Total</t>
  </si>
  <si>
    <t>VIRGIN ISLANDS Total</t>
  </si>
  <si>
    <t>CA217</t>
  </si>
  <si>
    <t>CONSTRUCTION, INCLUDING RELATED ACTIVITIES, OF AN EXTENSION OF HIGHWAY 180 FROM THE CITY OF FRESNO TO I-5 IN FRESNO TO I-5 IN FRESNO COUNTY CALIFORNIS</t>
  </si>
  <si>
    <t>DC032</t>
  </si>
  <si>
    <t>Frederick Douglass Memorial Bridge</t>
  </si>
  <si>
    <t>LA027</t>
  </si>
  <si>
    <t>Reconstruct Jefferson Lakefront bikepath in Jefferson Parish, Louisiana.</t>
  </si>
  <si>
    <t>MI078</t>
  </si>
  <si>
    <t>Construct interchange at Eastman Avenue/US-10 in Midland</t>
  </si>
  <si>
    <t>MO040</t>
  </si>
  <si>
    <t>DEVELOP BIKE/PEDESTRAIN PATHS FOR TOWN OF KANSAS AND RIVERFRONT PARK IN KANSAS CITY</t>
  </si>
  <si>
    <t>MO138</t>
  </si>
  <si>
    <t>Construct four lanes for Hwy 60 from Willow Springs to Van Buren, Missouri</t>
  </si>
  <si>
    <t>NJ117</t>
  </si>
  <si>
    <t>RT 47 CHAPEL HEIGHTS AVE GLOUCESTER</t>
  </si>
  <si>
    <t>NY088</t>
  </si>
  <si>
    <t>Construct access road and entranceway improvments to airport in Niagara Falls</t>
  </si>
  <si>
    <t>NY151</t>
  </si>
  <si>
    <t>PA045</t>
  </si>
  <si>
    <t>Aliquippa: For various 3-R projects</t>
  </si>
  <si>
    <t>PA121</t>
  </si>
  <si>
    <t>Reconstruct SR 309 in Eastern Montgomery County</t>
  </si>
  <si>
    <t>PA143</t>
  </si>
  <si>
    <t>Conduct study and construct Ft. Washington transportation improvements, Upper Dublin, PA.</t>
  </si>
  <si>
    <t>PA332</t>
  </si>
  <si>
    <t xml:space="preserve">Great Allegheny Passage, Somerset County, PA. Garrett Crossing Bridge, realign trail and construct a new bridge to eliminate a dangerous crossing of a State </t>
  </si>
  <si>
    <t xml:space="preserve">SR 240/Stevens Drive Corridor Improvements, interchange construction and graded rail crossing separation at intersection of SR 240 and Van Giesen Street, </t>
  </si>
  <si>
    <t>WA065</t>
  </si>
  <si>
    <t>Sunnyside South First St. Reconstruction, Washington</t>
  </si>
  <si>
    <t>WI113</t>
  </si>
  <si>
    <t>St. Croix River crossing project, Wisconsin State Highway 64, St. Croix County, Wisconsin, to Minnesota State Highway 36, Washington County</t>
  </si>
  <si>
    <t>WI139</t>
  </si>
  <si>
    <t>Upgrade Highway 26 between Janesville and Watertown</t>
  </si>
  <si>
    <t>Grand Total</t>
  </si>
  <si>
    <t>AL011</t>
  </si>
  <si>
    <t>Upgrading of the East-West Corridor along Route 72 (AL/GA/MS/TN)</t>
  </si>
  <si>
    <t>CA038</t>
  </si>
  <si>
    <t>Los Angeles Co: Grade Separation projects (3)</t>
  </si>
  <si>
    <t>CA149</t>
  </si>
  <si>
    <t>Improve streets in Canoga Park and Reseda areas, Los Angeles</t>
  </si>
  <si>
    <t>HI004</t>
  </si>
  <si>
    <t>Min. Allocation for any eligible title 23 projects: - Funds deallocated from project.</t>
  </si>
  <si>
    <t xml:space="preserve">HI004 </t>
  </si>
  <si>
    <t>IL078</t>
  </si>
  <si>
    <t>Fox River Valley: Study, plan and construct up to 8 bridges across the Fox River</t>
  </si>
  <si>
    <t>IL450</t>
  </si>
  <si>
    <t>To conduct study of U.S. 67 bridge over Illinois River, Beardstown.</t>
  </si>
  <si>
    <t>IL516</t>
  </si>
  <si>
    <t>Construct new Mississippi River Bridge and related roads in the vicinity of East St. Louis</t>
  </si>
  <si>
    <t>IL472</t>
  </si>
  <si>
    <t>Illinois 31 Roadway improvements, Algonquin Bypass--Rakow Road</t>
  </si>
  <si>
    <t>IL166</t>
  </si>
  <si>
    <t>Extend Veterans Mem Drive and construct overpass at I-57 in Mt Vernon</t>
  </si>
  <si>
    <t>IA013</t>
  </si>
  <si>
    <t>Fremont Co: Construction of IA Highway 2 from Sidney to I-29</t>
  </si>
  <si>
    <t>E LAFAYETTE &amp; LAKE CHARLES - CONST FULL DIAMOND INTERCHG; SEE LA009; SEE PL 104-59 SEC 340</t>
  </si>
  <si>
    <t>MA025</t>
  </si>
  <si>
    <t>Construct Housatonic-Hoosic bicycle network</t>
  </si>
  <si>
    <t>MI019</t>
  </si>
  <si>
    <t>Cadillac: Improvements to US 131 from Cadillac to Manton to Traverse City</t>
  </si>
  <si>
    <t>MI023</t>
  </si>
  <si>
    <t>Jackson County: US 127 Upgrading</t>
  </si>
  <si>
    <t>MI080</t>
  </si>
  <si>
    <t>Construct US-27 between St. Johns and Ithaca</t>
  </si>
  <si>
    <t>MO169</t>
  </si>
  <si>
    <t>Hwy 36 Macon to Rt. 24, Marion, Ralls, Monroe, Shelby and Macon Counties</t>
  </si>
  <si>
    <t>NE050</t>
  </si>
  <si>
    <t>U.S. 34 Missouri River Bridge relocation and replacement.</t>
  </si>
  <si>
    <t>NE051</t>
  </si>
  <si>
    <t>NE076</t>
  </si>
  <si>
    <t>Design and construction of Missouri River Bridges between U.S. 34, I-29 in Iowa and U.S. 75 in Nebraska</t>
  </si>
  <si>
    <t>NV079</t>
  </si>
  <si>
    <t>Rail Access Corridor Enhancement in Reno</t>
  </si>
  <si>
    <t>NH007</t>
  </si>
  <si>
    <t>Winchester: Replacement of Winchester Bridge</t>
  </si>
  <si>
    <t>Route 21 Viaduct "NJ Transit Bridge" acquisition</t>
  </si>
  <si>
    <t>NJ037</t>
  </si>
  <si>
    <t>Construct road from the Military Ocean Terminal to the Port Jersey Pier, Bayonne</t>
  </si>
  <si>
    <t>NJ072</t>
  </si>
  <si>
    <t>NJCDC Training Facility Project in Paterson, New Jersey</t>
  </si>
  <si>
    <t>NY036</t>
  </si>
  <si>
    <t>Oneida County: Upgrade a highway to 4-lanes</t>
  </si>
  <si>
    <t>NY118</t>
  </si>
  <si>
    <t>Study transportation improvements for segments of Hutchinson River Parkway and New England Thruway through the Northeast Bronx</t>
  </si>
  <si>
    <t>NY109</t>
  </si>
  <si>
    <t>Rehabilitate segment of Henry Hudson Parkway between Washington Bridge and Dyckman St., New York City</t>
  </si>
  <si>
    <t>PA005</t>
  </si>
  <si>
    <t>BLAIR CO: US-220 ALTOONA TO TYRONE</t>
  </si>
  <si>
    <t>U.S. Route 6 ( Wysox Narrows Rd), Bradford County, PA</t>
  </si>
  <si>
    <t>PA065</t>
  </si>
  <si>
    <t>Philadelphia: Improve mobility in vicinity of Pennsylvania Convention Center</t>
  </si>
  <si>
    <t>PA186</t>
  </si>
  <si>
    <t>Undertake transportation enhancement activities within the Lehigh Landing Area of the Delaware and Lehigh Canal National Heritage Corridor</t>
  </si>
  <si>
    <t>TX050</t>
  </si>
  <si>
    <t>Construct Manchester grade separations in Houston</t>
  </si>
  <si>
    <t>TX382</t>
  </si>
  <si>
    <t>Construction of a parking facility at the University of the Incarnate Word, San Antonio, Texas</t>
  </si>
  <si>
    <t>WI141</t>
  </si>
  <si>
    <t>Construction and reconstruction of the U.S. Highway 41 corridor between Milwaukee and Green Bay, Wisconsin</t>
  </si>
  <si>
    <t>WI112</t>
  </si>
  <si>
    <t>Rehabilitate existing bridge and construct new bridge on Michigan Street in Sturgeon Bay.</t>
  </si>
  <si>
    <t>AL026</t>
  </si>
  <si>
    <t>Construct East Foley Corridor Project from Baldwin County Highway 20 to State Highway 59 in Alabama</t>
  </si>
  <si>
    <t>LA029</t>
  </si>
  <si>
    <t>LA050</t>
  </si>
  <si>
    <t>MA039</t>
  </si>
  <si>
    <t>Upgrade Rt. 9/Calvin Coolidge Bridge, Hadley</t>
  </si>
  <si>
    <t>Detroit: Construct access road to Detroit Metro Airport including link to I-275</t>
  </si>
  <si>
    <t>MI025</t>
  </si>
  <si>
    <t>Detroit: Van Dyke St ($1.0 M) and a depressed road under Detroit City Airport runway</t>
  </si>
  <si>
    <t>NV012</t>
  </si>
  <si>
    <t>NJ002</t>
  </si>
  <si>
    <t>PASSAIC CO - COMPLETE CONSTR OF RT 21</t>
  </si>
  <si>
    <t>NM065</t>
  </si>
  <si>
    <t>I-10/I-25 bridge reconstruction in Las Cruces</t>
  </si>
  <si>
    <t>NY054</t>
  </si>
  <si>
    <t>I-87 Noise Abatement Program</t>
  </si>
  <si>
    <t>NY177</t>
  </si>
  <si>
    <t>Infrastructure Improvements, Sunnybrook Neighborhood, Bay Shore, New York</t>
  </si>
  <si>
    <t>OK023</t>
  </si>
  <si>
    <t>Relocation and related construction activities thereto of MacArthur Boulevard in Oklahoma City, Oklahoma</t>
  </si>
  <si>
    <t>PA033</t>
  </si>
  <si>
    <t>Bedford Co: Widen Rt. 30 from the Narrows in Bedford to Mt. Dallas</t>
  </si>
  <si>
    <t>PA052</t>
  </si>
  <si>
    <t>Lehigh County: US 222 Relocation</t>
  </si>
  <si>
    <t>PA137</t>
  </si>
  <si>
    <t>Construct Frazier Township interchange on SR-28 in Alleghany</t>
  </si>
  <si>
    <t>PA356</t>
  </si>
  <si>
    <t>Create a direct connection between State Road 29 and State Route 113</t>
  </si>
  <si>
    <t>TX057</t>
  </si>
  <si>
    <t>Construct US 77/83 Expressway extension, Brownsville.</t>
  </si>
  <si>
    <t>TX070</t>
  </si>
  <si>
    <t>Construct US Highway 59 railroad crossing overpass in Texarkana</t>
  </si>
  <si>
    <t>TX253</t>
  </si>
  <si>
    <t>Expansion of Daniel McCall Dr., Lufkin, TX.</t>
  </si>
  <si>
    <t>VA060</t>
  </si>
  <si>
    <t>Reconstruct I-66/Rte 29 interchange, Gainesville</t>
  </si>
  <si>
    <t>WA037</t>
  </si>
  <si>
    <t>Edmonds Crossing multi-modal transportation project</t>
  </si>
  <si>
    <t>WI114</t>
  </si>
  <si>
    <t>Reconstruct U.S. Highway 151 (East Washington Ave.) in Madison</t>
  </si>
  <si>
    <t>WI129</t>
  </si>
  <si>
    <t>Reconstruct Wisconsin State Highway 21 at I-94 Interchange, Monroe County</t>
  </si>
  <si>
    <t>CA174</t>
  </si>
  <si>
    <t>Stabilize US-101 at Wilson Creek</t>
  </si>
  <si>
    <t>IL053</t>
  </si>
  <si>
    <t>Springfield: To extend 11th Street from Stevenson Drive to Toronto Road</t>
  </si>
  <si>
    <t>IL074</t>
  </si>
  <si>
    <t>W. Central: For widening of US 34 between Burlington, Iowa and Monmouth, Ill.</t>
  </si>
  <si>
    <t>KS072</t>
  </si>
  <si>
    <t>Reconstruction of I-235/ U.S.-54 and I-235/Central interchanges and expansion of I-235 to a 6-lane facility between the interchanges in Wichita.</t>
  </si>
  <si>
    <t>LA178</t>
  </si>
  <si>
    <t>GEORGE RIDGE ROAD BRIDGE, RICHLAND PARISH ROAD NO 236, ON BOEUF RIVER, CONNECTING RICHLAND AND MOREHOUSE PARISHES-REPAIR EXISTING 647 FOOT STEEL AND TIMBER BRIDGE(3 SPANS COLLAPSED INTO BOEUF RIVER), AND RECONSTRUCT 647 FOOT BRIDGE WITH MINIMAL APPROACHES</t>
  </si>
  <si>
    <t>ME049</t>
  </si>
  <si>
    <t>ME053</t>
  </si>
  <si>
    <t>Augusta Memorial Bridge improvements, Augusta.</t>
  </si>
  <si>
    <t>ME061</t>
  </si>
  <si>
    <t>ME073</t>
  </si>
  <si>
    <t>MD032</t>
  </si>
  <si>
    <t>Construct phase 1A of the I-70/I-270/US-340 interchange in Frederick County</t>
  </si>
  <si>
    <t>MA001</t>
  </si>
  <si>
    <t>EAST MILTON : CONST I-93 DECK</t>
  </si>
  <si>
    <t>MA002</t>
  </si>
  <si>
    <t>LAWRENCE: I-495 ACCESS TO MERRIMACK ST</t>
  </si>
  <si>
    <t>MA048</t>
  </si>
  <si>
    <t>Undertake vehicular and pedestrian movement improvments within Central Business District of Foxborough</t>
  </si>
  <si>
    <t>MN020</t>
  </si>
  <si>
    <t>MN Safety Initiative Program - pavement marking and elastomer modified asphalt</t>
  </si>
  <si>
    <t>NJ018</t>
  </si>
  <si>
    <t>Middlesex: Route 1 widening in Middlesex Co. from Raritan River to Rahway River</t>
  </si>
  <si>
    <t>NJ064</t>
  </si>
  <si>
    <t>CONSTRUCT ROADWAY NETWORK THROUGH THE BERGEN ARCHES RAILROAD RIGHT-OF-WAY, HUDSON CTY</t>
  </si>
  <si>
    <t>NY122</t>
  </si>
  <si>
    <t>Initiate study and subsequent development and engineering of an international trade corridor in St. Lawrence County</t>
  </si>
  <si>
    <t>NY124</t>
  </si>
  <si>
    <t>Construct city of Glen Cove waterfront improvements</t>
  </si>
  <si>
    <t>NY178</t>
  </si>
  <si>
    <t>Manhattan Bridge Physical Security Assessment, New York</t>
  </si>
  <si>
    <t>PA012</t>
  </si>
  <si>
    <t>Construction of interchange to provide access to Chambersburg &amp; other projects in Bedform, Blair, Centre, Franklin, &amp; Huntingdon Cos.</t>
  </si>
  <si>
    <t>PA061</t>
  </si>
  <si>
    <t>Upgrade US 30 from OH border to Pittsburgh International Airport</t>
  </si>
  <si>
    <t>PA104</t>
  </si>
  <si>
    <t>Replace Grant Street Bridge, New Castle</t>
  </si>
  <si>
    <t>PA110</t>
  </si>
  <si>
    <t>Rehabilitate Jefferson Heights Bridge, Penn Hills</t>
  </si>
  <si>
    <t>PA246</t>
  </si>
  <si>
    <t>US 15 Market Street Bridge Replacement, Williamsport, Lycoming County, Pennsylvania</t>
  </si>
  <si>
    <t>PA301</t>
  </si>
  <si>
    <t>Street improvements, Abington Township</t>
  </si>
  <si>
    <t>PA562</t>
  </si>
  <si>
    <t>Construction of turn lanes, increase curve radius at the intersection of SR 3041 and Industrial Park Road, Somerset</t>
  </si>
  <si>
    <t>PA580</t>
  </si>
  <si>
    <t>Construct parking facility in Norristown, Montgomery County</t>
  </si>
  <si>
    <t>PA663</t>
  </si>
  <si>
    <t>For interpretive signage and trails in Pittsburgh urban park land</t>
  </si>
  <si>
    <t>PA575</t>
  </si>
  <si>
    <t>RI025</t>
  </si>
  <si>
    <t>Construction of, and improvements to, I-195 in Rhode Island</t>
  </si>
  <si>
    <t>RI074</t>
  </si>
  <si>
    <t>To enhance the infrastructure surrounding and for transportation improvements relative to the intermodal station at Warwick</t>
  </si>
  <si>
    <t>RI083</t>
  </si>
  <si>
    <t>Rt. 146 Safety Improvements in North Smithfield</t>
  </si>
  <si>
    <t>TX064</t>
  </si>
  <si>
    <t>Reconstruct State Highway 87 between Sabine Pass and Bolivar Penninsula, McFadden Beach</t>
  </si>
  <si>
    <t>TX191</t>
  </si>
  <si>
    <t>Construct passing lanes on Texas State Highway 16 in Atascosa County</t>
  </si>
  <si>
    <t>TX192</t>
  </si>
  <si>
    <t>Construct street and drainage improvements to road system in Encinal</t>
  </si>
  <si>
    <t>TX204</t>
  </si>
  <si>
    <t>Build Arkansas Street Grade Separation in Laredo</t>
  </si>
  <si>
    <t>TX232</t>
  </si>
  <si>
    <t>Build 36th Street Extension in San Antonio</t>
  </si>
  <si>
    <t>TX261</t>
  </si>
  <si>
    <t>Construction of streets in the White Heather area of Houston.</t>
  </si>
  <si>
    <t>TX290</t>
  </si>
  <si>
    <t>Construct raised median from Loop 224 to Sradley St. in Nacogdoches, TX</t>
  </si>
  <si>
    <t>TX314</t>
  </si>
  <si>
    <t>For center to center communication link between highway traffic transportation management centers.</t>
  </si>
  <si>
    <t>TX328</t>
  </si>
  <si>
    <t>Conduct study of I-10 and U.S. 190 with a focus on congestion relief and the need for a military and emergency relief transportation corridor.</t>
  </si>
  <si>
    <t>TX345</t>
  </si>
  <si>
    <t>Barron Rd. Interchange at SH 6 (Earl Rudder Freeway) College Station.</t>
  </si>
  <si>
    <t>TX388</t>
  </si>
  <si>
    <t>Improvements to KellyUSA 36th Street.</t>
  </si>
  <si>
    <t>UT090</t>
  </si>
  <si>
    <t>Transportation Improvements for the Widen Highway 92 from Lehi to Highland.</t>
  </si>
  <si>
    <t>WV014</t>
  </si>
  <si>
    <t>WV009</t>
  </si>
  <si>
    <t>Corridor D Improvement (Clarksburg, WV to OH Line)</t>
  </si>
  <si>
    <t>WY017</t>
  </si>
  <si>
    <t>U.S. 85 Passing Lanes</t>
  </si>
  <si>
    <t>WY023</t>
  </si>
  <si>
    <t>WYO 59: add lanes between Gillette and Douglas, Wyoming for improved safety and access.</t>
  </si>
  <si>
    <t>WY025</t>
  </si>
  <si>
    <t>I-80: reconstruct section of I-80 near Rock Springs, Wyoming for improved safety</t>
  </si>
  <si>
    <t>WY028</t>
  </si>
  <si>
    <t>U.S. 85: add passing lanes on U.S. 85 between Newcastle and Lusk, Wyoming to increase safety</t>
  </si>
  <si>
    <t>AS004</t>
  </si>
  <si>
    <t>Upgrade village roads on Tutuila/Manua Island, American Samoa</t>
  </si>
  <si>
    <t>AS001</t>
  </si>
  <si>
    <t>America Samoa: Rehabilitate 8 miles of Tau Road from Falessao to Fatuita</t>
  </si>
  <si>
    <t>AK100</t>
  </si>
  <si>
    <t>CA023</t>
  </si>
  <si>
    <t>Highway 101 Tri-State Feasibility Study, Multi-St (CA/OR/WA); Safety improvement</t>
  </si>
  <si>
    <t>CA288</t>
  </si>
  <si>
    <t>Route 152 Safety Improvements, Santa Clara County, California</t>
  </si>
  <si>
    <t>CA767</t>
  </si>
  <si>
    <t>Guaranteed Ride Home Prog. Santa Clara County, CA</t>
  </si>
  <si>
    <t>Renovations on Dixon Road, City of Cocoa, FL</t>
  </si>
  <si>
    <t>IL189</t>
  </si>
  <si>
    <t>ITS 174 in Peoria, IL</t>
  </si>
  <si>
    <t>IA009</t>
  </si>
  <si>
    <t>US-20 Reaignment Early to FT Dodge (IA)</t>
  </si>
  <si>
    <t>KY010</t>
  </si>
  <si>
    <t>Kentucky Br. Demo - Owensboro - Grover Cary Br.</t>
  </si>
  <si>
    <t>LA037</t>
  </si>
  <si>
    <t>Install computer signal in Baton Rouge</t>
  </si>
  <si>
    <t>LA133</t>
  </si>
  <si>
    <t>ME004</t>
  </si>
  <si>
    <t>Bath-Woolwich: Improvements to Carlton Bridge</t>
  </si>
  <si>
    <t>ME062</t>
  </si>
  <si>
    <t>Improvements for statewide bike and pedestrian projects</t>
  </si>
  <si>
    <t>MA103</t>
  </si>
  <si>
    <t>Route 24/Route 27 Reconfiguration Brocton, MASSACHUSETTS</t>
  </si>
  <si>
    <t>MA192</t>
  </si>
  <si>
    <t>Design and construct downtown roadway and streetscape improvements in North Adam</t>
  </si>
  <si>
    <t>MA022</t>
  </si>
  <si>
    <t>Reconstruct North Street, Fitchburg</t>
  </si>
  <si>
    <t>MI090</t>
  </si>
  <si>
    <t>Construction of, and improvements to, the Detroit, Michigan Ambassador Bridge Ga</t>
  </si>
  <si>
    <t>MN088</t>
  </si>
  <si>
    <t>Eagan Ring Road, Minnesota</t>
  </si>
  <si>
    <t>MS016</t>
  </si>
  <si>
    <t>I-20 interchange at Pirate Cove Road</t>
  </si>
  <si>
    <t>MS059</t>
  </si>
  <si>
    <t>Tri-County Automated System Project, University of Southern Mississippi</t>
  </si>
  <si>
    <t>NY032</t>
  </si>
  <si>
    <t>Long Island: Southern State Parkway Improvement</t>
  </si>
  <si>
    <t>NY047</t>
  </si>
  <si>
    <t>Improvements on Route 219 between Springville to Ellicottville in New York State</t>
  </si>
  <si>
    <t>NY058</t>
  </si>
  <si>
    <t>Upgrade Route 17 between Five Mile Point and Occanum, Broome Co.</t>
  </si>
  <si>
    <t>PA238</t>
  </si>
  <si>
    <t>I-80 from Delaware Water Gap to Blakeslee, Pennsylvania</t>
  </si>
  <si>
    <t>RI065</t>
  </si>
  <si>
    <t>Transportation Improvements for the Route 1 Gilbert Stuart Turnaround (N. Kingst</t>
  </si>
  <si>
    <t>SD149</t>
  </si>
  <si>
    <t>Reconstruct Exit 79-I-29 in Sioux Falls (12 th Street)</t>
  </si>
  <si>
    <t>TX208</t>
  </si>
  <si>
    <t>Construct Mission Trails Project Packages 4 and 5 in San Antonio</t>
  </si>
  <si>
    <t>UT007</t>
  </si>
  <si>
    <t>I-15 / University Avenue Interchange, Provo.</t>
  </si>
  <si>
    <t>VT015</t>
  </si>
  <si>
    <t>Vermont Covered Bridges</t>
  </si>
  <si>
    <t>VA007</t>
  </si>
  <si>
    <t>Danville: Replace bridges on Main and Worsham Streets</t>
  </si>
  <si>
    <t>VA086</t>
  </si>
  <si>
    <t>Route 50 traffic calming in Loudoun and Fauquier Counties, Virginia</t>
  </si>
  <si>
    <t>WV072</t>
  </si>
  <si>
    <t>Upgrade Route 10  Logan Co</t>
  </si>
  <si>
    <t>WV074</t>
  </si>
  <si>
    <t>Widen and reconstruct U.S. Rt. 35, Putnam County.</t>
  </si>
  <si>
    <t>WI016</t>
  </si>
  <si>
    <t>McCleary, Bridge, Wausau, Wisconsin</t>
  </si>
  <si>
    <t>WI030</t>
  </si>
  <si>
    <t>Marinette County, Wisconsin 1,250,000</t>
  </si>
  <si>
    <t>WI050</t>
  </si>
  <si>
    <t>Reconstruction of 11th Avenue East, Ashland, Wisconsin</t>
  </si>
  <si>
    <t>WI151</t>
  </si>
  <si>
    <t>USH2 Improvements, Ashland County, City of Ashland, WI</t>
  </si>
  <si>
    <t>WY027</t>
  </si>
  <si>
    <t>I-90: create I-90/Burma Road overpass to increase community and emergency access</t>
  </si>
  <si>
    <t>CT006</t>
  </si>
  <si>
    <t>NORWICH INTERMODAL TRANSPORTATION CENTER</t>
  </si>
  <si>
    <t>ID027</t>
  </si>
  <si>
    <t>55 between Smith's Ferry and Round</t>
  </si>
  <si>
    <t>Valley</t>
  </si>
  <si>
    <t>AK128</t>
  </si>
  <si>
    <t>AK054</t>
  </si>
  <si>
    <t>Sitka Road Improvements, Alaska</t>
  </si>
  <si>
    <t>AK055</t>
  </si>
  <si>
    <t>University of Alaska Transportation Research Center</t>
  </si>
  <si>
    <t>AK056</t>
  </si>
  <si>
    <t>Williamsport/Pile Bay Road, Kenai, Alaska</t>
  </si>
  <si>
    <t>AK143</t>
  </si>
  <si>
    <t>Sitka: Improvements to including but not limited to design, engineering, permitting, and construction</t>
  </si>
  <si>
    <t>CA303</t>
  </si>
  <si>
    <t>CA053</t>
  </si>
  <si>
    <t>Long Beach: Airport Access</t>
  </si>
  <si>
    <t>CA273</t>
  </si>
  <si>
    <t>I-80 Colfax Narrows Project, California</t>
  </si>
  <si>
    <t>CT161</t>
  </si>
  <si>
    <t>Road/Overpass Improvements at Adreaen's Landing and CT Science in Hartford, CT</t>
  </si>
  <si>
    <t>DC009</t>
  </si>
  <si>
    <t>Washington: Primary Intermodal System</t>
  </si>
  <si>
    <t>DC023</t>
  </si>
  <si>
    <t>Union Station Regional Intermodal</t>
  </si>
  <si>
    <t>FL003</t>
  </si>
  <si>
    <t>MIAMI-DODGE ISLAND INTRACOSTAL WATERWAY BRIDGE</t>
  </si>
  <si>
    <t>FL094</t>
  </si>
  <si>
    <t>Ludlum Trail, Miami Dade County, Florida</t>
  </si>
  <si>
    <t>FL118</t>
  </si>
  <si>
    <t>City of Sweetwater Transportation Improvement</t>
  </si>
  <si>
    <t>FL122</t>
  </si>
  <si>
    <t>East Orange County Trailway System, Florida</t>
  </si>
  <si>
    <t>GA009</t>
  </si>
  <si>
    <t>Upgrading of the East-West Corridor along Route 72</t>
  </si>
  <si>
    <t>ID011</t>
  </si>
  <si>
    <t>ID014</t>
  </si>
  <si>
    <t>Reconstruct 184/I-84 interchange (mileposts 0.0-0.6)</t>
  </si>
  <si>
    <t>IL224</t>
  </si>
  <si>
    <t>IL463</t>
  </si>
  <si>
    <t>IL517</t>
  </si>
  <si>
    <t>Replace I-74 Bridge in Quad Cities(Moline)</t>
  </si>
  <si>
    <t>KY087</t>
  </si>
  <si>
    <t>I-66 Northern Bypass of Somerset, KY</t>
  </si>
  <si>
    <t>MD002</t>
  </si>
  <si>
    <t>Woodr(DC, MD,VA) Md has the lead.</t>
  </si>
  <si>
    <t>MD008</t>
  </si>
  <si>
    <t>MONTGOMERY COUNTY- SR-124</t>
  </si>
  <si>
    <t>MD019</t>
  </si>
  <si>
    <t>Baltimore: To improve various roads as part of project "Project Vision"</t>
  </si>
  <si>
    <t>MA073</t>
  </si>
  <si>
    <t>HOLYOKE CANALWALK, MASSACHUSETTS</t>
  </si>
  <si>
    <t>MA092</t>
  </si>
  <si>
    <t>EAST MILTON SQUARE PARKING DECK, MASSACHUSETTS</t>
  </si>
  <si>
    <t>MA097</t>
  </si>
  <si>
    <t>MOHAWK TRAIL EAST CORRIDOR MANAGEMENT PLAN, MASSACHUSSETS</t>
  </si>
  <si>
    <t>MA186</t>
  </si>
  <si>
    <t>Design and construct Rt. 24 Interchange in Fall River and Freetown</t>
  </si>
  <si>
    <t>MI036</t>
  </si>
  <si>
    <t>Early preliminary engineering/preliminary engineering to U.S. 131 B.R./Industrial Connector, Kalamazoo, Michigan</t>
  </si>
  <si>
    <t>MI046</t>
  </si>
  <si>
    <t>MI095</t>
  </si>
  <si>
    <t>I-96/ CEDAR/PENNSYLVANIA INTERCHANGE, MICHIGAN</t>
  </si>
  <si>
    <t>MI109</t>
  </si>
  <si>
    <t>CLINTON TOWNSHIP HIKE/BIKE PATHWAY, MICHIGAN</t>
  </si>
  <si>
    <t>MI010</t>
  </si>
  <si>
    <t>US-31 in cities of Niles &amp; Benton Harbor- PE Demo</t>
  </si>
  <si>
    <t>MN071</t>
  </si>
  <si>
    <t>HIGHWAY IMPROVEMENTS ALONG T.H. 13 CORRIDOR NEAR PORTS OF SAVAGE, MINNESOTA</t>
  </si>
  <si>
    <t>MS073</t>
  </si>
  <si>
    <t>MS091</t>
  </si>
  <si>
    <t>US 51-SR 43 Connrctor Road in Canton, Mississippi</t>
  </si>
  <si>
    <t>MO105</t>
  </si>
  <si>
    <t>Study Highway 37-60 Entire Corridor</t>
  </si>
  <si>
    <t>MT022</t>
  </si>
  <si>
    <t>U.S. Highway 87 Improvements-Value Added Commodity Processing Center, Montana</t>
  </si>
  <si>
    <t>NV049</t>
  </si>
  <si>
    <t>Horse-US-95 Interchange Project</t>
  </si>
  <si>
    <t>NV059</t>
  </si>
  <si>
    <t>I 15 Widening and Interchanges, Las Vegas Valley</t>
  </si>
  <si>
    <t>NJ057</t>
  </si>
  <si>
    <t>Construct, reconstruct and integrate multi-transportation modes-international airport and seaport, rail, national highway system and brownfields</t>
  </si>
  <si>
    <t>NJ058</t>
  </si>
  <si>
    <t>CONSTRUCT COLLINSWOOD CIRCLE ELIMINATOR, CAMEN</t>
  </si>
  <si>
    <t>NJ108</t>
  </si>
  <si>
    <t>NY142</t>
  </si>
  <si>
    <t>Improve access to I-84/Dutchess intermodal facility in Dutchess County</t>
  </si>
  <si>
    <t>NY247</t>
  </si>
  <si>
    <t>Street Repaving in Williston Park, New York</t>
  </si>
  <si>
    <t>OH015</t>
  </si>
  <si>
    <t>Clark, Champaign and Logan Counties: US 68 Bypass</t>
  </si>
  <si>
    <t>OH003</t>
  </si>
  <si>
    <t>PE DEMO - Hubbard Expressway - Youngstown (OH)</t>
  </si>
  <si>
    <t>PA130</t>
  </si>
  <si>
    <t>Widen SR-247 and SR-2008 between 84 and Lackawanna Valley Industrial Highway for the Moosic Mountain Business Park</t>
  </si>
  <si>
    <t>PA132</t>
  </si>
  <si>
    <t>Construct Lackawanna River Heritage Trail in Lackawanna</t>
  </si>
  <si>
    <t>PA443</t>
  </si>
  <si>
    <t>Design, engineering, ROW acquisition and construction of surface improvements to the area adjacent to Exit 168 of interstate 81 at the Wachovia Arena</t>
  </si>
  <si>
    <t>PA593</t>
  </si>
  <si>
    <t>Construct a turning lane off Route 16 in McConnellsburg, Fulton County</t>
  </si>
  <si>
    <t>PA692</t>
  </si>
  <si>
    <t>Upgrade of Route 60 and Route 22/30 Interchange, Allegheny County, PA</t>
  </si>
  <si>
    <t>TN074</t>
  </si>
  <si>
    <t>Enterprise South Industrial Park Connector Road, NY Tennessee (per the clarification memo dated March 3, 2005, State misidentified)</t>
  </si>
  <si>
    <t>TX085</t>
  </si>
  <si>
    <t>Hig Priority Highway and Bridge Projects</t>
  </si>
  <si>
    <t>TX169</t>
  </si>
  <si>
    <t>Main Street Corridor Revitalization, Texas</t>
  </si>
  <si>
    <t>TX234</t>
  </si>
  <si>
    <t>Construction of Highway Infrastructure to provide flood protection for Nueces County.</t>
  </si>
  <si>
    <t>TX238</t>
  </si>
  <si>
    <t>Colonial Drive Project, Cleburne</t>
  </si>
  <si>
    <t>TX257</t>
  </si>
  <si>
    <t>Build Bike Trail at Chacon Creekin Laredo.</t>
  </si>
  <si>
    <t>TX329</t>
  </si>
  <si>
    <t>Construct Fredericksburg Road-Medical Drive grade separation in San Antonio.</t>
  </si>
  <si>
    <t>TX369</t>
  </si>
  <si>
    <t>Access to Regional Multimodal Center-FM 1016 and SH 115</t>
  </si>
  <si>
    <t>VT018</t>
  </si>
  <si>
    <t>Vermont Police and Fire Academy Training Skid Pad</t>
  </si>
  <si>
    <t>VA054</t>
  </si>
  <si>
    <t>Construct Southeastern Parkway and Greenbelt in Virginia Beach</t>
  </si>
  <si>
    <t>VA062</t>
  </si>
  <si>
    <t>Traffic Calming Measures</t>
  </si>
  <si>
    <t>VA116</t>
  </si>
  <si>
    <t>Widen I-66 westbound inside the Capital Beltway, Virginia</t>
  </si>
  <si>
    <t>WA055</t>
  </si>
  <si>
    <t>WA102</t>
  </si>
  <si>
    <t>Bellevue Access Downtown, Phase Two, Washington</t>
  </si>
  <si>
    <t>WA103</t>
  </si>
  <si>
    <t>WI037</t>
  </si>
  <si>
    <t>City of Bayfield, Highway 13 Emergency Culvert Repairs (WI)</t>
  </si>
  <si>
    <t>WI043</t>
  </si>
  <si>
    <t>Downtown pedistrian infrastructure, Ashland, Wisconsin</t>
  </si>
  <si>
    <t>WI153</t>
  </si>
  <si>
    <t>Water main, sewer and street  improvements, city of Barron, WI</t>
  </si>
  <si>
    <t>IA058</t>
  </si>
  <si>
    <t>Hoven Corridor/Outter Drive Project, Sioux City, Iowa</t>
  </si>
  <si>
    <t>AL083</t>
  </si>
  <si>
    <t>Bullock County Industrial  Park Access Road, Alabama</t>
  </si>
  <si>
    <t>AK046</t>
  </si>
  <si>
    <t>Matanuska-Sustina Roads Improvement, Alaska</t>
  </si>
  <si>
    <t>CO049</t>
  </si>
  <si>
    <t>Construction of McCaslin Boulevard U.S 36 Interchange in Superior</t>
  </si>
  <si>
    <t>CT049</t>
  </si>
  <si>
    <t>Beacon Falls-Seymour, Connector Roadway</t>
  </si>
  <si>
    <t>FL062</t>
  </si>
  <si>
    <t>FL337</t>
  </si>
  <si>
    <t>GA060</t>
  </si>
  <si>
    <t>Bouoldercrest Road Improvements, Georgia</t>
  </si>
  <si>
    <t>IL526</t>
  </si>
  <si>
    <t>MISSISSIPPI RIVER BRIDGE AND RELATED ROADS</t>
  </si>
  <si>
    <t>IN006</t>
  </si>
  <si>
    <t>Construct Hoosier Heartland from Layfayette to Ft. Wayne along SR-25 &amp; US-24</t>
  </si>
  <si>
    <t>KY103</t>
  </si>
  <si>
    <t>U.S. Highway 41A Hopkins County, Kentucky</t>
  </si>
  <si>
    <t>ME019</t>
  </si>
  <si>
    <t>AROOSTOOK COUNTY NORTH-SOUTH HIGHWAYS, MAINE</t>
  </si>
  <si>
    <t>ME024</t>
  </si>
  <si>
    <t>University of Southern Maine Pedestrian Access</t>
  </si>
  <si>
    <t>MD018</t>
  </si>
  <si>
    <t>Baltimore Co. I-695 improvements</t>
  </si>
  <si>
    <t>MA036</t>
  </si>
  <si>
    <t>Preliminary design of Route 2 connector to downtown Fitchburg Design, construction or reconstruction, and right-of-way acquisition for roadway improve</t>
  </si>
  <si>
    <t>MI009</t>
  </si>
  <si>
    <t>M-84: Expansion Saginaw-PE Demo- Bay Counties, MI</t>
  </si>
  <si>
    <t>MI038</t>
  </si>
  <si>
    <t>Construct route improvements along Washington Ave. between Janes Ave. to Johnson St. and East Genesee Ave. Sagin</t>
  </si>
  <si>
    <t>MI274</t>
  </si>
  <si>
    <t>Planning design, and construction of a new American border plaza at the Blue Water Bridge in or near Port Huron, MI</t>
  </si>
  <si>
    <t>MO158</t>
  </si>
  <si>
    <t>Mississippi River Bridge St. Louis, Missouri</t>
  </si>
  <si>
    <t>NV021</t>
  </si>
  <si>
    <t>WIDENING OF CRAIG ROAD IN NORTH LAS VEGAS</t>
  </si>
  <si>
    <t>NH062</t>
  </si>
  <si>
    <t>Reconstruction and improvements to NH Route 110 in Berlin.</t>
  </si>
  <si>
    <t>NJ026</t>
  </si>
  <si>
    <t>IMPROVE GRADE SEPARATIONS ON THE GARDEN STATE PARKWAY IN CAPE MAY COUNTY, NEW JERSEY</t>
  </si>
  <si>
    <t>NY034</t>
  </si>
  <si>
    <t>Buffalo: Southtowns Connector</t>
  </si>
  <si>
    <t>NY172</t>
  </si>
  <si>
    <t>City of Rochester harbor and ferry terminal improvements, New York</t>
  </si>
  <si>
    <t>OH134</t>
  </si>
  <si>
    <t>I-675 Corridor improvement, Ohio</t>
  </si>
  <si>
    <t>PA326</t>
  </si>
  <si>
    <t>Purchase of right-of way, utilities and construction for North Access to Altoona from interstate 99, Blair County, PA</t>
  </si>
  <si>
    <t>PA378</t>
  </si>
  <si>
    <t>Design, engineering, ROW acquisition and construction of streetscaping enhancements, paving, lighting, safely redesign on Mill Street from Prince Stee</t>
  </si>
  <si>
    <t>PA458</t>
  </si>
  <si>
    <t>Design, engineering, ROW Acquisition and construction fo streetscaping enhancements, paving, lighting, safety improvements, parking and roadway redesi</t>
  </si>
  <si>
    <t>PA485</t>
  </si>
  <si>
    <t>Rosedale Avenue and constructing a new East Campus Drive between High Street (U.S.3</t>
  </si>
  <si>
    <t>PA560</t>
  </si>
  <si>
    <t>PA621</t>
  </si>
  <si>
    <t>For the Children's Hospital of Philadelphia Partners for Child Passenger Safety program.</t>
  </si>
  <si>
    <t>RI033</t>
  </si>
  <si>
    <t>Blackstone River Valley National Heritage Corridor Roadway improvement Program, Rhode Island</t>
  </si>
  <si>
    <t>RI035</t>
  </si>
  <si>
    <t>I-295 Safety and Bridge improvements, Rhode Island</t>
  </si>
  <si>
    <t>RI067</t>
  </si>
  <si>
    <t>Improve traffic circulation and road surfacing in downtown providence</t>
  </si>
  <si>
    <t>SC014</t>
  </si>
  <si>
    <t>Expand Transportation Research Center, South Carolina State University, Orangeburg, SC</t>
  </si>
  <si>
    <t>TN019</t>
  </si>
  <si>
    <t>Reconstruction of US-412 in Henderson County</t>
  </si>
  <si>
    <t>WA074</t>
  </si>
  <si>
    <t>FAST Corridor, Washington</t>
  </si>
  <si>
    <t>Corridor"H" Improvement Project (WV)</t>
  </si>
  <si>
    <t>Construct improvements on WV 9 including turning lane and signalization, Berkley CO.</t>
  </si>
  <si>
    <t>DC008</t>
  </si>
  <si>
    <t>Design &amp; construction of noise barriers along Southeast/Southwest and Anacostia Freeway</t>
  </si>
  <si>
    <t>ME063</t>
  </si>
  <si>
    <t>Repair and improvement of Harpswell Cribstone Bridge, Harpswell</t>
  </si>
  <si>
    <t>NM037</t>
  </si>
  <si>
    <t>Tiverton Stone Bridge Abutment Repairs, Rhode Island</t>
  </si>
  <si>
    <t>RI037</t>
  </si>
  <si>
    <t>SC018</t>
  </si>
  <si>
    <t>Construct I-26/US-1 connector in Columbia</t>
  </si>
  <si>
    <t>WV047</t>
  </si>
  <si>
    <t>U.S. Route 35 in Mason and Putnam Counties, West Virginia</t>
  </si>
  <si>
    <t>CT028</t>
  </si>
  <si>
    <t>REALIGN ROUTE 4 INTERSECTION IN FARMINGTON</t>
  </si>
  <si>
    <t>LA156</t>
  </si>
  <si>
    <t>LA-1 drainage and sidewalk improvemnets in Grande Isie</t>
  </si>
  <si>
    <t>LA077</t>
  </si>
  <si>
    <t>LA-1, Port Fourchon to Golden Meadow, Louisiana</t>
  </si>
  <si>
    <t>AK033</t>
  </si>
  <si>
    <t>Bypass Road in Nome, Alaska</t>
  </si>
  <si>
    <t>NC159</t>
  </si>
  <si>
    <t>To perform a study to be performed by East Carolina University to find the feasibility of constructiing a mid-Currituck Sound bridge</t>
  </si>
  <si>
    <t>OK024</t>
  </si>
  <si>
    <t>Construction of Railroad overpass, US 69</t>
  </si>
  <si>
    <t>OK045</t>
  </si>
  <si>
    <t>Oklahoma County 1-40 ITS</t>
  </si>
  <si>
    <t>OK047</t>
  </si>
  <si>
    <t>Pogue Airport Access Road, Oklahoma</t>
  </si>
  <si>
    <t>OK065</t>
  </si>
  <si>
    <t>OK068</t>
  </si>
  <si>
    <t>Railroad bridge project, Mannford, Oklahome</t>
  </si>
  <si>
    <t>Northeast 23rd Street between Lincoln and I-35, Oklahoma City, Oklahoma</t>
  </si>
  <si>
    <t>IN051</t>
  </si>
  <si>
    <t>Improvements to McClung Rd, Boston St. Larson St, and Whirlpool Drive in the city of LaPorte, IN</t>
  </si>
  <si>
    <t>MA027</t>
  </si>
  <si>
    <t>Construct improvements along Route 18 to provide for access to waterfront and downtown areas, New Bedford</t>
  </si>
  <si>
    <t>MA063</t>
  </si>
  <si>
    <t>Berkshire/Frankin Mohawk Trail Scenic Byway, Massachusetts</t>
  </si>
  <si>
    <t>MA083</t>
  </si>
  <si>
    <t>State Street Corridor Improvement Plan (Massachusetts)</t>
  </si>
  <si>
    <t>MA109</t>
  </si>
  <si>
    <t>Water Street Bridge, Fitchburg, Massachusetts</t>
  </si>
  <si>
    <t>MO172</t>
  </si>
  <si>
    <t>Upgrades to Scott Road (MO Route TT) between Rollins Road and Brookview Terrace in Boone County</t>
  </si>
  <si>
    <t>VA032</t>
  </si>
  <si>
    <t>Contruct road improvement, trailhead development and related faclities for Haysi to Breaks Interstate Bicycle and Pedestrain Trail between Haysi</t>
  </si>
  <si>
    <t>VA065</t>
  </si>
  <si>
    <t>Analysis and improvements on consistent shoulder width on Route 9, Virginia</t>
  </si>
  <si>
    <t>VA083</t>
  </si>
  <si>
    <t>Lombardy Street Renovation between Route 1 and Admiral Street (Roichmond, VA)</t>
  </si>
  <si>
    <t>VA095</t>
  </si>
  <si>
    <t>Columbia Pike Improvements, Virginia</t>
  </si>
  <si>
    <t>CA131</t>
  </si>
  <si>
    <t>Construct bike path between Sepulveda Basin Recrecation Area and Wamer Center/Canoga Park, Los Angeles</t>
  </si>
  <si>
    <t>CA298</t>
  </si>
  <si>
    <t>Street Improvements, Gardena, California</t>
  </si>
  <si>
    <t>FL038</t>
  </si>
  <si>
    <t>Construct Englewood Interstate Connector from River Road to I-75 in Sarasota and Charlotte Counties</t>
  </si>
  <si>
    <t>GA046</t>
  </si>
  <si>
    <t>Forsyth Downtown Streetscape Project, Georgia</t>
  </si>
  <si>
    <t>MI017</t>
  </si>
  <si>
    <t>Flint: Design &amp; construct 1.02 miles of 5-lane roadway</t>
  </si>
  <si>
    <t>NJ059</t>
  </si>
  <si>
    <t>Contruct Route 17 bridge over the Susquehanna and Western Rail line in Rochelle Park</t>
  </si>
  <si>
    <t>NJ093</t>
  </si>
  <si>
    <t>NJ094</t>
  </si>
  <si>
    <t>Route 17 Conestion Improvements from Route 3 to Linwood Avenue, Bergen Co, NJ</t>
  </si>
  <si>
    <t>Route 17 Improvements from Route 3 to Linwood Avenue, Bergen Co, New Jersey</t>
  </si>
  <si>
    <t>NJ109</t>
  </si>
  <si>
    <t>Route 22 Sustainable Corridor, Somerset County, New Jersey</t>
  </si>
  <si>
    <t>NY078</t>
  </si>
  <si>
    <t>Improve Route 281 in Cortland</t>
  </si>
  <si>
    <t>NY091</t>
  </si>
  <si>
    <t>Construct Wellwood Avenue from Freemont Street to Montauk Highway in Lindenhurst</t>
  </si>
  <si>
    <t>NY181</t>
  </si>
  <si>
    <t>Rehabilitation of County Route 37 and Alternate Route 37, Jefferson County, New York</t>
  </si>
  <si>
    <t>NY197</t>
  </si>
  <si>
    <t>Niagara Falls International Rail Station &amp; Intermodal Transportation Center, New York</t>
  </si>
  <si>
    <t>OH022</t>
  </si>
  <si>
    <t>East Canton/Minerva: Route 30 Extension</t>
  </si>
  <si>
    <t>PA251</t>
  </si>
  <si>
    <t>Delaware River Port Authority-Ben Franklin Bridge, Pennsylvania</t>
  </si>
  <si>
    <t>PA261</t>
  </si>
  <si>
    <t>PA262</t>
  </si>
  <si>
    <t>Montgomery County ITS Phase II (PA)</t>
  </si>
  <si>
    <t>North Delaware River East Coast Greenway Trail Project, Pennsylvania</t>
  </si>
  <si>
    <t>PA299</t>
  </si>
  <si>
    <t>Construct I 79/Rte 3025 missing ramps at Jackson Township, PA</t>
  </si>
  <si>
    <t>PA329</t>
  </si>
  <si>
    <t>Conduct Environmental Impact Statement study for Parkway West corridor</t>
  </si>
  <si>
    <t>PA429</t>
  </si>
  <si>
    <t>Design, engineering, right-of-way acquisition and construction of streetscaping enhancements, paving, lighting, safety improvements, parking and roadway redesign on Third Street from Pittson Avenue to Packer Street; Swift Street from Packer Street to Railroad Street; Clark Street from Main Street to South Street; School Street from Main Street to South Street; Plane Street from Grove Street to William Street; John Street from 4 John Street  to William Stre</t>
  </si>
  <si>
    <t>TX258</t>
  </si>
  <si>
    <t>Construction of internal roads at Port of Brownsville to make roads safer with less wear and tear</t>
  </si>
  <si>
    <t>TX287</t>
  </si>
  <si>
    <t>AL016</t>
  </si>
  <si>
    <t>Engineering, right-of-way, acquisition and construction of Birmingham Northern Beltline in Jefferson County</t>
  </si>
  <si>
    <t>AK053</t>
  </si>
  <si>
    <t>Ship Creek Improvements, Alaska</t>
  </si>
  <si>
    <t>AK068</t>
  </si>
  <si>
    <t>CA054</t>
  </si>
  <si>
    <t>For improvements on I-15 and I-40 in (CA, NV, &amp; AZ), including the I-15/US-95 interchange in Nevada</t>
  </si>
  <si>
    <t>CT025</t>
  </si>
  <si>
    <t>Implement Trinity College Area Road Improvements, Hartford</t>
  </si>
  <si>
    <t>CT063</t>
  </si>
  <si>
    <t>UCONN Hillside Road Extension, Connecticut</t>
  </si>
  <si>
    <t>GA032</t>
  </si>
  <si>
    <t>Construct Fall Line Freeway from Bibb to Richmond Cles</t>
  </si>
  <si>
    <t>ME051</t>
  </si>
  <si>
    <t>Replacement of Waldo-Hancock bridge and construction of related pedesrian walkways.</t>
  </si>
  <si>
    <t>ME067</t>
  </si>
  <si>
    <t>Construction of Calais/St. Stephen Border Crissing Project</t>
  </si>
  <si>
    <t>MI114</t>
  </si>
  <si>
    <t>Grand River Avenue, City of Novi, Michigan</t>
  </si>
  <si>
    <t>MI125</t>
  </si>
  <si>
    <t>Traverse City Study</t>
  </si>
  <si>
    <t>MN066</t>
  </si>
  <si>
    <t>Southeast Main Rail Relocation Project, Moorhead, Minnesota</t>
  </si>
  <si>
    <t>MN096</t>
  </si>
  <si>
    <t>Trunk Highway 610/10, Minnesota</t>
  </si>
  <si>
    <t>MO136</t>
  </si>
  <si>
    <t>Upgrade Route 94 in ST. Charles County from East of Harvester Road to West of Mid-Rivers Drive.</t>
  </si>
  <si>
    <t>MS034</t>
  </si>
  <si>
    <t>Construct access improvements to various roads, Humphreys CO.</t>
  </si>
  <si>
    <t>NC050</t>
  </si>
  <si>
    <t>NC052</t>
  </si>
  <si>
    <t>Marine Maintenance Facility Phase I, Manns Harbor, North Carolina</t>
  </si>
  <si>
    <t>U.S. Highway 276 Project Study (NC)</t>
  </si>
  <si>
    <t>NC136</t>
  </si>
  <si>
    <t>Norfolk Southern Intermodal System, Charlotte</t>
  </si>
  <si>
    <t>NH056</t>
  </si>
  <si>
    <t>NY179</t>
  </si>
  <si>
    <t>North Salina Street Corridor-Syracuse, New York</t>
  </si>
  <si>
    <t>NY199</t>
  </si>
  <si>
    <t>Port of Rochester Transportation SecurityIntelligent Transportation, (ITS) Project</t>
  </si>
  <si>
    <t>OK039</t>
  </si>
  <si>
    <t>I-44 exit ramp in Luther area, Okahoma</t>
  </si>
  <si>
    <t>OH086</t>
  </si>
  <si>
    <t>Construct grade separation at Dille Road and London Road in Cleveland Construct grade separation at Dille Road and London Road in Cleveland, Widen Cuy</t>
  </si>
  <si>
    <t>OR056</t>
  </si>
  <si>
    <t>Interstate 5 Interchange at Coburg Environmental Study, Preliminary Engineering and Construction, Oregon</t>
  </si>
  <si>
    <t>PA125</t>
  </si>
  <si>
    <t>West Philadelphia congestion mitgation initiative</t>
  </si>
  <si>
    <t>PA216</t>
  </si>
  <si>
    <t>Construct US 322 Conchester HWY between US 1 and SR 452</t>
  </si>
  <si>
    <t>PA276</t>
  </si>
  <si>
    <t>Campbelltown Connector and U.S. 322 Improvement Project, Pennsylvania</t>
  </si>
  <si>
    <t>PA279</t>
  </si>
  <si>
    <t>City of Reading, Pennsylvania</t>
  </si>
  <si>
    <t>PA386</t>
  </si>
  <si>
    <t>Independence National Historic Park scenic enhancemnet and pedestrian walkways improvement project in conjunction with the park's Executive Marsion Exhibit.</t>
  </si>
  <si>
    <t>PA489</t>
  </si>
  <si>
    <t>Mount Joy Bridge Replacement on Route 230</t>
  </si>
  <si>
    <t>PA595</t>
  </si>
  <si>
    <t>Construction of the Montour Trail, Great Allegheny Passage</t>
  </si>
  <si>
    <t>TN059</t>
  </si>
  <si>
    <t>Memphis Airport, Plough Boulevard Access Road Project, Tennessee</t>
  </si>
  <si>
    <t>TN080</t>
  </si>
  <si>
    <t>Plough Boulevard Interchange with Winchester Boulevard, Tennessee</t>
  </si>
  <si>
    <t>VA090</t>
  </si>
  <si>
    <t>Truck Inspection pull-off on Route 9 in Loudon County, Virginia</t>
  </si>
  <si>
    <t>VA112</t>
  </si>
  <si>
    <t>Route 50 traffic calming Loudon and Fauquier, Virginia (per the clarification memo dated March 3, 2005, It is the intent of the conferees that funds</t>
  </si>
  <si>
    <t>HI003</t>
  </si>
  <si>
    <t>Saddle Road</t>
  </si>
  <si>
    <t>IN079</t>
  </si>
  <si>
    <t>Hoosier Heartland Highway, Miami and Huntington Counties, Indiana</t>
  </si>
  <si>
    <t>MD046</t>
  </si>
  <si>
    <t>Emergency Safety Enhancements for Water Taxis, Maryland</t>
  </si>
  <si>
    <t>MD108</t>
  </si>
  <si>
    <t>I-695, MD 147 to I-695</t>
  </si>
  <si>
    <t>NM070</t>
  </si>
  <si>
    <t>Extend College Blvd., Rosswell</t>
  </si>
  <si>
    <t>NY167</t>
  </si>
  <si>
    <t>VERTICAL CLEARANCE IMPROVEMENTT, CP MAINE LINE</t>
  </si>
  <si>
    <t>NC005</t>
  </si>
  <si>
    <t>Durham Co. Accelerated construction of 4-lane freeway on Rt. 147</t>
  </si>
  <si>
    <t>PA205</t>
  </si>
  <si>
    <t>Replace Masontown bridge, Fayette and Greene Counties</t>
  </si>
  <si>
    <t>PA269</t>
  </si>
  <si>
    <t>Streetscape/Roadway Improvements to the Chester City (PA) Waterfront</t>
  </si>
  <si>
    <t>RI031</t>
  </si>
  <si>
    <t>Sakonnet River Bridge Replacement, Rhode Island</t>
  </si>
  <si>
    <t>TX055</t>
  </si>
  <si>
    <t>Construct the George H.W. Bush Presidential Corridor from Bryan to east to I45</t>
  </si>
  <si>
    <t>TX176</t>
  </si>
  <si>
    <t>Right-of-Way Purchase for Highway 289 between Highway 56 and FM 120</t>
  </si>
  <si>
    <t>TX341</t>
  </si>
  <si>
    <t>Grimes Co. TX Bridge Improvement Project</t>
  </si>
  <si>
    <t>TX346</t>
  </si>
  <si>
    <t>Construct Access Road connecting Port of Beaumont property on east bank of Neches</t>
  </si>
  <si>
    <t>TX211</t>
  </si>
  <si>
    <t>City of Robstown Trade Processing and Inland Center</t>
  </si>
  <si>
    <t>VA077</t>
  </si>
  <si>
    <t>Arlington County Jefferson Davis Highway (Rt. 1) Improvements</t>
  </si>
  <si>
    <t>VA078</t>
  </si>
  <si>
    <t>Arlington County South Glebe Road improvements</t>
  </si>
  <si>
    <t>Design and Construct the Cottonwood Trail pedestrian-bicycle connection</t>
  </si>
  <si>
    <t>AK104</t>
  </si>
  <si>
    <t>Various road improvements in Petersburg.</t>
  </si>
  <si>
    <t>AR123</t>
  </si>
  <si>
    <t>CONSTRUCTION OF AN EXTENTION OF I-530 FROM PINE BLUFF, ARKANSAS TO WILMAR, ARKANSAS TO INTERSTATE SPECIFICATIONS.</t>
  </si>
  <si>
    <t>CA254</t>
  </si>
  <si>
    <t>Almaden Express Pedestrian Overcrossing, San Jose, California</t>
  </si>
  <si>
    <t>CA771</t>
  </si>
  <si>
    <t>I-5 Sorrento Valley/Genesee Avenue, San Diego, CA</t>
  </si>
  <si>
    <t>IN076</t>
  </si>
  <si>
    <t>Gary Green Link Trail, Indiana</t>
  </si>
  <si>
    <t>IN249</t>
  </si>
  <si>
    <t>EAST CHICAGO RECONSTRUCTION, EAST CHICAGO, INDIANA</t>
  </si>
  <si>
    <t>KY074</t>
  </si>
  <si>
    <t>KY 115 and KY 911 Interchange, Kentucky</t>
  </si>
  <si>
    <t>KY082</t>
  </si>
  <si>
    <t>Asphalt Institute Research, University of Kentucky</t>
  </si>
  <si>
    <t>LA023</t>
  </si>
  <si>
    <t>Increase capacity of Lake Pontchartrain Causeway</t>
  </si>
  <si>
    <t>ME003</t>
  </si>
  <si>
    <t>Donald B. Carter Memorial Bridge</t>
  </si>
  <si>
    <t>MA198</t>
  </si>
  <si>
    <t>Design and construct roadway and streetscape improvements in Franklin</t>
  </si>
  <si>
    <t>MI119</t>
  </si>
  <si>
    <t>Maple Road, City of Walled Lake, Michigan</t>
  </si>
  <si>
    <t>NV041</t>
  </si>
  <si>
    <t>Implement Regional Transportation of Southern Nevada FAST system</t>
  </si>
  <si>
    <t>NJ293</t>
  </si>
  <si>
    <t>Resurfacing and safety improvements to Tanyard Road(CR 663) from Evergreen Avenue (CR553) to Barlow Road in the Township of Deptford, Borough of Woo</t>
  </si>
  <si>
    <t>NM029</t>
  </si>
  <si>
    <t>Double Eagle II Airport (Paseo del Volcan) Interchange and Roadway Rehabilitation, New Mexico</t>
  </si>
  <si>
    <t>Los Lunas Corridor/Location Study, New Mexico</t>
  </si>
  <si>
    <t>NM071</t>
  </si>
  <si>
    <t>Widen U.S. 64 between Farmington and Bloomfield</t>
  </si>
  <si>
    <t>NC038</t>
  </si>
  <si>
    <t>Concord Parkway Traffic Signals system Integration, Concord.  North Carolina</t>
  </si>
  <si>
    <t>NC045</t>
  </si>
  <si>
    <t>US Highway 29 Signal Integration-Kannapolis, North Carolina</t>
  </si>
  <si>
    <t>NC171</t>
  </si>
  <si>
    <t>Construction and improvement of I-73, I-74, U.S. 220, in Montgomery and Randolph Counties</t>
  </si>
  <si>
    <t>PA293</t>
  </si>
  <si>
    <t>Route 8, Venango County, Pennsylvania</t>
  </si>
  <si>
    <t>PA723</t>
  </si>
  <si>
    <t xml:space="preserve">Improve the Intersection at SR 100/SR 29, Lehigh </t>
  </si>
  <si>
    <t>SC061</t>
  </si>
  <si>
    <t>State University Transportation Center, South Carolina</t>
  </si>
  <si>
    <t>VA026</t>
  </si>
  <si>
    <t>Widen I-64 Bland Boulevard Interchange</t>
  </si>
  <si>
    <t>AK135</t>
  </si>
  <si>
    <t>Wrangell:  Road improvements</t>
  </si>
  <si>
    <t>CA283</t>
  </si>
  <si>
    <t>Port of Oakland, California Inter-Regional Intermodal System</t>
  </si>
  <si>
    <t>CA305</t>
  </si>
  <si>
    <t>Western Placerville Interchanges, Califronia</t>
  </si>
  <si>
    <t>CA603</t>
  </si>
  <si>
    <t>State Route 76 Road Widening, Melrose Drive to Interstate 15.</t>
  </si>
  <si>
    <t>ID009</t>
  </si>
  <si>
    <t>Bear Lake County:  Reconstruct 13 miles of US-89 between Montpelier and Geneva</t>
  </si>
  <si>
    <t>IA053</t>
  </si>
  <si>
    <t>Des Moines East West Connector, Iowa</t>
  </si>
  <si>
    <t>KY079</t>
  </si>
  <si>
    <t>Trevillian Way, Kentucky</t>
  </si>
  <si>
    <t>MI005</t>
  </si>
  <si>
    <t>Traffic Improvement Demo- Petoskey MI, US 31 Bypass or upgrade existing local roads.  (See PL 104-205 Sect 406) Petoskey area transportation needs stu</t>
  </si>
  <si>
    <t>MI096</t>
  </si>
  <si>
    <t>NORWESTERN HIGHWAY EXTENSION, MICHIGAN</t>
  </si>
  <si>
    <t>MI097</t>
  </si>
  <si>
    <t>OAKLAND COUNTY SMART CORRIDOR AND EMERGENCY ROUTING SYSTEM, MICHIGAN</t>
  </si>
  <si>
    <t>MS047</t>
  </si>
  <si>
    <t>51-43 Connector Canton, Mississippi</t>
  </si>
  <si>
    <t>NH027</t>
  </si>
  <si>
    <t>Town of Dublin, New Hampshire Traffic Calming Project</t>
  </si>
  <si>
    <t>NY098</t>
  </si>
  <si>
    <t>Construct full access controlled expressway along NY Route 17 at Parkville, Sullivan Co.</t>
  </si>
  <si>
    <t>NC026</t>
  </si>
  <si>
    <t>UPGRADE US-158 IN WARREN AND HALIFAX COUNTIES</t>
  </si>
  <si>
    <t>NC057</t>
  </si>
  <si>
    <t>Belmont Infrastructure and Streetscape Improvement, North Carolina</t>
  </si>
  <si>
    <t>PA625</t>
  </si>
  <si>
    <t>Construction of the Schuylkill Gateway Project in Philadelphia, Pennsylvania</t>
  </si>
  <si>
    <t>PA684</t>
  </si>
  <si>
    <t>PA 901/PA61/PA54 Connector, Northumberland, PA</t>
  </si>
  <si>
    <t>Design engineering, ROW acquisition and Construction of Streetscaping enhancement, paving, lighting, safety improvements, parking and roadway redesi</t>
  </si>
  <si>
    <t>SC022</t>
  </si>
  <si>
    <t>Arkwright Connector Spartanburg, South Carolina</t>
  </si>
  <si>
    <t>Construct ramp connection between Hammet St. to Highway 54 ramp to provide access to I-10 in El Paso</t>
  </si>
  <si>
    <t>TX048</t>
  </si>
  <si>
    <t>TX347</t>
  </si>
  <si>
    <t>U.S. 281 from Brooks County Line to FM 3066, Brooks County</t>
  </si>
  <si>
    <t>Widen U.S. 271 from a 2-lane facility to Pattonville, TX</t>
  </si>
  <si>
    <t>WV004</t>
  </si>
  <si>
    <t>RALEIGH CO: NEW RIVER PARKWAY</t>
  </si>
  <si>
    <t>AL009</t>
  </si>
  <si>
    <t>Anniston East Bypass-Anniston, Alabama</t>
  </si>
  <si>
    <t>AL064</t>
  </si>
  <si>
    <t>I-20 widening and safety improvements, Alabama</t>
  </si>
  <si>
    <t>AL070</t>
  </si>
  <si>
    <t>Montgomery Outer Loop, Alabama</t>
  </si>
  <si>
    <t>Riverwalk, Montgomery, Alabama</t>
  </si>
  <si>
    <t>AL077</t>
  </si>
  <si>
    <t>AL079</t>
  </si>
  <si>
    <t>Access to Ebenezer Swamp Wetlands Interpretative Center, Alabama</t>
  </si>
  <si>
    <t>AL081</t>
  </si>
  <si>
    <t>Balch Road, Madison, Alabama</t>
  </si>
  <si>
    <t>AK059</t>
  </si>
  <si>
    <t>Akutan road, Alaska</t>
  </si>
  <si>
    <t>CA061</t>
  </si>
  <si>
    <t>Widen I-15 in San Bernardino County, California</t>
  </si>
  <si>
    <t>CA750</t>
  </si>
  <si>
    <t>DESIGN, PLANNING AND CONSTRUCTION OF STATE ROUTE 178 IN BAKERSFIELD</t>
  </si>
  <si>
    <t>CT050</t>
  </si>
  <si>
    <t>Coltsville Corridor Redevelopment Project, Connecticut</t>
  </si>
  <si>
    <t>GA037</t>
  </si>
  <si>
    <t>Upgrade US RT. 27</t>
  </si>
  <si>
    <t>IL132</t>
  </si>
  <si>
    <t xml:space="preserve">Engineering and construction of a new access road to a development near Interstate route and 167th street </t>
  </si>
  <si>
    <t>IN059</t>
  </si>
  <si>
    <t>INDOT US-31 Environmental and Design study, Indiana</t>
  </si>
  <si>
    <t>KS069</t>
  </si>
  <si>
    <t>Elimination of highway-rail grade crossings and rehibilitation of rail along the KO railroad to Osborne</t>
  </si>
  <si>
    <t>MD119</t>
  </si>
  <si>
    <t>MA038</t>
  </si>
  <si>
    <t>Conduct planning and engineering for connector route between I-95 and industrial/bussiness park, Attleboro</t>
  </si>
  <si>
    <t>MA215</t>
  </si>
  <si>
    <t>Design, engineering, and construction at I-93  The Junction Interchange, Andover, Tewksbury, and Wilmington</t>
  </si>
  <si>
    <t>MI118</t>
  </si>
  <si>
    <t>Livenois Road, Widening and Improvement, Michigan</t>
  </si>
  <si>
    <t>MI122</t>
  </si>
  <si>
    <t>Tienken Road Widening, Michigan</t>
  </si>
  <si>
    <t>MN082</t>
  </si>
  <si>
    <t>NY018</t>
  </si>
  <si>
    <t xml:space="preserve">Gowanus Expressway  </t>
  </si>
  <si>
    <t>NY038</t>
  </si>
  <si>
    <t>Chautauqua Co:  2 additional expressway lanes from Chautauqua Lake Bridge to PA Border (Appalachian Corridor: "T")</t>
  </si>
  <si>
    <t>NY145</t>
  </si>
  <si>
    <t>Upgrade Frederic Douglas Circle and Manhattan Avenue from West 110th Street to West 125th Street, New York City</t>
  </si>
  <si>
    <t>PA058</t>
  </si>
  <si>
    <t>Beaver Co. Aliquippa Ambridge</t>
  </si>
  <si>
    <t>PA098</t>
  </si>
  <si>
    <t>Construct Safety and capacity improvements to Rte 309 and Old Packhouse Road, including widening of Old Packhouse Road between  kids peace National Hosp</t>
  </si>
  <si>
    <t>PA194</t>
  </si>
  <si>
    <t>Improve Bedford County Business Park Rd in Bedford County</t>
  </si>
  <si>
    <t>PA377</t>
  </si>
  <si>
    <t>Behtlehem Pike improvements from Valley Green Road to South  of Gordon Lane</t>
  </si>
  <si>
    <t>RI072</t>
  </si>
  <si>
    <t>Completion of Woonasquatucket River Greenway from Johnston to Providence</t>
  </si>
  <si>
    <t>RI077</t>
  </si>
  <si>
    <t>Ten Mile River Greenway (Pawtucket E. Providence)</t>
  </si>
  <si>
    <t>TN047</t>
  </si>
  <si>
    <t>Construct bridge and approaches on state route 33 over the Tennessee River</t>
  </si>
  <si>
    <t>TN066</t>
  </si>
  <si>
    <t>Lake County, Tennessee, State Route 21, from Log Mile 7.0 to Obion County Line</t>
  </si>
  <si>
    <t>WI144</t>
  </si>
  <si>
    <t>Construction of USH 8 and Industrial Parkway intersection overpass, City of St. Croix Falls, WI</t>
  </si>
  <si>
    <t>PR002</t>
  </si>
  <si>
    <t>AL006</t>
  </si>
  <si>
    <t>Moble: Reconstruction of the West Tunnel Plaza interchange on I-10</t>
  </si>
  <si>
    <t>AK139</t>
  </si>
  <si>
    <t>Gustavus: Dock replacement for the Alaska Marine Highway</t>
  </si>
  <si>
    <t>CO076</t>
  </si>
  <si>
    <t>Transition Improvements to Bromley Lane and U.S. 85 Interchange</t>
  </si>
  <si>
    <t>CO112</t>
  </si>
  <si>
    <t>DENVER'S UNION STATION</t>
  </si>
  <si>
    <t>DC025</t>
  </si>
  <si>
    <t>9th Street Bridge, NE over New York Ave</t>
  </si>
  <si>
    <t>KS093</t>
  </si>
  <si>
    <t>Research and development of rural transportation infrastructure at Kansas State University, Manhattan</t>
  </si>
  <si>
    <t>KY092</t>
  </si>
  <si>
    <t>Louisville Medical Center Development Corporation Project, Kentucky</t>
  </si>
  <si>
    <t>LA005</t>
  </si>
  <si>
    <t>PORT ALLEN, BATON ROUGE I-10 &amp; 12</t>
  </si>
  <si>
    <t>LA158</t>
  </si>
  <si>
    <t>Louisiana University Consortium for Smart Growth Study and Educational Outreach</t>
  </si>
  <si>
    <t>MD039</t>
  </si>
  <si>
    <t>I-70/MD85/MD355 INTERSECTION RECONSTRUCTION, MARYLAND</t>
  </si>
  <si>
    <t>MA087</t>
  </si>
  <si>
    <t>Cape Cod Hyannis Gateway, Massachussets</t>
  </si>
  <si>
    <t>MA096</t>
  </si>
  <si>
    <t>Memorial Park II Development and Intersection Improvements, Massachussets</t>
  </si>
  <si>
    <t>MT027</t>
  </si>
  <si>
    <t>Transportation Improvement for Bench Boulevard Connection and Corridor Project, Billings.</t>
  </si>
  <si>
    <t>NY242</t>
  </si>
  <si>
    <t>Reconstruction of Fulton Street in Cypress Hills, New York</t>
  </si>
  <si>
    <t>NC170</t>
  </si>
  <si>
    <t>Randall Parkway Widening and Improvement. Wilmington</t>
  </si>
  <si>
    <t>OH077</t>
  </si>
  <si>
    <t xml:space="preserve"> IN DOVER WITH $100,000 TO PRESERVE OR RECONSTRUCT THE TOURISM INFORMATION CENTER</t>
  </si>
  <si>
    <t>OR174</t>
  </si>
  <si>
    <t>I-5 BRIDGE REPAIR, REPLACEMENT AND ASSOCIATED IMPROVEMENTS IN THE I-5 CORRIDOR</t>
  </si>
  <si>
    <t>SC025</t>
  </si>
  <si>
    <t>I-26 Little Mountain Interchange improvements, South Caralina</t>
  </si>
  <si>
    <t>TN055</t>
  </si>
  <si>
    <t>Environment work, preliminary survey and design of I-69 in Tennessee</t>
  </si>
  <si>
    <t>TX148</t>
  </si>
  <si>
    <t>City of Fort Worth Corridor Redevelopment, Texas</t>
  </si>
  <si>
    <t>TX255</t>
  </si>
  <si>
    <t>The District-Tyler Outer Loop 49 Construction</t>
  </si>
  <si>
    <t>WI020</t>
  </si>
  <si>
    <t>UPGRADE OF 11 GRADE CROSSINGS, SUPERIOR, WI</t>
  </si>
  <si>
    <t>WI048</t>
  </si>
  <si>
    <t>Re-align Day Street, Wisconsin</t>
  </si>
  <si>
    <t>CA267</t>
  </si>
  <si>
    <t>Highway 101 Corridor Widening Project</t>
  </si>
  <si>
    <t>CA277</t>
  </si>
  <si>
    <t>Lincoln Boulevard Improvement Project, California</t>
  </si>
  <si>
    <t>IN055</t>
  </si>
  <si>
    <t>I-65/70 Market Square Redesign/Replace ramp, Indiana</t>
  </si>
  <si>
    <t>LA062</t>
  </si>
  <si>
    <t>I-69, Louisiana</t>
  </si>
  <si>
    <t>LA172</t>
  </si>
  <si>
    <t>IMPROVEMENTS TO LOUISIANA HIGHWAY 1 BETWEEN THE CAMINADA BRIDGE AND THE INTERSECTION OF LA HIGHWAY 1 AND US 90</t>
  </si>
  <si>
    <t>MD025</t>
  </si>
  <si>
    <t>Undertake transportation infrastructure improvements within Baltimore Empowerment Zone</t>
  </si>
  <si>
    <t>MA007</t>
  </si>
  <si>
    <t>Construct bikeway between Blackstone and Worcester</t>
  </si>
  <si>
    <t>Boston:  A bicycle and pedestrian path connecting Arlington, Boston and Cambridge</t>
  </si>
  <si>
    <t>MA050</t>
  </si>
  <si>
    <t>Construct Minuteman Commuter Bikeway-Charles River Bikeway connector, Cambridge and Watertown</t>
  </si>
  <si>
    <t>NY193</t>
  </si>
  <si>
    <t>Hudson Crossing, Bi- County Education Park (NY)</t>
  </si>
  <si>
    <t>NC158</t>
  </si>
  <si>
    <t>PA278</t>
  </si>
  <si>
    <t>City of Nanticoke Parking and Economic Development Project, Pennsylvania</t>
  </si>
  <si>
    <t>PA302</t>
  </si>
  <si>
    <t>Improvements to exits along Interstate 81 in Franklin County, PA Antrim Road [ref. P.L. 110-244, Sec 105(a)(82)]</t>
  </si>
  <si>
    <t>PA345</t>
  </si>
  <si>
    <t>Rail Crossing signalization upgrade, Willow Street, Fleetwood, Berks</t>
  </si>
  <si>
    <t>PA456</t>
  </si>
  <si>
    <t>Upgrade circuit for gates and lights at 31st Street in Allentown, PA USDOT crossing number 5924 10G to constant warning time devices.</t>
  </si>
  <si>
    <t>PA484</t>
  </si>
  <si>
    <t>Improvement to Frankford Avenue from Cottman Avenue to Harbison Avenue</t>
  </si>
  <si>
    <t>PA598</t>
  </si>
  <si>
    <t>Reconstruction of 11 mile segment of the Lower Trail between Williamsport and Mt. Edna, Blair County, Pa.</t>
  </si>
  <si>
    <t>RI055</t>
  </si>
  <si>
    <t>SC117</t>
  </si>
  <si>
    <t>I-95/SC 327 in Florence, SC, to construct northbound ramp and expand existing ramps</t>
  </si>
  <si>
    <t>SC119</t>
  </si>
  <si>
    <t>Widening U.S. 17 in Charleston County from the Isle of Palms Connector to a point at or near Darrell Creek Trail</t>
  </si>
  <si>
    <t>TX308</t>
  </si>
  <si>
    <t>Grade separation bridges at Wintergreen Rd. and Millers Ferry Rd. in Hutchins and Pleasant Run Rd. and Millers Ferry Rd. in Wilmer</t>
  </si>
  <si>
    <t>VT006</t>
  </si>
  <si>
    <t>Replacement Missisquoi Bay Bridge</t>
  </si>
  <si>
    <t>State or Territory</t>
  </si>
  <si>
    <t>Earmark Description</t>
  </si>
  <si>
    <t>Designating legislation (name or P.L. number)</t>
  </si>
  <si>
    <t>Program Name and USC reference or legislation</t>
  </si>
  <si>
    <t xml:space="preserve">% Obligated </t>
  </si>
  <si>
    <t>Alabama</t>
  </si>
  <si>
    <t>Valleydale Road from US-31 to I-65 in Hoover, Shelby County - widening from 3 lanes to 5 lanes</t>
  </si>
  <si>
    <t>N/A</t>
  </si>
  <si>
    <t>H020</t>
  </si>
  <si>
    <t>IMD (Pre-MAP-21 23 U.S.C. 119)</t>
  </si>
  <si>
    <t>California</t>
  </si>
  <si>
    <t>Interstate 215 at Barton Road overcrossing, City of Grand Terrace, San Bernardino County - interchange reconstruction, including redesign of northbound Barton Road on and off ramps and widening of Barton Road bridge structure</t>
  </si>
  <si>
    <t>Connecticut</t>
  </si>
  <si>
    <t>I-84/Route 2 East Hartford Connecticut, operational improvements (flyover access)</t>
  </si>
  <si>
    <t>Florida</t>
  </si>
  <si>
    <t xml:space="preserve">Central Sarasota Parkway Interchange at I-75, Sarasota, Florida </t>
  </si>
  <si>
    <t>Georgia</t>
  </si>
  <si>
    <t>Noise Walls on I-20 from Fulton Industrial Boulevard to H. E. Holmes, Fulton County, Georgia</t>
  </si>
  <si>
    <t xml:space="preserve">I-285 Noise Walls, I-20 to Bouldercrest Road, Georgia </t>
  </si>
  <si>
    <t xml:space="preserve">I-285 Noise Walls, Henderson Mill to Chamblee Tucker Road, Georgia </t>
  </si>
  <si>
    <t xml:space="preserve">I-75/Aviation Blvd Atlanta, Georgia </t>
  </si>
  <si>
    <t>Illinois</t>
  </si>
  <si>
    <t>I-55 at various locations from Lemont Road to Illinois 83 in Darien, DuPage County - construction of sound barriers</t>
  </si>
  <si>
    <t>Indiana</t>
  </si>
  <si>
    <t>I-64, 2.3 miles west of SR 135, Harrison County - interchange justification study, environmental documentation, and design of new interchange</t>
  </si>
  <si>
    <t>Kentucky</t>
  </si>
  <si>
    <t xml:space="preserve">Ohio River Bridges, Kentucky </t>
  </si>
  <si>
    <t>Louisiana</t>
  </si>
  <si>
    <t xml:space="preserve">I-20 Downing Pines Interchange, Louisiana </t>
  </si>
  <si>
    <t>Maine</t>
  </si>
  <si>
    <t>Massachusetts</t>
  </si>
  <si>
    <t xml:space="preserve">Waltham, Massachusetts I-95/Rt 20 Interchange </t>
  </si>
  <si>
    <t>Michigan</t>
  </si>
  <si>
    <t>I-94 from I-196 to Friday Road (Exits 34-39), Berrien County - resurfacing maintenance crossovers</t>
  </si>
  <si>
    <t>I-96/Wixom Road Interchange, Oakland County - making geometric and operational improvements to interchange and Wixom Road</t>
  </si>
  <si>
    <t>New Jersey</t>
  </si>
  <si>
    <t xml:space="preserve">Interstate 295/Route 38 Interchange Improvements, New Jersey </t>
  </si>
  <si>
    <t>I-295 and Route 42/I-76 Interchange, Bellmawr &amp; Mount Ephraim Boroughs, Camden County - interchange improvements, including direct connection</t>
  </si>
  <si>
    <t>I-280 Interchange at Harrison, Hudson County - planning study for interchange improvements</t>
  </si>
  <si>
    <t>New Mexico</t>
  </si>
  <si>
    <t xml:space="preserve">I-25/Tramway Interchange, Albuquerque, New Mexico </t>
  </si>
  <si>
    <t>Pennsylvania</t>
  </si>
  <si>
    <t xml:space="preserve">Interstate 80-Exits 298-299 Renovation Project, Pennsylvania </t>
  </si>
  <si>
    <t xml:space="preserve">Tennessee </t>
  </si>
  <si>
    <t>I-40 Connector Roads, Cocke County - construction of two connector roads, one with State Route 32 and one with State Route 73</t>
  </si>
  <si>
    <t>Utah</t>
  </si>
  <si>
    <t>I-15 North Commuter Rail Coordination, Davis County - capital improvements to enhance coordination of I-15 with regional commuter rail</t>
  </si>
  <si>
    <t>Washington</t>
  </si>
  <si>
    <t xml:space="preserve">I-5 Rush Road to Maytown Widening, Lewis County, Washington </t>
  </si>
  <si>
    <t xml:space="preserve">Ellensburg Interchange I-90, Milepost 108.31, Washington </t>
  </si>
  <si>
    <t>I–93 Interchange, Massachusetts</t>
  </si>
  <si>
    <t>I–95 and Route 20 Interchange modification, Waltham, Massachusetts</t>
  </si>
  <si>
    <t>I-84/Route 2 East Hartford, operational improvements, Connecticut (flyover access)</t>
  </si>
  <si>
    <t>Q020</t>
  </si>
  <si>
    <t xml:space="preserve">I-295 Rt. 38 Missing Moves - Mount Laurel, New Jersey </t>
  </si>
  <si>
    <t>I-295 Via Duct to I-76, New Jersey</t>
  </si>
  <si>
    <t>I-40 and Paseo del Volcan Interchange and Access Road to Double Eagle II, Albuquerque, New Mexico</t>
  </si>
  <si>
    <t>I-80 Exit at Stoney Hollow Road</t>
  </si>
  <si>
    <t>I-79/Warrendale Technology Park Interchange</t>
  </si>
  <si>
    <t>Q950</t>
  </si>
  <si>
    <t>FBD (Pre-MAP-21 23 U.S.C. 147)</t>
  </si>
  <si>
    <t>H950</t>
  </si>
  <si>
    <t>Alaska</t>
  </si>
  <si>
    <t>Hawaii</t>
  </si>
  <si>
    <t>Mississippi</t>
  </si>
  <si>
    <t>New York</t>
  </si>
  <si>
    <t>North Carolina</t>
  </si>
  <si>
    <t>Ohio</t>
  </si>
  <si>
    <t>Comment</t>
  </si>
  <si>
    <t>N25A report balance was used on Demo AL102</t>
  </si>
  <si>
    <t>N25A report balance was used on Demo PA014</t>
  </si>
  <si>
    <t>Japonski Island Road, Alaska</t>
  </si>
  <si>
    <t>AK023</t>
  </si>
  <si>
    <t>Installation of a TL-2 warning/positive protection gate at Railroad/Grade crossing projects , Alabama</t>
  </si>
  <si>
    <t>AL049</t>
  </si>
  <si>
    <t>Tennessee</t>
  </si>
  <si>
    <t>Great River Economic Development Foundation, Arkansas study of Osceola, Arkansas, to Millington, Tennessee parkway, include new bridge crossing Mississippi River (By agreement between the States, these funds are allocated to Tennessee for project development. See AR042)</t>
  </si>
  <si>
    <t>TN060</t>
  </si>
  <si>
    <t>State Route 905, San Diego, California</t>
  </si>
  <si>
    <t>Tippecanoe/I-10 Interchange and medical center access, San Bernardino, California</t>
  </si>
  <si>
    <t>Ventura County Highway Video Camera Monitoring Project, California</t>
  </si>
  <si>
    <t>CA200</t>
  </si>
  <si>
    <t>Compton Willow Creek ITS project, California</t>
  </si>
  <si>
    <t>CA205</t>
  </si>
  <si>
    <t>Image-based toll collection system project, California</t>
  </si>
  <si>
    <t>CA211</t>
  </si>
  <si>
    <t>Ramsey Street extension, Banning, California</t>
  </si>
  <si>
    <t>CA213</t>
  </si>
  <si>
    <t>Safety Enhancement on Sherman Way between De Sota and Topanga Canyon, California</t>
  </si>
  <si>
    <t>CA214</t>
  </si>
  <si>
    <t>Route 11--Connecticut Greenway Commission</t>
  </si>
  <si>
    <t>CT046</t>
  </si>
  <si>
    <t>Ferry Facilities, Key West, Florida</t>
  </si>
  <si>
    <t>FL068</t>
  </si>
  <si>
    <t>Ponce De Leon Inlet Water Taxi, Volusia County, Florida</t>
  </si>
  <si>
    <t>FL074</t>
  </si>
  <si>
    <t>GA SR 316 Improvements--Gwinnett, Barrow, Oconee Counties, Georgia</t>
  </si>
  <si>
    <t>GA015</t>
  </si>
  <si>
    <t>I-16/I-516 Interchange design and reconstruction, Georgia</t>
  </si>
  <si>
    <t>GA040</t>
  </si>
  <si>
    <t>SR 138 GA Hwy 20 Beautification Initiative, Rockdale County, Georgia</t>
  </si>
  <si>
    <t>GA041</t>
  </si>
  <si>
    <t>Iowa</t>
  </si>
  <si>
    <t>US 30--Mississippi River Bridge Study--Clinton County, Iowa</t>
  </si>
  <si>
    <t>IA036</t>
  </si>
  <si>
    <t>Extension of Sallee Street from Washington to Historic Route 66--LItchfield, Illinois</t>
  </si>
  <si>
    <t>IL171</t>
  </si>
  <si>
    <t>Hotze Road--Salem, Illinois</t>
  </si>
  <si>
    <t>IL173</t>
  </si>
  <si>
    <t>I-69 Anderson to Flagship Park Center, Indiana</t>
  </si>
  <si>
    <t>IN056</t>
  </si>
  <si>
    <t>Indiana Dunes National Lakeshore (IDNL) hike/bike trail and pedestrian bridge/overpass, Indiana</t>
  </si>
  <si>
    <t>IN058</t>
  </si>
  <si>
    <t>SR-332 Reconstruction at I-69, Delaware County, Indiana</t>
  </si>
  <si>
    <t>IN061</t>
  </si>
  <si>
    <t>Kansas</t>
  </si>
  <si>
    <t>Wichita ITS (ITS Traffic/Emergency Operations Ctr and transit ITS), Kansas</t>
  </si>
  <si>
    <t>KS031</t>
  </si>
  <si>
    <t>Highway 30, Kentucky</t>
  </si>
  <si>
    <t>KY051</t>
  </si>
  <si>
    <t>Honeybranch Regional Business Park Access Road, Kentucky</t>
  </si>
  <si>
    <t>KY053</t>
  </si>
  <si>
    <t>I-75 noise barrier--Lexington, Kentucky</t>
  </si>
  <si>
    <t>KY054</t>
  </si>
  <si>
    <t>Intersection of KY 3 and 40, Kentucky</t>
  </si>
  <si>
    <t>KY055</t>
  </si>
  <si>
    <t>Johnsontown Road, Kentucky</t>
  </si>
  <si>
    <t>KY057</t>
  </si>
  <si>
    <t>Monticello Street Overpass, Kentucky</t>
  </si>
  <si>
    <t>KY059</t>
  </si>
  <si>
    <t>Southbound Hurstbourne Lane, Kentucky</t>
  </si>
  <si>
    <t>KY060</t>
  </si>
  <si>
    <t>Tri-County Industrial Access Road--Corbin, Kentucky</t>
  </si>
  <si>
    <t>KY062</t>
  </si>
  <si>
    <t>I-49 Northern Extension, Louisiana</t>
  </si>
  <si>
    <t>LA017</t>
  </si>
  <si>
    <t>I-20 Garrett Road Monroe, Louisiana</t>
  </si>
  <si>
    <t>LA056</t>
  </si>
  <si>
    <t>LA 18 Widening--Jefferson Parish, Louisiana</t>
  </si>
  <si>
    <t>LA057</t>
  </si>
  <si>
    <t>N25A report balance was used on Demo MN004</t>
  </si>
  <si>
    <t>N25A report balance was used on Demo MN008</t>
  </si>
  <si>
    <t>N25A report balance was used on Demo NV011 and NV009</t>
  </si>
  <si>
    <t>N25A report balance was used on Demo VA001</t>
  </si>
  <si>
    <t>N25A report balance was used on Demo NH010</t>
  </si>
  <si>
    <t>N25A report balance was used on Demo NM003 and NM004</t>
  </si>
  <si>
    <t>N25A report balance was used on Demo CA017</t>
  </si>
  <si>
    <t>N25A report balance was used on Demo ID002</t>
  </si>
  <si>
    <t>N25A report balance was used on Demo IA002</t>
  </si>
  <si>
    <t>N25A report balance was used on Demo MD007</t>
  </si>
  <si>
    <t>Unallocated balance (as of 12/18/15)</t>
  </si>
  <si>
    <t>% Obligated</t>
  </si>
  <si>
    <t>Stamford High Speed Ferry</t>
  </si>
  <si>
    <t>Stamford High Speed Ferry, Stamford</t>
  </si>
  <si>
    <t>Stamford High Speed Ferry, Connecticut</t>
  </si>
  <si>
    <t>Provincetown terminal improvements</t>
  </si>
  <si>
    <t>Ship Island Terminal, Gulfport</t>
  </si>
  <si>
    <t>Erie-Western Pennsylvania Port Authority Ferry Vessel Acquisition</t>
  </si>
  <si>
    <t>Riverlink Transit System - Water Shuttle Component (Penns Landing dock improvements)</t>
  </si>
  <si>
    <t>Water Taxi Study, Barnett Reservoir, Mississippi</t>
  </si>
  <si>
    <t xml:space="preserve">Exit 3, I-295 in Cumberland County - construct new on ramp </t>
  </si>
  <si>
    <t>Toledo-Lucas County Port Authority Marina Ferry</t>
  </si>
  <si>
    <t xml:space="preserve">Commuter Ferry to Boston, Winthrop, Massachusetts </t>
  </si>
  <si>
    <t>Honolulu Harbor Pier 19 Ferry Terminal Improvements -- ingress/egress improvements, demolition of cargo facilities, comfort station improvements, landscaping, utility and other site work improvements, Honolulu County</t>
  </si>
  <si>
    <t>Akutan Ferry Planning and Design</t>
  </si>
  <si>
    <t>North Carolina State ferry (dredging and environmental studies)</t>
  </si>
  <si>
    <t>Haverstraw-Ossining-Yonkers Ferry service terminals</t>
  </si>
  <si>
    <t>Fort Morgan-Dauphin Island Ferry</t>
  </si>
  <si>
    <t>Fishers Island Ferry District</t>
  </si>
  <si>
    <t>Beacon and Newburgh cities ferry boat and ferry facilities</t>
  </si>
  <si>
    <t>Savannah Water Taxi, Georgia</t>
  </si>
  <si>
    <t>Coffman Cove/Wrangell/Petersburg Ferries and Ferry Facilities</t>
  </si>
  <si>
    <t xml:space="preserve">Penobscot River Passenger Ferry Docking Facility, Maine </t>
  </si>
  <si>
    <t>Gees Bend ferry</t>
  </si>
  <si>
    <t>Twin Forks Passenger Commuter Ferry Terminal (Greenport and Sag Harbor ferry service)</t>
  </si>
  <si>
    <t>Fiscal Year</t>
  </si>
  <si>
    <t>DEMO by STATE or TERRITORY MORE THAN 10% OBLIGATED, As of December 18, 2015</t>
  </si>
  <si>
    <t>LESS THAN 10% OBLIGATED, AS OF DECEMBER 18, 2015</t>
  </si>
  <si>
    <t xml:space="preserve"> MORE THAN 10% OBLIGATED, AS OF DECEMBER 18, 2015</t>
  </si>
  <si>
    <t>DEMO by STATE or TERRITORY LESS THAN 10% OBLIGATED, As of December 18, 2015</t>
  </si>
  <si>
    <t>Conference report accompanying the FY2004 Transportation Appropriations Act (Division F of Public Law 108-199).</t>
  </si>
  <si>
    <t xml:space="preserve">Conference report (House Report 106-940) accompanying the FY 2001 DOT Appropriations Act (Public Law 106-346). </t>
  </si>
  <si>
    <t>Conference report accompanying the FY2005 Transportation Appropriations Act (Division H of Public Law 108-447).</t>
  </si>
  <si>
    <t>Conference report (House Report 108-10) accompanying the FY 2003 Omnibus Appropriations Act (Public Law 108-7).</t>
  </si>
  <si>
    <t>Conference report accompanying the FY 2003 Department of Transportation and Related Agencies Appropriations Act (Division I of Public Law 108-7).</t>
  </si>
  <si>
    <t>Conference report (House Report 106-355) accompanying the FY 2000 DOT Appropriations Act (Public Law 106-69).</t>
  </si>
  <si>
    <t xml:space="preserve"> Conference report accompanying the FY 2003 Department of Transportation and Related Agencies Appropriations Act (Division I of Public Law 108-7).</t>
  </si>
  <si>
    <t xml:space="preserve">Conference report (House Report 107-308) accompanying the FY2002 DOT Appropriations Act (Public Law 107-87). </t>
  </si>
  <si>
    <t>Conference report accompanying the FY2002 Transportation Appropriations Act (Public Law 107-87).</t>
  </si>
  <si>
    <t>P.L. 108-7</t>
  </si>
  <si>
    <t>Sec. 330 SURFACE TRANSPORTATION PROJECTS</t>
  </si>
  <si>
    <t>Alabama Total</t>
  </si>
  <si>
    <t>California Total</t>
  </si>
  <si>
    <t>Connecticut Total</t>
  </si>
  <si>
    <t>Florida Total</t>
  </si>
  <si>
    <t>Georgia Total</t>
  </si>
  <si>
    <t>Illinois Total</t>
  </si>
  <si>
    <t>Kentucky Total</t>
  </si>
  <si>
    <t>Louisiana Total</t>
  </si>
  <si>
    <t>Massachusetts Total</t>
  </si>
  <si>
    <t>New Jersey Total</t>
  </si>
  <si>
    <t>New York Total</t>
  </si>
  <si>
    <t>Pennsylvania Total</t>
  </si>
  <si>
    <t>improvements on the Kennedy Expressway in Chicago</t>
  </si>
  <si>
    <t>31B0</t>
  </si>
  <si>
    <t>P.L. 102-240, Sec. 1020(b)(3)</t>
  </si>
  <si>
    <t>23 USC 118(c)(2)(A) as in effect prior to 1998</t>
  </si>
  <si>
    <t>Alaska Total</t>
  </si>
  <si>
    <t>Hawaii Total</t>
  </si>
  <si>
    <t>Iowa Total</t>
  </si>
  <si>
    <t>Kansas Total</t>
  </si>
  <si>
    <t>Maine Total</t>
  </si>
  <si>
    <t>Michigan Total</t>
  </si>
  <si>
    <t>New Mexico Total</t>
  </si>
  <si>
    <t>North Carolina Total</t>
  </si>
  <si>
    <t>Ohio Total</t>
  </si>
  <si>
    <t>Tennessee  Total</t>
  </si>
  <si>
    <t>Utah Total</t>
  </si>
  <si>
    <t>Washington Total</t>
  </si>
  <si>
    <t>Original Available Amount (after reductions)</t>
  </si>
  <si>
    <t>Obligation Limitation Available</t>
  </si>
  <si>
    <t>Obligation Limitation Avaliable</t>
  </si>
  <si>
    <t>Multimodal facility improvements, construction, and ferry acquisition by North Bay Ferry Service, Inc., located at Port Sonoma in Petaluma, California</t>
  </si>
  <si>
    <t>P.L. 109-59 SAFETEA-LU</t>
  </si>
  <si>
    <t>SEC. 1962. MULTIMODAL FACILITY IMPROVEMENTS</t>
  </si>
  <si>
    <t>LL40</t>
  </si>
  <si>
    <t>Indiana Total</t>
  </si>
  <si>
    <t>Mississippi Total</t>
  </si>
  <si>
    <t>Tennessee Total</t>
  </si>
  <si>
    <t>Pittsburgh Water Taxi (5)</t>
  </si>
  <si>
    <t>Virginia</t>
  </si>
  <si>
    <t>Mid-Chesapeake Bay Ferry, Virginia (6)</t>
  </si>
  <si>
    <t>Ferry for Jamestown 2007 Festivities, Virginia - Project will not advance (6)</t>
  </si>
  <si>
    <t>Virginia Total</t>
  </si>
  <si>
    <t>Texas</t>
  </si>
  <si>
    <t>Port of Corpus Christi (North Harbor) ferry facility (2)</t>
  </si>
  <si>
    <t>Conference Report accompanying the FY 2001 DOT Appropriations Act (Public Law 106-346)</t>
  </si>
  <si>
    <t>Texas Total</t>
  </si>
  <si>
    <t>ALLOCATED EARMARK PROJECTS STATUS  FOR FUND AVAILABLE IN FMIS</t>
  </si>
  <si>
    <t>UNALLOCATED  EARMARK PROJECTS STATUS FOR FUND NOT IN FMIS</t>
  </si>
  <si>
    <t xml:space="preserve">EARMARK PROJECTS MUST BE FINAL VOUCHERED AND CLOSED </t>
  </si>
  <si>
    <t>EARMARK PROJECTS MUST BE FINAL VOUCHERED AND CLOSED</t>
  </si>
  <si>
    <t>Allocated Amount*</t>
  </si>
  <si>
    <t>NORTH DAKOTA Total</t>
  </si>
  <si>
    <t>WYOMING Total</t>
  </si>
  <si>
    <t>AMERICAN SAMOA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</si>
</sst>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_);\(&quot;$&quot;#,##0\)"/>
    <numFmt numFmtId="7" formatCode="&quot;$&quot;#,##0.00_);\(&quot;$&quot;#,##0.00\)"/>
    <numFmt numFmtId="44" formatCode="_(&quot;$&quot;* #,##0.00_);_(&quot;$&quot;* \(#,##0.00\);_(&quot;$&quot;* &quot;-&quot;??_);_(@_)"/>
    <numFmt numFmtId="43" formatCode="_(* #,##0.00_);_(* \(#,##0.00\);_(* &quot;-&quot;??_);_(@_)"/>
    <numFmt numFmtId="164" formatCode="mm/dd/yyyy"/>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1"/>
      <name val="Calibri"/>
      <family val="2"/>
      <scheme val="minor"/>
    </font>
    <font>
      <sz val="10"/>
      <color indexed="8"/>
      <name val="Calibri"/>
      <family val="2"/>
      <scheme val="minor"/>
    </font>
    <font>
      <sz val="10"/>
      <name val="Calibri"/>
      <family val="2"/>
      <scheme val="minor"/>
    </font>
    <font>
      <b/>
      <sz val="10"/>
      <name val="Calibri"/>
      <family val="2"/>
      <scheme val="minor"/>
    </font>
    <font>
      <b/>
      <sz val="10"/>
      <color indexed="8"/>
      <name val="Calibri"/>
      <family val="2"/>
      <scheme val="minor"/>
    </font>
    <font>
      <sz val="10"/>
      <color rgb="FF1F497D"/>
      <name val="Calibri"/>
      <family val="2"/>
    </font>
    <font>
      <sz val="10"/>
      <name val="Arial"/>
      <family val="2"/>
    </font>
    <font>
      <sz val="12"/>
      <name val="Arial"/>
      <family val="2"/>
    </font>
    <font>
      <sz val="12"/>
      <name val="Arial"/>
      <family val="2"/>
    </font>
    <font>
      <sz val="18"/>
      <name val="Arial"/>
      <family val="2"/>
    </font>
    <font>
      <sz val="8"/>
      <name val="Arial"/>
      <family val="2"/>
    </font>
    <font>
      <b/>
      <sz val="8"/>
      <color theme="1"/>
      <name val="Arial"/>
      <family val="2"/>
    </font>
    <font>
      <sz val="11"/>
      <color theme="1"/>
      <name val="Calibri"/>
      <family val="2"/>
    </font>
    <font>
      <sz val="8"/>
      <color theme="1"/>
      <name val="Arial"/>
      <family val="2"/>
    </font>
    <font>
      <sz val="8"/>
      <color theme="1"/>
      <name val="Arail"/>
    </font>
    <font>
      <sz val="10"/>
      <name val="Calibri"/>
      <family val="2"/>
    </font>
    <font>
      <b/>
      <sz val="10"/>
      <name val="Calibri"/>
      <family val="2"/>
    </font>
    <font>
      <b/>
      <sz val="10"/>
      <color theme="1"/>
      <name val="Calibri"/>
      <family val="2"/>
    </font>
    <font>
      <sz val="10"/>
      <color rgb="FF000000"/>
      <name val="Calibri"/>
      <family val="2"/>
      <scheme val="minor"/>
    </font>
    <font>
      <b/>
      <sz val="14"/>
      <name val="Calibri"/>
      <family val="2"/>
      <scheme val="minor"/>
    </font>
    <font>
      <b/>
      <sz val="10"/>
      <color rgb="FF00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double">
        <color indexed="0"/>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auto="1"/>
      </top>
      <bottom style="hair">
        <color auto="1"/>
      </bottom>
      <diagonal/>
    </border>
    <border>
      <left/>
      <right style="medium">
        <color indexed="64"/>
      </right>
      <top style="medium">
        <color indexed="64"/>
      </top>
      <bottom style="medium">
        <color indexed="64"/>
      </bottom>
      <diagonal/>
    </border>
    <border>
      <left style="hair">
        <color indexed="64"/>
      </left>
      <right/>
      <top/>
      <bottom/>
      <diagonal/>
    </border>
    <border>
      <left/>
      <right/>
      <top/>
      <bottom style="hair">
        <color auto="1"/>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s>
  <cellStyleXfs count="29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2" applyNumberFormat="0" applyAlignment="0" applyProtection="0"/>
    <xf numFmtId="0" fontId="13" fillId="28" borderId="3" applyNumberFormat="0" applyAlignment="0" applyProtection="0"/>
    <xf numFmtId="43" fontId="8" fillId="0" borderId="0" applyFont="0" applyFill="0" applyBorder="0" applyAlignment="0" applyProtection="0"/>
    <xf numFmtId="43" fontId="9" fillId="0" borderId="0" applyFont="0" applyFill="0" applyBorder="0" applyAlignment="0" applyProtection="0"/>
    <xf numFmtId="0" fontId="14" fillId="0" borderId="0" applyNumberFormat="0" applyFill="0" applyBorder="0" applyAlignment="0" applyProtection="0"/>
    <xf numFmtId="0" fontId="15" fillId="29"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30" borderId="2" applyNumberFormat="0" applyAlignment="0" applyProtection="0"/>
    <xf numFmtId="0" fontId="20" fillId="0" borderId="7" applyNumberFormat="0" applyFill="0" applyAlignment="0" applyProtection="0"/>
    <xf numFmtId="0" fontId="21" fillId="31" borderId="0" applyNumberFormat="0" applyBorder="0" applyAlignment="0" applyProtection="0"/>
    <xf numFmtId="0" fontId="9" fillId="0" borderId="0"/>
    <xf numFmtId="0" fontId="9" fillId="32" borderId="8" applyNumberFormat="0" applyFont="0" applyAlignment="0" applyProtection="0"/>
    <xf numFmtId="0" fontId="22" fillId="27"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0" fontId="33" fillId="0" borderId="0">
      <alignment vertical="top"/>
    </xf>
    <xf numFmtId="4" fontId="34" fillId="0" borderId="0" applyFont="0" applyFill="0" applyBorder="0" applyAlignment="0" applyProtection="0"/>
    <xf numFmtId="3" fontId="34" fillId="0" borderId="0" applyFont="0" applyFill="0" applyBorder="0" applyAlignment="0" applyProtection="0"/>
    <xf numFmtId="3" fontId="32" fillId="0" borderId="0" applyFont="0" applyFill="0" applyBorder="0" applyAlignment="0" applyProtection="0"/>
    <xf numFmtId="5" fontId="34" fillId="0" borderId="0" applyFont="0" applyFill="0" applyBorder="0" applyAlignment="0" applyProtection="0"/>
    <xf numFmtId="0" fontId="32" fillId="0" borderId="0" applyFont="0" applyFill="0" applyBorder="0" applyAlignment="0" applyProtection="0"/>
    <xf numFmtId="0" fontId="34" fillId="0" borderId="0" applyFont="0" applyFill="0" applyBorder="0" applyAlignment="0" applyProtection="0"/>
    <xf numFmtId="2" fontId="34" fillId="0" borderId="0" applyFont="0" applyFill="0" applyBorder="0" applyAlignment="0" applyProtection="0"/>
    <xf numFmtId="0" fontId="32" fillId="0" borderId="0"/>
    <xf numFmtId="0" fontId="32" fillId="0" borderId="0"/>
    <xf numFmtId="0" fontId="32" fillId="0" borderId="0"/>
    <xf numFmtId="0" fontId="32" fillId="0" borderId="0">
      <alignment vertical="top"/>
    </xf>
    <xf numFmtId="0" fontId="32" fillId="0" borderId="0">
      <alignment vertical="top"/>
    </xf>
    <xf numFmtId="0" fontId="34" fillId="0" borderId="0">
      <alignment vertical="top"/>
    </xf>
    <xf numFmtId="0" fontId="35" fillId="0" borderId="0" applyNumberFormat="0" applyFont="0" applyFill="0" applyAlignment="0" applyProtection="0"/>
    <xf numFmtId="0" fontId="36" fillId="0" borderId="0" applyNumberFormat="0" applyFont="0" applyFill="0" applyAlignment="0" applyProtection="0"/>
    <xf numFmtId="0" fontId="34" fillId="0" borderId="11" applyNumberFormat="0" applyFont="0" applyBorder="0" applyAlignment="0" applyProtection="0"/>
    <xf numFmtId="0" fontId="32" fillId="0" borderId="0"/>
    <xf numFmtId="0" fontId="33" fillId="0" borderId="0">
      <alignment vertical="top"/>
    </xf>
    <xf numFmtId="43" fontId="7" fillId="0" borderId="0" applyFont="0" applyFill="0" applyBorder="0" applyAlignment="0" applyProtection="0"/>
    <xf numFmtId="0" fontId="7" fillId="32" borderId="8" applyNumberFormat="0" applyFont="0" applyAlignment="0" applyProtection="0"/>
    <xf numFmtId="43" fontId="6" fillId="0" borderId="0" applyFont="0" applyFill="0" applyBorder="0" applyAlignment="0" applyProtection="0"/>
    <xf numFmtId="0" fontId="6" fillId="32" borderId="8"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43" fontId="5" fillId="0" borderId="0" applyFont="0" applyFill="0" applyBorder="0" applyAlignment="0" applyProtection="0"/>
    <xf numFmtId="0" fontId="5" fillId="0" borderId="0"/>
    <xf numFmtId="0" fontId="5" fillId="32" borderId="8" applyNumberFormat="0" applyFont="0" applyAlignment="0" applyProtection="0"/>
    <xf numFmtId="43" fontId="5" fillId="0" borderId="0" applyFont="0" applyFill="0" applyBorder="0" applyAlignment="0" applyProtection="0"/>
    <xf numFmtId="0" fontId="5" fillId="32" borderId="8" applyNumberFormat="0" applyFont="0" applyAlignment="0" applyProtection="0"/>
    <xf numFmtId="43" fontId="5" fillId="0" borderId="0" applyFont="0" applyFill="0" applyBorder="0" applyAlignment="0" applyProtection="0"/>
    <xf numFmtId="0" fontId="5" fillId="32" borderId="8"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 fillId="0" borderId="0" applyFont="0" applyFill="0" applyBorder="0" applyAlignment="0" applyProtection="0"/>
    <xf numFmtId="0" fontId="4" fillId="0" borderId="0"/>
    <xf numFmtId="0" fontId="4" fillId="32" borderId="8" applyNumberFormat="0" applyFont="0" applyAlignment="0" applyProtection="0"/>
    <xf numFmtId="4" fontId="33" fillId="0" borderId="0" applyFont="0" applyFill="0" applyBorder="0" applyAlignment="0" applyProtection="0"/>
    <xf numFmtId="3" fontId="33" fillId="0" borderId="0" applyFont="0" applyFill="0" applyBorder="0" applyAlignment="0" applyProtection="0"/>
    <xf numFmtId="5" fontId="33" fillId="0" borderId="0" applyFont="0" applyFill="0" applyBorder="0" applyAlignment="0" applyProtection="0"/>
    <xf numFmtId="0" fontId="33" fillId="0" borderId="0" applyFont="0" applyFill="0" applyBorder="0" applyAlignment="0" applyProtection="0"/>
    <xf numFmtId="2" fontId="33" fillId="0" borderId="0" applyFont="0" applyFill="0" applyBorder="0" applyAlignment="0" applyProtection="0"/>
    <xf numFmtId="0" fontId="33" fillId="0" borderId="11" applyNumberFormat="0" applyFont="0" applyBorder="0" applyAlignment="0" applyProtection="0"/>
    <xf numFmtId="43" fontId="4" fillId="0" borderId="0" applyFont="0" applyFill="0" applyBorder="0" applyAlignment="0" applyProtection="0"/>
    <xf numFmtId="0" fontId="4" fillId="32" borderId="8" applyNumberFormat="0" applyFont="0" applyAlignment="0" applyProtection="0"/>
    <xf numFmtId="43" fontId="4" fillId="0" borderId="0" applyFont="0" applyFill="0" applyBorder="0" applyAlignment="0" applyProtection="0"/>
    <xf numFmtId="0" fontId="4" fillId="32" borderId="8"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 fillId="0" borderId="0" applyFont="0" applyFill="0" applyBorder="0" applyAlignment="0" applyProtection="0"/>
    <xf numFmtId="0" fontId="4" fillId="0" borderId="0"/>
    <xf numFmtId="0" fontId="4" fillId="32" borderId="8" applyNumberFormat="0" applyFont="0" applyAlignment="0" applyProtection="0"/>
    <xf numFmtId="43" fontId="4" fillId="0" borderId="0" applyFont="0" applyFill="0" applyBorder="0" applyAlignment="0" applyProtection="0"/>
    <xf numFmtId="0" fontId="4" fillId="32" borderId="8" applyNumberFormat="0" applyFont="0" applyAlignment="0" applyProtection="0"/>
    <xf numFmtId="43" fontId="4" fillId="0" borderId="0" applyFont="0" applyFill="0" applyBorder="0" applyAlignment="0" applyProtection="0"/>
    <xf numFmtId="0" fontId="4" fillId="32" borderId="8" applyNumberFormat="0" applyFont="0" applyAlignment="0" applyProtection="0"/>
    <xf numFmtId="44" fontId="32" fillId="0" borderId="0" applyFont="0" applyFill="0" applyBorder="0" applyAlignment="0" applyProtection="0"/>
    <xf numFmtId="4" fontId="37" fillId="0" borderId="0" applyFill="0" applyBorder="0" applyProtection="0">
      <alignment horizontal="right" vertical="top"/>
    </xf>
    <xf numFmtId="0" fontId="38" fillId="0" borderId="0"/>
    <xf numFmtId="49" fontId="37" fillId="0" borderId="0" applyFill="0" applyBorder="0" applyProtection="0">
      <alignment horizontal="left" vertical="top" wrapText="1"/>
    </xf>
    <xf numFmtId="49" fontId="40" fillId="0" borderId="0" applyFill="0" applyBorder="0" applyProtection="0">
      <alignment horizontal="left" vertical="top" wrapText="1"/>
    </xf>
    <xf numFmtId="4" fontId="39" fillId="0" borderId="0" applyFill="0" applyBorder="0" applyProtection="0">
      <alignment horizontal="right" vertical="top"/>
    </xf>
    <xf numFmtId="164" fontId="39" fillId="0" borderId="0" applyFill="0" applyBorder="0" applyProtection="0">
      <alignment horizontal="left" vertical="top"/>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0" fontId="3" fillId="0" borderId="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0" fontId="3" fillId="0" borderId="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0" fontId="3" fillId="0" borderId="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43" fontId="3" fillId="0" borderId="0" applyFont="0" applyFill="0" applyBorder="0" applyAlignment="0" applyProtection="0"/>
    <xf numFmtId="0" fontId="3" fillId="0" borderId="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43" fontId="3" fillId="0" borderId="0" applyFont="0" applyFill="0" applyBorder="0" applyAlignment="0" applyProtection="0"/>
    <xf numFmtId="0" fontId="3" fillId="32" borderId="8"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0" fontId="2" fillId="0" borderId="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0" fontId="2" fillId="0" borderId="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0" fontId="2" fillId="0" borderId="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0" fontId="2" fillId="0" borderId="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43" fontId="2" fillId="0" borderId="0" applyFont="0" applyFill="0" applyBorder="0" applyAlignment="0" applyProtection="0"/>
    <xf numFmtId="0" fontId="2" fillId="32" borderId="8" applyNumberFormat="0" applyFont="0" applyAlignment="0" applyProtection="0"/>
    <xf numFmtId="0" fontId="1" fillId="0" borderId="0"/>
    <xf numFmtId="0" fontId="1" fillId="0" borderId="0"/>
  </cellStyleXfs>
  <cellXfs count="204">
    <xf numFmtId="0" fontId="0" fillId="0" borderId="0" xfId="0"/>
    <xf numFmtId="0" fontId="26" fillId="0" borderId="0" xfId="0" applyFont="1" applyFill="1" applyBorder="1" applyAlignment="1">
      <alignment horizontal="center" wrapText="1"/>
    </xf>
    <xf numFmtId="0" fontId="29" fillId="0" borderId="0" xfId="0" applyFont="1" applyFill="1" applyBorder="1" applyAlignment="1">
      <alignment vertical="top" wrapText="1"/>
    </xf>
    <xf numFmtId="0" fontId="27" fillId="0" borderId="0" xfId="0" applyFont="1" applyFill="1" applyBorder="1" applyAlignment="1">
      <alignment vertical="center" wrapText="1"/>
    </xf>
    <xf numFmtId="0" fontId="28" fillId="0" borderId="0" xfId="0" applyFont="1" applyFill="1" applyBorder="1" applyAlignment="1">
      <alignment horizontal="right" vertical="top" wrapText="1"/>
    </xf>
    <xf numFmtId="43" fontId="28" fillId="0" borderId="0" xfId="28" applyFont="1" applyFill="1" applyBorder="1" applyAlignment="1">
      <alignment horizontal="right" vertical="top" wrapText="1"/>
    </xf>
    <xf numFmtId="0" fontId="31" fillId="0" borderId="0" xfId="0" applyFont="1" applyFill="1" applyBorder="1" applyAlignment="1">
      <alignment vertical="top"/>
    </xf>
    <xf numFmtId="0" fontId="28" fillId="0" borderId="0" xfId="0" applyFont="1" applyFill="1" applyBorder="1" applyAlignment="1">
      <alignment horizontal="center" wrapText="1"/>
    </xf>
    <xf numFmtId="0" fontId="0" fillId="0" borderId="0" xfId="0" applyFill="1"/>
    <xf numFmtId="43" fontId="28" fillId="0" borderId="1" xfId="28" applyFont="1" applyFill="1" applyBorder="1" applyAlignment="1">
      <alignment horizontal="right" vertical="top" wrapText="1"/>
    </xf>
    <xf numFmtId="44"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vertical="top"/>
    </xf>
    <xf numFmtId="0" fontId="28" fillId="0" borderId="0" xfId="0" applyFont="1" applyFill="1" applyBorder="1" applyAlignment="1">
      <alignment horizontal="center" vertical="top" wrapText="1"/>
    </xf>
    <xf numFmtId="0" fontId="28"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horizontal="center" vertical="top" wrapText="1"/>
    </xf>
    <xf numFmtId="0" fontId="27" fillId="0" borderId="0" xfId="0" applyFont="1" applyFill="1" applyBorder="1" applyAlignment="1">
      <alignmen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center" vertical="top" wrapText="1"/>
    </xf>
    <xf numFmtId="0" fontId="28" fillId="0" borderId="0" xfId="0" applyFont="1" applyFill="1" applyBorder="1" applyAlignment="1">
      <alignment vertical="top" wrapText="1"/>
    </xf>
    <xf numFmtId="0" fontId="30" fillId="0" borderId="1" xfId="0" applyFont="1" applyFill="1" applyBorder="1" applyAlignment="1">
      <alignment horizontal="left" vertical="top" wrapText="1"/>
    </xf>
    <xf numFmtId="43" fontId="30" fillId="0" borderId="1" xfId="0" applyNumberFormat="1" applyFont="1" applyFill="1" applyBorder="1" applyAlignment="1">
      <alignment horizontal="left" vertical="top" wrapText="1"/>
    </xf>
    <xf numFmtId="43" fontId="27" fillId="0" borderId="1" xfId="28" applyFont="1" applyFill="1" applyBorder="1" applyAlignment="1">
      <alignment horizontal="right" vertical="top" wrapText="1"/>
    </xf>
    <xf numFmtId="43" fontId="27" fillId="0" borderId="1" xfId="0" applyNumberFormat="1" applyFont="1" applyFill="1" applyBorder="1" applyAlignment="1">
      <alignment horizontal="right" vertical="top" wrapText="1"/>
    </xf>
    <xf numFmtId="43" fontId="30" fillId="0" borderId="1" xfId="28" applyFont="1" applyFill="1" applyBorder="1" applyAlignment="1">
      <alignment horizontal="right" vertical="top" wrapText="1"/>
    </xf>
    <xf numFmtId="43" fontId="30" fillId="0" borderId="1" xfId="0" applyNumberFormat="1" applyFont="1" applyFill="1" applyBorder="1" applyAlignment="1">
      <alignment horizontal="right" vertical="top" wrapText="1"/>
    </xf>
    <xf numFmtId="0" fontId="28" fillId="0" borderId="1" xfId="0" applyFont="1" applyFill="1" applyBorder="1" applyAlignment="1">
      <alignment horizontal="left" vertical="top" wrapText="1"/>
    </xf>
    <xf numFmtId="43" fontId="27" fillId="0" borderId="0" xfId="28" applyFont="1" applyFill="1" applyBorder="1" applyAlignment="1">
      <alignment horizontal="right" vertical="top" wrapText="1"/>
    </xf>
    <xf numFmtId="43" fontId="30" fillId="0" borderId="1" xfId="28" applyFont="1" applyFill="1" applyBorder="1" applyAlignment="1">
      <alignment horizontal="right" vertical="center" wrapText="1"/>
    </xf>
    <xf numFmtId="44" fontId="30" fillId="0" borderId="1" xfId="28" applyNumberFormat="1" applyFont="1" applyFill="1" applyBorder="1" applyAlignment="1">
      <alignment horizontal="right" vertical="top" wrapText="1"/>
    </xf>
    <xf numFmtId="44" fontId="30" fillId="0" borderId="1" xfId="0" applyNumberFormat="1" applyFont="1" applyFill="1" applyBorder="1" applyAlignment="1">
      <alignment horizontal="right" vertical="top" wrapText="1"/>
    </xf>
    <xf numFmtId="43" fontId="27" fillId="0" borderId="1" xfId="0" applyNumberFormat="1" applyFont="1" applyFill="1" applyBorder="1" applyAlignment="1">
      <alignment horizontal="right" vertical="center" wrapText="1"/>
    </xf>
    <xf numFmtId="43" fontId="30" fillId="0" borderId="1" xfId="0" applyNumberFormat="1" applyFont="1" applyFill="1" applyBorder="1" applyAlignment="1">
      <alignment horizontal="right" vertical="center" wrapText="1"/>
    </xf>
    <xf numFmtId="0" fontId="0" fillId="0" borderId="1" xfId="0" applyFill="1" applyBorder="1"/>
    <xf numFmtId="43" fontId="0" fillId="0" borderId="1" xfId="0" applyNumberFormat="1" applyFill="1" applyBorder="1"/>
    <xf numFmtId="10" fontId="0" fillId="0" borderId="0" xfId="0" applyNumberFormat="1" applyFill="1"/>
    <xf numFmtId="10" fontId="0" fillId="0" borderId="0" xfId="0" applyNumberFormat="1" applyFill="1" applyBorder="1"/>
    <xf numFmtId="37" fontId="30" fillId="0" borderId="1" xfId="0" applyNumberFormat="1" applyFont="1" applyFill="1" applyBorder="1" applyAlignment="1">
      <alignment horizontal="center" vertical="center" wrapText="1"/>
    </xf>
    <xf numFmtId="0" fontId="30" fillId="0" borderId="0" xfId="0" applyFont="1" applyFill="1" applyBorder="1" applyAlignment="1">
      <alignment horizontal="left" vertical="top" wrapText="1"/>
    </xf>
    <xf numFmtId="43" fontId="30" fillId="0" borderId="0" xfId="28" applyFont="1" applyFill="1" applyBorder="1" applyAlignment="1">
      <alignment horizontal="right" vertical="center" wrapText="1"/>
    </xf>
    <xf numFmtId="10" fontId="27" fillId="0" borderId="0" xfId="0" applyNumberFormat="1" applyFont="1" applyFill="1" applyBorder="1" applyAlignment="1">
      <alignment horizontal="right" vertical="top" wrapText="1"/>
    </xf>
    <xf numFmtId="10" fontId="0" fillId="0" borderId="0" xfId="0" applyNumberFormat="1"/>
    <xf numFmtId="10" fontId="27" fillId="0" borderId="0" xfId="0" applyNumberFormat="1" applyFont="1" applyFill="1" applyBorder="1" applyAlignment="1">
      <alignment horizontal="right" vertical="center" wrapText="1"/>
    </xf>
    <xf numFmtId="10" fontId="30" fillId="0" borderId="0" xfId="0" applyNumberFormat="1" applyFont="1" applyFill="1" applyBorder="1" applyAlignment="1">
      <alignment horizontal="right" vertical="top" wrapText="1"/>
    </xf>
    <xf numFmtId="10" fontId="30" fillId="0" borderId="0" xfId="28" applyNumberFormat="1" applyFont="1" applyFill="1" applyBorder="1" applyAlignment="1">
      <alignment horizontal="right" vertical="top" wrapText="1"/>
    </xf>
    <xf numFmtId="10" fontId="30" fillId="0" borderId="0" xfId="0" applyNumberFormat="1" applyFont="1" applyFill="1" applyBorder="1" applyAlignment="1">
      <alignment horizontal="right" vertical="center" wrapText="1"/>
    </xf>
    <xf numFmtId="10" fontId="28" fillId="0" borderId="0" xfId="28" applyNumberFormat="1" applyFont="1" applyFill="1" applyBorder="1" applyAlignment="1">
      <alignment horizontal="right" vertical="top" wrapText="1"/>
    </xf>
    <xf numFmtId="10" fontId="28" fillId="0" borderId="0" xfId="0" applyNumberFormat="1" applyFont="1" applyFill="1" applyBorder="1" applyAlignment="1">
      <alignment horizontal="right" vertical="top"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10" fontId="27" fillId="0" borderId="18" xfId="0" applyNumberFormat="1" applyFont="1" applyFill="1" applyBorder="1" applyAlignment="1">
      <alignment horizontal="right" vertical="top" wrapText="1"/>
    </xf>
    <xf numFmtId="10" fontId="27" fillId="0" borderId="1" xfId="0" applyNumberFormat="1" applyFont="1" applyFill="1" applyBorder="1" applyAlignment="1">
      <alignment horizontal="right" vertical="top" wrapText="1"/>
    </xf>
    <xf numFmtId="0" fontId="41" fillId="0" borderId="0" xfId="0" applyFont="1" applyBorder="1"/>
    <xf numFmtId="0" fontId="41" fillId="0" borderId="0" xfId="0" applyFont="1"/>
    <xf numFmtId="0" fontId="41" fillId="0" borderId="0" xfId="0" applyFont="1" applyFill="1" applyBorder="1" applyAlignment="1">
      <alignment vertical="top" wrapText="1"/>
    </xf>
    <xf numFmtId="0" fontId="42" fillId="0" borderId="0" xfId="0" applyFont="1" applyFill="1" applyBorder="1" applyAlignment="1">
      <alignment vertical="top" wrapText="1"/>
    </xf>
    <xf numFmtId="0" fontId="43" fillId="0" borderId="12" xfId="0" applyFont="1" applyFill="1" applyBorder="1" applyAlignment="1">
      <alignment horizontal="center" vertical="center" wrapText="1"/>
    </xf>
    <xf numFmtId="0" fontId="43" fillId="0" borderId="13" xfId="0" applyFont="1" applyFill="1" applyBorder="1" applyAlignment="1">
      <alignment horizontal="center" vertical="center" wrapText="1"/>
    </xf>
    <xf numFmtId="10" fontId="43" fillId="0" borderId="19" xfId="0" applyNumberFormat="1" applyFont="1" applyFill="1" applyBorder="1" applyAlignment="1">
      <alignment horizontal="center" vertical="center" wrapText="1"/>
    </xf>
    <xf numFmtId="0" fontId="43" fillId="0" borderId="0" xfId="0" applyFont="1" applyFill="1" applyAlignment="1">
      <alignment horizontal="center" vertical="center" wrapText="1"/>
    </xf>
    <xf numFmtId="0" fontId="28" fillId="0" borderId="0" xfId="0" applyFont="1" applyBorder="1"/>
    <xf numFmtId="0" fontId="28" fillId="0" borderId="0" xfId="0" applyFont="1" applyFill="1"/>
    <xf numFmtId="0" fontId="28" fillId="0" borderId="0" xfId="0" applyFont="1"/>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10" fontId="26" fillId="0" borderId="19" xfId="0" applyNumberFormat="1" applyFont="1" applyFill="1" applyBorder="1" applyAlignment="1">
      <alignment horizontal="center" vertical="center" wrapText="1"/>
    </xf>
    <xf numFmtId="0" fontId="26" fillId="0" borderId="0" xfId="0" applyFont="1" applyFill="1" applyAlignment="1">
      <alignment horizontal="center" vertical="center" wrapText="1"/>
    </xf>
    <xf numFmtId="0" fontId="28" fillId="0" borderId="16" xfId="62" applyFont="1" applyFill="1" applyBorder="1" applyAlignment="1">
      <alignment horizontal="left" vertical="top"/>
    </xf>
    <xf numFmtId="0" fontId="28" fillId="0" borderId="1" xfId="54" applyFont="1" applyFill="1" applyBorder="1" applyAlignment="1">
      <alignment horizontal="left" vertical="top" wrapText="1"/>
    </xf>
    <xf numFmtId="0" fontId="28" fillId="0" borderId="1" xfId="0" applyFont="1" applyBorder="1" applyAlignment="1">
      <alignment horizontal="left" vertical="top" wrapText="1"/>
    </xf>
    <xf numFmtId="0" fontId="44" fillId="0" borderId="1" xfId="62" applyFont="1" applyFill="1" applyBorder="1" applyAlignment="1">
      <alignment horizontal="left" vertical="top" wrapText="1"/>
    </xf>
    <xf numFmtId="37" fontId="44" fillId="0" borderId="1" xfId="62" applyNumberFormat="1" applyFont="1" applyFill="1" applyBorder="1" applyAlignment="1">
      <alignment horizontal="left" vertical="top" wrapText="1"/>
    </xf>
    <xf numFmtId="0" fontId="28" fillId="0" borderId="1" xfId="62" applyFont="1" applyFill="1" applyBorder="1" applyAlignment="1">
      <alignment horizontal="left" vertical="top" wrapText="1"/>
    </xf>
    <xf numFmtId="0" fontId="44" fillId="0" borderId="16" xfId="62" applyFont="1" applyFill="1" applyBorder="1" applyAlignment="1">
      <alignment horizontal="left" vertical="top" wrapText="1"/>
    </xf>
    <xf numFmtId="10" fontId="28" fillId="0" borderId="17" xfId="0" applyNumberFormat="1" applyFont="1" applyFill="1" applyBorder="1" applyAlignment="1">
      <alignment horizontal="right" vertical="top"/>
    </xf>
    <xf numFmtId="0" fontId="28" fillId="0" borderId="16" xfId="0" applyFont="1" applyBorder="1" applyAlignment="1">
      <alignment horizontal="left" vertical="top"/>
    </xf>
    <xf numFmtId="0" fontId="28" fillId="0" borderId="16" xfId="0" applyFont="1" applyFill="1" applyBorder="1" applyAlignment="1">
      <alignment horizontal="left" vertical="top"/>
    </xf>
    <xf numFmtId="0" fontId="28" fillId="0" borderId="1" xfId="45" applyFont="1" applyFill="1" applyBorder="1" applyAlignment="1">
      <alignment horizontal="left" vertical="top" wrapText="1"/>
    </xf>
    <xf numFmtId="0" fontId="28" fillId="0" borderId="14" xfId="62" applyFont="1" applyFill="1" applyBorder="1" applyAlignment="1">
      <alignment horizontal="left" vertical="top"/>
    </xf>
    <xf numFmtId="0" fontId="28" fillId="0" borderId="18" xfId="62" applyFont="1" applyFill="1" applyBorder="1" applyAlignment="1">
      <alignment horizontal="left" vertical="top" wrapText="1"/>
    </xf>
    <xf numFmtId="0" fontId="28" fillId="0" borderId="18" xfId="0" applyFont="1" applyFill="1" applyBorder="1" applyAlignment="1">
      <alignment horizontal="left" vertical="top" wrapText="1"/>
    </xf>
    <xf numFmtId="0" fontId="28" fillId="0" borderId="18" xfId="0" applyFont="1" applyBorder="1" applyAlignment="1">
      <alignment horizontal="left" vertical="top" wrapText="1"/>
    </xf>
    <xf numFmtId="10" fontId="28" fillId="0" borderId="15" xfId="0" applyNumberFormat="1" applyFont="1" applyFill="1" applyBorder="1" applyAlignment="1">
      <alignment horizontal="right" vertical="top"/>
    </xf>
    <xf numFmtId="0" fontId="27" fillId="0" borderId="14" xfId="0" applyFont="1" applyFill="1" applyBorder="1" applyAlignment="1">
      <alignment horizontal="left" vertical="top" wrapText="1"/>
    </xf>
    <xf numFmtId="0" fontId="27" fillId="0" borderId="18" xfId="0" applyFont="1" applyFill="1" applyBorder="1" applyAlignment="1">
      <alignment horizontal="center" vertical="top" wrapText="1"/>
    </xf>
    <xf numFmtId="0" fontId="27" fillId="0" borderId="18" xfId="0" applyFont="1" applyFill="1" applyBorder="1" applyAlignment="1">
      <alignment horizontal="left" vertical="top" wrapText="1"/>
    </xf>
    <xf numFmtId="0" fontId="28" fillId="0" borderId="18" xfId="0" applyFont="1" applyFill="1" applyBorder="1" applyAlignment="1">
      <alignment horizontal="center" vertical="top" wrapText="1"/>
    </xf>
    <xf numFmtId="0" fontId="27" fillId="0" borderId="15" xfId="0" applyFont="1" applyFill="1" applyBorder="1" applyAlignment="1">
      <alignment vertical="top" wrapText="1"/>
    </xf>
    <xf numFmtId="0" fontId="27" fillId="0" borderId="16" xfId="0" applyFont="1" applyFill="1" applyBorder="1" applyAlignment="1">
      <alignment horizontal="left" vertical="top" wrapText="1"/>
    </xf>
    <xf numFmtId="0" fontId="27" fillId="0" borderId="17" xfId="0" applyFont="1" applyFill="1" applyBorder="1" applyAlignment="1">
      <alignment vertical="top" wrapText="1"/>
    </xf>
    <xf numFmtId="0" fontId="30" fillId="0" borderId="16" xfId="0" applyFont="1" applyFill="1" applyBorder="1" applyAlignment="1">
      <alignment horizontal="left" vertical="top" wrapText="1"/>
    </xf>
    <xf numFmtId="0" fontId="27" fillId="0" borderId="17" xfId="0" applyFont="1" applyFill="1" applyBorder="1" applyAlignment="1">
      <alignment horizontal="left" vertical="top" wrapText="1"/>
    </xf>
    <xf numFmtId="0" fontId="28" fillId="0" borderId="14" xfId="0" applyFont="1" applyFill="1" applyBorder="1" applyAlignment="1">
      <alignment horizontal="left" vertical="top" wrapText="1"/>
    </xf>
    <xf numFmtId="0" fontId="28" fillId="0" borderId="15" xfId="0" applyFont="1" applyFill="1" applyBorder="1" applyAlignment="1">
      <alignment horizontal="center" wrapText="1"/>
    </xf>
    <xf numFmtId="0" fontId="28" fillId="0" borderId="17" xfId="0" applyFont="1" applyFill="1" applyBorder="1" applyAlignment="1">
      <alignment vertical="top" wrapText="1"/>
    </xf>
    <xf numFmtId="0" fontId="28" fillId="0" borderId="20" xfId="0" applyFont="1" applyBorder="1"/>
    <xf numFmtId="43" fontId="26" fillId="0" borderId="13" xfId="28" applyFont="1" applyFill="1" applyBorder="1" applyAlignment="1">
      <alignment horizontal="center" vertical="center" wrapText="1"/>
    </xf>
    <xf numFmtId="10" fontId="26" fillId="0" borderId="13" xfId="0" applyNumberFormat="1"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8" fillId="0" borderId="17" xfId="0" applyFont="1" applyBorder="1" applyAlignment="1">
      <alignment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center" vertical="top" wrapText="1"/>
    </xf>
    <xf numFmtId="0" fontId="0" fillId="0" borderId="0" xfId="0" applyAlignment="1">
      <alignment wrapText="1"/>
    </xf>
    <xf numFmtId="0" fontId="28" fillId="0" borderId="20" xfId="0" applyFont="1" applyFill="1" applyBorder="1"/>
    <xf numFmtId="0" fontId="26" fillId="0" borderId="13" xfId="0" applyFont="1" applyFill="1" applyBorder="1" applyAlignment="1">
      <alignment horizontal="center" vertical="top" wrapText="1"/>
    </xf>
    <xf numFmtId="0" fontId="28" fillId="0" borderId="0" xfId="0" applyFont="1" applyAlignment="1">
      <alignment vertical="top"/>
    </xf>
    <xf numFmtId="0" fontId="28" fillId="0" borderId="16" xfId="54" applyFont="1" applyFill="1" applyBorder="1" applyAlignment="1">
      <alignment horizontal="left" vertical="top"/>
    </xf>
    <xf numFmtId="0" fontId="28" fillId="0" borderId="16" xfId="62" applyFont="1" applyFill="1" applyBorder="1" applyAlignment="1">
      <alignment horizontal="left" vertical="top" wrapText="1"/>
    </xf>
    <xf numFmtId="0" fontId="28" fillId="0" borderId="16" xfId="54" applyFont="1" applyFill="1" applyBorder="1" applyAlignment="1">
      <alignment horizontal="left" vertical="top" wrapText="1"/>
    </xf>
    <xf numFmtId="0" fontId="29" fillId="0" borderId="16" xfId="54" applyFont="1" applyFill="1" applyBorder="1" applyAlignment="1">
      <alignment horizontal="left" vertical="top" wrapText="1"/>
    </xf>
    <xf numFmtId="0" fontId="29" fillId="0" borderId="16" xfId="62" applyFont="1" applyFill="1" applyBorder="1" applyAlignment="1">
      <alignment horizontal="left" vertical="top"/>
    </xf>
    <xf numFmtId="0" fontId="29" fillId="0" borderId="16" xfId="0" applyFont="1" applyFill="1" applyBorder="1" applyAlignment="1">
      <alignment horizontal="left" vertical="top"/>
    </xf>
    <xf numFmtId="0" fontId="29" fillId="0" borderId="16" xfId="62" applyFont="1" applyFill="1" applyBorder="1" applyAlignment="1">
      <alignment horizontal="left" vertical="top" wrapText="1"/>
    </xf>
    <xf numFmtId="0" fontId="29" fillId="0" borderId="16" xfId="0" applyFont="1" applyBorder="1" applyAlignment="1">
      <alignment horizontal="left" vertical="top"/>
    </xf>
    <xf numFmtId="0" fontId="28" fillId="0" borderId="1" xfId="58" applyNumberFormat="1" applyFont="1" applyFill="1" applyBorder="1" applyAlignment="1">
      <alignment vertical="top" wrapText="1"/>
    </xf>
    <xf numFmtId="0" fontId="28" fillId="0" borderId="17" xfId="0" applyFont="1" applyFill="1" applyBorder="1"/>
    <xf numFmtId="0" fontId="28" fillId="0" borderId="21" xfId="62" applyFont="1" applyFill="1" applyBorder="1" applyAlignment="1">
      <alignment horizontal="left" vertical="top" wrapText="1"/>
    </xf>
    <xf numFmtId="0" fontId="28" fillId="0" borderId="21" xfId="0" applyFont="1" applyFill="1" applyBorder="1" applyAlignment="1">
      <alignment horizontal="left" vertical="top" wrapText="1"/>
    </xf>
    <xf numFmtId="0" fontId="28" fillId="0" borderId="21" xfId="0" applyFont="1" applyBorder="1" applyAlignment="1">
      <alignment horizontal="left" vertical="top" wrapText="1"/>
    </xf>
    <xf numFmtId="0" fontId="29" fillId="0" borderId="22" xfId="62" applyFont="1" applyFill="1" applyBorder="1" applyAlignment="1">
      <alignment horizontal="left" vertical="top"/>
    </xf>
    <xf numFmtId="0" fontId="46" fillId="0" borderId="16" xfId="62" applyFont="1" applyFill="1" applyBorder="1" applyAlignment="1">
      <alignment horizontal="left" vertical="top" wrapText="1"/>
    </xf>
    <xf numFmtId="0" fontId="29" fillId="0" borderId="16" xfId="54" applyFont="1" applyFill="1" applyBorder="1" applyAlignment="1">
      <alignment horizontal="left" vertical="top"/>
    </xf>
    <xf numFmtId="10" fontId="41" fillId="0" borderId="0" xfId="0" applyNumberFormat="1" applyFont="1"/>
    <xf numFmtId="44" fontId="41" fillId="0" borderId="0" xfId="0" applyNumberFormat="1" applyFont="1"/>
    <xf numFmtId="0" fontId="29" fillId="0" borderId="12" xfId="62" applyFont="1" applyFill="1" applyBorder="1" applyAlignment="1">
      <alignment horizontal="left" vertical="top"/>
    </xf>
    <xf numFmtId="0" fontId="29" fillId="0" borderId="13" xfId="62" applyFont="1" applyFill="1" applyBorder="1" applyAlignment="1">
      <alignment horizontal="left" vertical="top" wrapText="1"/>
    </xf>
    <xf numFmtId="0" fontId="46" fillId="0" borderId="13" xfId="62" applyFont="1" applyFill="1" applyBorder="1" applyAlignment="1">
      <alignment horizontal="left" vertical="top" wrapText="1"/>
    </xf>
    <xf numFmtId="0" fontId="29" fillId="0" borderId="13" xfId="62" applyFont="1" applyFill="1" applyBorder="1" applyAlignment="1">
      <alignment horizontal="left" vertical="top"/>
    </xf>
    <xf numFmtId="0" fontId="24" fillId="0" borderId="13" xfId="291" applyFont="1" applyFill="1" applyBorder="1" applyAlignment="1">
      <alignment wrapText="1"/>
    </xf>
    <xf numFmtId="0" fontId="29" fillId="0" borderId="13" xfId="0" applyFont="1" applyBorder="1" applyAlignment="1">
      <alignment horizontal="left" vertical="top" wrapText="1"/>
    </xf>
    <xf numFmtId="0" fontId="29" fillId="0" borderId="12" xfId="54" applyFont="1" applyFill="1" applyBorder="1" applyAlignment="1">
      <alignment horizontal="left" vertical="top" wrapText="1"/>
    </xf>
    <xf numFmtId="37" fontId="46" fillId="0" borderId="13" xfId="62" applyNumberFormat="1" applyFont="1" applyFill="1" applyBorder="1" applyAlignment="1">
      <alignment horizontal="left" vertical="top" wrapText="1"/>
    </xf>
    <xf numFmtId="10" fontId="29" fillId="0" borderId="19" xfId="0" applyNumberFormat="1" applyFont="1" applyFill="1" applyBorder="1" applyAlignment="1">
      <alignment horizontal="right" vertical="top"/>
    </xf>
    <xf numFmtId="0" fontId="29" fillId="0" borderId="24" xfId="62" applyFont="1" applyFill="1" applyBorder="1" applyAlignment="1">
      <alignment horizontal="left" vertical="top"/>
    </xf>
    <xf numFmtId="0" fontId="28" fillId="0" borderId="25" xfId="62" applyFont="1" applyFill="1" applyBorder="1" applyAlignment="1">
      <alignment horizontal="left" vertical="top" wrapText="1"/>
    </xf>
    <xf numFmtId="0" fontId="44" fillId="0" borderId="25" xfId="62" applyFont="1" applyFill="1" applyBorder="1" applyAlignment="1">
      <alignment horizontal="left" vertical="top" wrapText="1"/>
    </xf>
    <xf numFmtId="0" fontId="28" fillId="0" borderId="25" xfId="0" applyFont="1" applyBorder="1" applyAlignment="1">
      <alignment horizontal="left" vertical="top" wrapText="1"/>
    </xf>
    <xf numFmtId="0" fontId="29" fillId="0" borderId="24" xfId="54" applyFont="1" applyFill="1" applyBorder="1" applyAlignment="1">
      <alignment horizontal="left" vertical="top" wrapText="1"/>
    </xf>
    <xf numFmtId="37" fontId="44" fillId="0" borderId="25" xfId="62" applyNumberFormat="1" applyFont="1" applyFill="1" applyBorder="1" applyAlignment="1">
      <alignment horizontal="left" vertical="top" wrapText="1"/>
    </xf>
    <xf numFmtId="10" fontId="28" fillId="0" borderId="26" xfId="0" applyNumberFormat="1" applyFont="1" applyFill="1" applyBorder="1" applyAlignment="1">
      <alignment horizontal="right" vertical="top"/>
    </xf>
    <xf numFmtId="0" fontId="28" fillId="0" borderId="0" xfId="0" applyFont="1" applyFill="1" applyBorder="1" applyAlignment="1">
      <alignment horizontal="center" vertical="top" wrapText="1"/>
    </xf>
    <xf numFmtId="0" fontId="32" fillId="0" borderId="0" xfId="0" applyFont="1" applyAlignment="1">
      <alignment horizontal="center" vertical="top" wrapText="1"/>
    </xf>
    <xf numFmtId="0" fontId="41" fillId="0" borderId="0" xfId="0" applyFont="1" applyFill="1" applyBorder="1" applyAlignment="1">
      <alignment horizontal="center" vertical="center" wrapText="1"/>
    </xf>
    <xf numFmtId="0" fontId="28" fillId="0" borderId="18" xfId="54" applyFont="1" applyFill="1" applyBorder="1" applyAlignment="1">
      <alignment horizontal="center" vertical="top" wrapText="1"/>
    </xf>
    <xf numFmtId="0" fontId="28" fillId="0" borderId="18" xfId="62" applyFont="1" applyFill="1" applyBorder="1" applyAlignment="1">
      <alignment horizontal="center" vertical="top"/>
    </xf>
    <xf numFmtId="0" fontId="28" fillId="0" borderId="21" xfId="54" applyFont="1" applyFill="1" applyBorder="1" applyAlignment="1">
      <alignment horizontal="center" vertical="top" wrapText="1"/>
    </xf>
    <xf numFmtId="0" fontId="28" fillId="0" borderId="21" xfId="62" applyFont="1" applyFill="1" applyBorder="1" applyAlignment="1">
      <alignment horizontal="center" vertical="top"/>
    </xf>
    <xf numFmtId="0" fontId="44" fillId="0" borderId="1" xfId="62" applyFont="1" applyFill="1" applyBorder="1" applyAlignment="1">
      <alignment horizontal="center" vertical="top" wrapText="1"/>
    </xf>
    <xf numFmtId="0" fontId="28" fillId="0" borderId="1" xfId="62" applyFont="1" applyFill="1" applyBorder="1" applyAlignment="1">
      <alignment horizontal="center" vertical="top"/>
    </xf>
    <xf numFmtId="0" fontId="28" fillId="0" borderId="1" xfId="54" applyFont="1" applyFill="1" applyBorder="1" applyAlignment="1">
      <alignment horizontal="center" vertical="top" wrapText="1"/>
    </xf>
    <xf numFmtId="0" fontId="28" fillId="0" borderId="1" xfId="0" applyFont="1" applyBorder="1" applyAlignment="1">
      <alignment horizontal="center" vertical="top"/>
    </xf>
    <xf numFmtId="0" fontId="44" fillId="0" borderId="25" xfId="62" applyFont="1" applyFill="1" applyBorder="1" applyAlignment="1">
      <alignment horizontal="center" vertical="top" wrapText="1"/>
    </xf>
    <xf numFmtId="0" fontId="28" fillId="0" borderId="25" xfId="62" applyFont="1" applyFill="1" applyBorder="1" applyAlignment="1">
      <alignment horizontal="center" vertical="top"/>
    </xf>
    <xf numFmtId="10" fontId="28" fillId="0" borderId="23" xfId="0" applyNumberFormat="1" applyFont="1" applyFill="1" applyBorder="1" applyAlignment="1">
      <alignment horizontal="right" vertical="top"/>
    </xf>
    <xf numFmtId="0" fontId="1" fillId="0" borderId="25" xfId="291" applyFont="1" applyFill="1" applyBorder="1" applyAlignment="1">
      <alignment horizontal="left" wrapText="1"/>
    </xf>
    <xf numFmtId="0" fontId="28" fillId="0" borderId="1" xfId="0" applyFont="1" applyFill="1" applyBorder="1" applyAlignment="1">
      <alignment horizontal="center" vertical="top"/>
    </xf>
    <xf numFmtId="7" fontId="27" fillId="0" borderId="18" xfId="28" applyNumberFormat="1" applyFont="1" applyFill="1" applyBorder="1" applyAlignment="1">
      <alignment horizontal="right" vertical="top" wrapText="1"/>
    </xf>
    <xf numFmtId="7" fontId="27" fillId="0" borderId="18" xfId="0" applyNumberFormat="1" applyFont="1" applyFill="1" applyBorder="1" applyAlignment="1">
      <alignment horizontal="right" vertical="top" wrapText="1"/>
    </xf>
    <xf numFmtId="7" fontId="27" fillId="0" borderId="1" xfId="28" applyNumberFormat="1" applyFont="1" applyFill="1" applyBorder="1" applyAlignment="1">
      <alignment horizontal="right" vertical="top" wrapText="1"/>
    </xf>
    <xf numFmtId="7" fontId="27" fillId="0" borderId="1" xfId="0" applyNumberFormat="1" applyFont="1" applyFill="1" applyBorder="1" applyAlignment="1">
      <alignment horizontal="right" vertical="top" wrapText="1"/>
    </xf>
    <xf numFmtId="7" fontId="28" fillId="0" borderId="1" xfId="0" applyNumberFormat="1" applyFont="1" applyFill="1" applyBorder="1" applyAlignment="1">
      <alignment horizontal="right" vertical="top"/>
    </xf>
    <xf numFmtId="7" fontId="27" fillId="0" borderId="1" xfId="28" applyNumberFormat="1" applyFont="1" applyFill="1" applyBorder="1" applyAlignment="1">
      <alignment horizontal="right" vertical="center" wrapText="1"/>
    </xf>
    <xf numFmtId="7" fontId="27" fillId="0" borderId="1" xfId="0" applyNumberFormat="1" applyFont="1" applyFill="1" applyBorder="1" applyAlignment="1">
      <alignment horizontal="right" vertical="center" wrapText="1"/>
    </xf>
    <xf numFmtId="7" fontId="28" fillId="0" borderId="18" xfId="62" applyNumberFormat="1" applyFont="1" applyFill="1" applyBorder="1" applyAlignment="1" applyProtection="1">
      <alignment horizontal="right" vertical="top"/>
    </xf>
    <xf numFmtId="7" fontId="28" fillId="0" borderId="21" xfId="62" applyNumberFormat="1" applyFont="1" applyFill="1" applyBorder="1" applyAlignment="1" applyProtection="1">
      <alignment horizontal="right" vertical="top"/>
    </xf>
    <xf numFmtId="7" fontId="28" fillId="0" borderId="1" xfId="54" applyNumberFormat="1" applyFont="1" applyFill="1" applyBorder="1" applyAlignment="1">
      <alignment horizontal="right" vertical="top"/>
    </xf>
    <xf numFmtId="7" fontId="28" fillId="0" borderId="1" xfId="62" applyNumberFormat="1" applyFont="1" applyFill="1" applyBorder="1" applyAlignment="1" applyProtection="1">
      <alignment horizontal="right" vertical="top"/>
    </xf>
    <xf numFmtId="7" fontId="28" fillId="0" borderId="1" xfId="62" applyNumberFormat="1" applyFont="1" applyFill="1" applyBorder="1" applyAlignment="1">
      <alignment horizontal="right" vertical="top" wrapText="1"/>
    </xf>
    <xf numFmtId="7" fontId="28" fillId="0" borderId="1" xfId="62" applyNumberFormat="1" applyFont="1" applyFill="1" applyBorder="1" applyAlignment="1">
      <alignment horizontal="right" vertical="top"/>
    </xf>
    <xf numFmtId="7" fontId="28" fillId="0" borderId="1" xfId="0" applyNumberFormat="1" applyFont="1" applyFill="1" applyBorder="1" applyAlignment="1" applyProtection="1">
      <alignment horizontal="right" vertical="top"/>
    </xf>
    <xf numFmtId="7" fontId="28" fillId="0" borderId="1" xfId="0" applyNumberFormat="1" applyFont="1" applyBorder="1" applyAlignment="1" applyProtection="1">
      <alignment horizontal="right" vertical="top"/>
    </xf>
    <xf numFmtId="7" fontId="28" fillId="0" borderId="1" xfId="54" applyNumberFormat="1" applyFont="1" applyFill="1" applyBorder="1" applyAlignment="1">
      <alignment horizontal="right" vertical="top" wrapText="1"/>
    </xf>
    <xf numFmtId="7" fontId="28" fillId="0" borderId="25" xfId="62" applyNumberFormat="1" applyFont="1" applyFill="1" applyBorder="1" applyAlignment="1">
      <alignment horizontal="right" vertical="top" wrapText="1"/>
    </xf>
    <xf numFmtId="7" fontId="28" fillId="0" borderId="25" xfId="62" applyNumberFormat="1" applyFont="1" applyFill="1" applyBorder="1" applyAlignment="1" applyProtection="1">
      <alignment horizontal="right" vertical="top"/>
    </xf>
    <xf numFmtId="7" fontId="29" fillId="0" borderId="13" xfId="62" applyNumberFormat="1" applyFont="1" applyFill="1" applyBorder="1" applyAlignment="1">
      <alignment horizontal="right" vertical="top" wrapText="1"/>
    </xf>
    <xf numFmtId="7" fontId="29" fillId="0" borderId="13" xfId="62" applyNumberFormat="1" applyFont="1" applyFill="1" applyBorder="1" applyAlignment="1" applyProtection="1">
      <alignment horizontal="right" vertical="top"/>
    </xf>
    <xf numFmtId="7" fontId="28" fillId="0" borderId="18" xfId="62" applyNumberFormat="1" applyFont="1" applyFill="1" applyBorder="1" applyAlignment="1">
      <alignment horizontal="right" vertical="top"/>
    </xf>
    <xf numFmtId="7" fontId="28" fillId="0" borderId="21" xfId="62" applyNumberFormat="1" applyFont="1" applyFill="1" applyBorder="1" applyAlignment="1">
      <alignment horizontal="right" vertical="top"/>
    </xf>
    <xf numFmtId="7" fontId="27" fillId="0" borderId="0" xfId="28" applyNumberFormat="1" applyFont="1" applyFill="1" applyBorder="1" applyAlignment="1">
      <alignment horizontal="right" vertical="top" wrapText="1"/>
    </xf>
    <xf numFmtId="7" fontId="27" fillId="0" borderId="0" xfId="0" applyNumberFormat="1" applyFont="1" applyFill="1" applyBorder="1" applyAlignment="1">
      <alignment horizontal="right" vertical="top" wrapText="1"/>
    </xf>
    <xf numFmtId="0" fontId="30" fillId="0" borderId="12" xfId="0" applyFont="1" applyFill="1" applyBorder="1" applyAlignment="1">
      <alignment horizontal="left" vertical="top" wrapText="1"/>
    </xf>
    <xf numFmtId="0" fontId="27" fillId="0" borderId="13" xfId="0" applyFont="1" applyFill="1" applyBorder="1" applyAlignment="1">
      <alignment horizontal="center" vertical="top" wrapText="1"/>
    </xf>
    <xf numFmtId="0" fontId="27" fillId="0" borderId="13" xfId="0" applyFont="1" applyFill="1" applyBorder="1" applyAlignment="1">
      <alignment horizontal="left" vertical="top" wrapText="1"/>
    </xf>
    <xf numFmtId="7" fontId="27" fillId="0" borderId="13" xfId="28" applyNumberFormat="1" applyFont="1" applyFill="1" applyBorder="1" applyAlignment="1">
      <alignment horizontal="right" vertical="top" wrapText="1"/>
    </xf>
    <xf numFmtId="10" fontId="27" fillId="0" borderId="13" xfId="0" applyNumberFormat="1" applyFont="1" applyFill="1" applyBorder="1" applyAlignment="1">
      <alignment horizontal="right" vertical="top" wrapText="1"/>
    </xf>
    <xf numFmtId="0" fontId="27" fillId="0" borderId="19" xfId="0" applyFont="1" applyFill="1" applyBorder="1" applyAlignment="1">
      <alignment vertical="top" wrapText="1"/>
    </xf>
    <xf numFmtId="0" fontId="32" fillId="0" borderId="0" xfId="0" applyFont="1" applyAlignment="1">
      <alignment wrapText="1"/>
    </xf>
    <xf numFmtId="0" fontId="0" fillId="0" borderId="0" xfId="0" applyAlignment="1">
      <alignment wrapText="1"/>
    </xf>
    <xf numFmtId="0" fontId="45"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Fill="1" applyBorder="1" applyAlignment="1">
      <alignment horizontal="center" vertical="top" wrapText="1"/>
    </xf>
    <xf numFmtId="0" fontId="28" fillId="0" borderId="0" xfId="0" applyFont="1" applyFill="1" applyBorder="1" applyAlignment="1">
      <alignment horizontal="center" vertical="top" wrapText="1"/>
    </xf>
    <xf numFmtId="0" fontId="32" fillId="0" borderId="0" xfId="0" applyFont="1" applyAlignment="1">
      <alignment horizontal="center" vertical="top" wrapText="1"/>
    </xf>
    <xf numFmtId="0" fontId="0" fillId="0" borderId="0" xfId="0" applyAlignment="1">
      <alignment horizontal="center" vertical="top" wrapText="1"/>
    </xf>
    <xf numFmtId="0" fontId="42"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28" fillId="0" borderId="0" xfId="0" applyFont="1" applyAlignment="1"/>
    <xf numFmtId="0" fontId="0" fillId="0" borderId="0" xfId="0" applyAlignment="1"/>
    <xf numFmtId="7" fontId="27" fillId="0" borderId="13" xfId="0" applyNumberFormat="1" applyFont="1" applyFill="1" applyBorder="1" applyAlignment="1">
      <alignment horizontal="right" vertical="top" wrapText="1"/>
    </xf>
  </cellXfs>
  <cellStyles count="292">
    <cellStyle name="20% - Accent1" xfId="1" builtinId="30" customBuiltin="1"/>
    <cellStyle name="20% - Accent1 2" xfId="68"/>
    <cellStyle name="20% - Accent1 2 2" xfId="112"/>
    <cellStyle name="20% - Accent1 2 2 2" xfId="195"/>
    <cellStyle name="20% - Accent1 2 2 3" xfId="271"/>
    <cellStyle name="20% - Accent1 2 3" xfId="157"/>
    <cellStyle name="20% - Accent1 2 4" xfId="233"/>
    <cellStyle name="20% - Accent1 3" xfId="87"/>
    <cellStyle name="20% - Accent1 3 2" xfId="176"/>
    <cellStyle name="20% - Accent1 3 3" xfId="252"/>
    <cellStyle name="20% - Accent1 4" xfId="138"/>
    <cellStyle name="20% - Accent1 5" xfId="214"/>
    <cellStyle name="20% - Accent2" xfId="2" builtinId="34" customBuiltin="1"/>
    <cellStyle name="20% - Accent2 2" xfId="69"/>
    <cellStyle name="20% - Accent2 2 2" xfId="113"/>
    <cellStyle name="20% - Accent2 2 2 2" xfId="196"/>
    <cellStyle name="20% - Accent2 2 2 3" xfId="272"/>
    <cellStyle name="20% - Accent2 2 3" xfId="158"/>
    <cellStyle name="20% - Accent2 2 4" xfId="234"/>
    <cellStyle name="20% - Accent2 3" xfId="88"/>
    <cellStyle name="20% - Accent2 3 2" xfId="177"/>
    <cellStyle name="20% - Accent2 3 3" xfId="253"/>
    <cellStyle name="20% - Accent2 4" xfId="139"/>
    <cellStyle name="20% - Accent2 5" xfId="215"/>
    <cellStyle name="20% - Accent3" xfId="3" builtinId="38" customBuiltin="1"/>
    <cellStyle name="20% - Accent3 2" xfId="70"/>
    <cellStyle name="20% - Accent3 2 2" xfId="114"/>
    <cellStyle name="20% - Accent3 2 2 2" xfId="197"/>
    <cellStyle name="20% - Accent3 2 2 3" xfId="273"/>
    <cellStyle name="20% - Accent3 2 3" xfId="159"/>
    <cellStyle name="20% - Accent3 2 4" xfId="235"/>
    <cellStyle name="20% - Accent3 3" xfId="89"/>
    <cellStyle name="20% - Accent3 3 2" xfId="178"/>
    <cellStyle name="20% - Accent3 3 3" xfId="254"/>
    <cellStyle name="20% - Accent3 4" xfId="140"/>
    <cellStyle name="20% - Accent3 5" xfId="216"/>
    <cellStyle name="20% - Accent4" xfId="4" builtinId="42" customBuiltin="1"/>
    <cellStyle name="20% - Accent4 2" xfId="71"/>
    <cellStyle name="20% - Accent4 2 2" xfId="115"/>
    <cellStyle name="20% - Accent4 2 2 2" xfId="198"/>
    <cellStyle name="20% - Accent4 2 2 3" xfId="274"/>
    <cellStyle name="20% - Accent4 2 3" xfId="160"/>
    <cellStyle name="20% - Accent4 2 4" xfId="236"/>
    <cellStyle name="20% - Accent4 3" xfId="90"/>
    <cellStyle name="20% - Accent4 3 2" xfId="179"/>
    <cellStyle name="20% - Accent4 3 3" xfId="255"/>
    <cellStyle name="20% - Accent4 4" xfId="141"/>
    <cellStyle name="20% - Accent4 5" xfId="217"/>
    <cellStyle name="20% - Accent5" xfId="5" builtinId="46" customBuiltin="1"/>
    <cellStyle name="20% - Accent5 2" xfId="72"/>
    <cellStyle name="20% - Accent5 2 2" xfId="116"/>
    <cellStyle name="20% - Accent5 2 2 2" xfId="199"/>
    <cellStyle name="20% - Accent5 2 2 3" xfId="275"/>
    <cellStyle name="20% - Accent5 2 3" xfId="161"/>
    <cellStyle name="20% - Accent5 2 4" xfId="237"/>
    <cellStyle name="20% - Accent5 3" xfId="91"/>
    <cellStyle name="20% - Accent5 3 2" xfId="180"/>
    <cellStyle name="20% - Accent5 3 3" xfId="256"/>
    <cellStyle name="20% - Accent5 4" xfId="142"/>
    <cellStyle name="20% - Accent5 5" xfId="218"/>
    <cellStyle name="20% - Accent6" xfId="6" builtinId="50" customBuiltin="1"/>
    <cellStyle name="20% - Accent6 2" xfId="73"/>
    <cellStyle name="20% - Accent6 2 2" xfId="117"/>
    <cellStyle name="20% - Accent6 2 2 2" xfId="200"/>
    <cellStyle name="20% - Accent6 2 2 3" xfId="276"/>
    <cellStyle name="20% - Accent6 2 3" xfId="162"/>
    <cellStyle name="20% - Accent6 2 4" xfId="238"/>
    <cellStyle name="20% - Accent6 3" xfId="92"/>
    <cellStyle name="20% - Accent6 3 2" xfId="181"/>
    <cellStyle name="20% - Accent6 3 3" xfId="257"/>
    <cellStyle name="20% - Accent6 4" xfId="143"/>
    <cellStyle name="20% - Accent6 5" xfId="219"/>
    <cellStyle name="40% - Accent1" xfId="7" builtinId="31" customBuiltin="1"/>
    <cellStyle name="40% - Accent1 2" xfId="74"/>
    <cellStyle name="40% - Accent1 2 2" xfId="118"/>
    <cellStyle name="40% - Accent1 2 2 2" xfId="201"/>
    <cellStyle name="40% - Accent1 2 2 3" xfId="277"/>
    <cellStyle name="40% - Accent1 2 3" xfId="163"/>
    <cellStyle name="40% - Accent1 2 4" xfId="239"/>
    <cellStyle name="40% - Accent1 3" xfId="93"/>
    <cellStyle name="40% - Accent1 3 2" xfId="182"/>
    <cellStyle name="40% - Accent1 3 3" xfId="258"/>
    <cellStyle name="40% - Accent1 4" xfId="144"/>
    <cellStyle name="40% - Accent1 5" xfId="220"/>
    <cellStyle name="40% - Accent2" xfId="8" builtinId="35" customBuiltin="1"/>
    <cellStyle name="40% - Accent2 2" xfId="75"/>
    <cellStyle name="40% - Accent2 2 2" xfId="119"/>
    <cellStyle name="40% - Accent2 2 2 2" xfId="202"/>
    <cellStyle name="40% - Accent2 2 2 3" xfId="278"/>
    <cellStyle name="40% - Accent2 2 3" xfId="164"/>
    <cellStyle name="40% - Accent2 2 4" xfId="240"/>
    <cellStyle name="40% - Accent2 3" xfId="94"/>
    <cellStyle name="40% - Accent2 3 2" xfId="183"/>
    <cellStyle name="40% - Accent2 3 3" xfId="259"/>
    <cellStyle name="40% - Accent2 4" xfId="145"/>
    <cellStyle name="40% - Accent2 5" xfId="221"/>
    <cellStyle name="40% - Accent3" xfId="9" builtinId="39" customBuiltin="1"/>
    <cellStyle name="40% - Accent3 2" xfId="76"/>
    <cellStyle name="40% - Accent3 2 2" xfId="120"/>
    <cellStyle name="40% - Accent3 2 2 2" xfId="203"/>
    <cellStyle name="40% - Accent3 2 2 3" xfId="279"/>
    <cellStyle name="40% - Accent3 2 3" xfId="165"/>
    <cellStyle name="40% - Accent3 2 4" xfId="241"/>
    <cellStyle name="40% - Accent3 3" xfId="95"/>
    <cellStyle name="40% - Accent3 3 2" xfId="184"/>
    <cellStyle name="40% - Accent3 3 3" xfId="260"/>
    <cellStyle name="40% - Accent3 4" xfId="146"/>
    <cellStyle name="40% - Accent3 5" xfId="222"/>
    <cellStyle name="40% - Accent4" xfId="10" builtinId="43" customBuiltin="1"/>
    <cellStyle name="40% - Accent4 2" xfId="77"/>
    <cellStyle name="40% - Accent4 2 2" xfId="121"/>
    <cellStyle name="40% - Accent4 2 2 2" xfId="204"/>
    <cellStyle name="40% - Accent4 2 2 3" xfId="280"/>
    <cellStyle name="40% - Accent4 2 3" xfId="166"/>
    <cellStyle name="40% - Accent4 2 4" xfId="242"/>
    <cellStyle name="40% - Accent4 3" xfId="96"/>
    <cellStyle name="40% - Accent4 3 2" xfId="185"/>
    <cellStyle name="40% - Accent4 3 3" xfId="261"/>
    <cellStyle name="40% - Accent4 4" xfId="147"/>
    <cellStyle name="40% - Accent4 5" xfId="223"/>
    <cellStyle name="40% - Accent5" xfId="11" builtinId="47" customBuiltin="1"/>
    <cellStyle name="40% - Accent5 2" xfId="78"/>
    <cellStyle name="40% - Accent5 2 2" xfId="122"/>
    <cellStyle name="40% - Accent5 2 2 2" xfId="205"/>
    <cellStyle name="40% - Accent5 2 2 3" xfId="281"/>
    <cellStyle name="40% - Accent5 2 3" xfId="167"/>
    <cellStyle name="40% - Accent5 2 4" xfId="243"/>
    <cellStyle name="40% - Accent5 3" xfId="97"/>
    <cellStyle name="40% - Accent5 3 2" xfId="186"/>
    <cellStyle name="40% - Accent5 3 3" xfId="262"/>
    <cellStyle name="40% - Accent5 4" xfId="148"/>
    <cellStyle name="40% - Accent5 5" xfId="224"/>
    <cellStyle name="40% - Accent6" xfId="12" builtinId="51" customBuiltin="1"/>
    <cellStyle name="40% - Accent6 2" xfId="79"/>
    <cellStyle name="40% - Accent6 2 2" xfId="123"/>
    <cellStyle name="40% - Accent6 2 2 2" xfId="206"/>
    <cellStyle name="40% - Accent6 2 2 3" xfId="282"/>
    <cellStyle name="40% - Accent6 2 3" xfId="168"/>
    <cellStyle name="40% - Accent6 2 4" xfId="244"/>
    <cellStyle name="40% - Accent6 3" xfId="98"/>
    <cellStyle name="40% - Accent6 3 2" xfId="187"/>
    <cellStyle name="40% - Accent6 3 3" xfId="263"/>
    <cellStyle name="40% - Accent6 4" xfId="149"/>
    <cellStyle name="40% - Accent6 5" xfId="22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oldAndNumber" xfId="132"/>
    <cellStyle name="boldAndWrap" xfId="134"/>
    <cellStyle name="Calculation" xfId="26" builtinId="22" customBuiltin="1"/>
    <cellStyle name="Check Cell" xfId="27" builtinId="23" customBuiltin="1"/>
    <cellStyle name="Comma" xfId="28" builtinId="3"/>
    <cellStyle name="Comma 2" xfId="29"/>
    <cellStyle name="Comma 2 2" xfId="64"/>
    <cellStyle name="Comma 2 2 2" xfId="83"/>
    <cellStyle name="Comma 2 2 2 2" xfId="127"/>
    <cellStyle name="Comma 2 2 2 2 2" xfId="210"/>
    <cellStyle name="Comma 2 2 2 2 3" xfId="286"/>
    <cellStyle name="Comma 2 2 2 3" xfId="172"/>
    <cellStyle name="Comma 2 2 2 4" xfId="248"/>
    <cellStyle name="Comma 2 2 3" xfId="108"/>
    <cellStyle name="Comma 2 2 3 2" xfId="191"/>
    <cellStyle name="Comma 2 2 3 3" xfId="267"/>
    <cellStyle name="Comma 2 2 4" xfId="153"/>
    <cellStyle name="Comma 2 2 5" xfId="229"/>
    <cellStyle name="Comma 2 3" xfId="66"/>
    <cellStyle name="Comma 2 3 2" xfId="85"/>
    <cellStyle name="Comma 2 3 2 2" xfId="129"/>
    <cellStyle name="Comma 2 3 2 2 2" xfId="212"/>
    <cellStyle name="Comma 2 3 2 2 3" xfId="288"/>
    <cellStyle name="Comma 2 3 2 3" xfId="174"/>
    <cellStyle name="Comma 2 3 2 4" xfId="250"/>
    <cellStyle name="Comma 2 3 3" xfId="110"/>
    <cellStyle name="Comma 2 3 3 2" xfId="193"/>
    <cellStyle name="Comma 2 3 3 3" xfId="269"/>
    <cellStyle name="Comma 2 3 4" xfId="155"/>
    <cellStyle name="Comma 2 3 5" xfId="231"/>
    <cellStyle name="Comma 2 4" xfId="80"/>
    <cellStyle name="Comma 2 4 2" xfId="124"/>
    <cellStyle name="Comma 2 4 2 2" xfId="207"/>
    <cellStyle name="Comma 2 4 2 3" xfId="283"/>
    <cellStyle name="Comma 2 4 3" xfId="169"/>
    <cellStyle name="Comma 2 4 4" xfId="245"/>
    <cellStyle name="Comma 2 5" xfId="99"/>
    <cellStyle name="Comma 2 5 2" xfId="188"/>
    <cellStyle name="Comma 2 5 3" xfId="264"/>
    <cellStyle name="Comma 2 6" xfId="150"/>
    <cellStyle name="Comma 2 7" xfId="226"/>
    <cellStyle name="Comma 3" xfId="46"/>
    <cellStyle name="Comma 3 2" xfId="102"/>
    <cellStyle name="Comma0" xfId="47"/>
    <cellStyle name="Comma0 2" xfId="48"/>
    <cellStyle name="Comma0 3" xfId="103"/>
    <cellStyle name="Currency 2" xfId="131"/>
    <cellStyle name="Currency0" xfId="49"/>
    <cellStyle name="Currency0 2" xfId="50"/>
    <cellStyle name="Currency0 3" xfId="104"/>
    <cellStyle name="Date" xfId="51"/>
    <cellStyle name="Date 2" xfId="105"/>
    <cellStyle name="dateFormat" xfId="137"/>
    <cellStyle name="Explanatory Text" xfId="30" builtinId="53" customBuiltin="1"/>
    <cellStyle name="Fixed" xfId="52"/>
    <cellStyle name="Fixed 2" xfId="106"/>
    <cellStyle name="Good" xfId="31" builtinId="26" customBuiltin="1"/>
    <cellStyle name="Heading 1" xfId="32" builtinId="16" customBuiltin="1"/>
    <cellStyle name="Heading 1 2" xfId="59"/>
    <cellStyle name="Heading 2" xfId="33" builtinId="17" customBuiltin="1"/>
    <cellStyle name="Heading 2 2" xfId="60"/>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62"/>
    <cellStyle name="Normal 2 3" xfId="81"/>
    <cellStyle name="Normal 2 3 2" xfId="125"/>
    <cellStyle name="Normal 2 3 2 2" xfId="208"/>
    <cellStyle name="Normal 2 3 2 3" xfId="284"/>
    <cellStyle name="Normal 2 3 3" xfId="170"/>
    <cellStyle name="Normal 2 3 4" xfId="246"/>
    <cellStyle name="Normal 2 4" xfId="100"/>
    <cellStyle name="Normal 2 4 2" xfId="189"/>
    <cellStyle name="Normal 2 4 3" xfId="265"/>
    <cellStyle name="Normal 2 5" xfId="151"/>
    <cellStyle name="Normal 2 6" xfId="227"/>
    <cellStyle name="Normal 3" xfId="45"/>
    <cellStyle name="Normal 3 2" xfId="53"/>
    <cellStyle name="Normal 3 3" xfId="58"/>
    <cellStyle name="Normal 3 3 2" xfId="63"/>
    <cellStyle name="Normal 3 4" xfId="291"/>
    <cellStyle name="Normal 4" xfId="54"/>
    <cellStyle name="Normal 5" xfId="55"/>
    <cellStyle name="Normal 6" xfId="56"/>
    <cellStyle name="Normal 7" xfId="57"/>
    <cellStyle name="Normal 8" xfId="133"/>
    <cellStyle name="Normal 9" xfId="290"/>
    <cellStyle name="Note 2" xfId="40"/>
    <cellStyle name="Note 2 2" xfId="65"/>
    <cellStyle name="Note 2 2 2" xfId="84"/>
    <cellStyle name="Note 2 2 2 2" xfId="128"/>
    <cellStyle name="Note 2 2 2 2 2" xfId="211"/>
    <cellStyle name="Note 2 2 2 2 3" xfId="287"/>
    <cellStyle name="Note 2 2 2 3" xfId="173"/>
    <cellStyle name="Note 2 2 2 4" xfId="249"/>
    <cellStyle name="Note 2 2 3" xfId="109"/>
    <cellStyle name="Note 2 2 3 2" xfId="192"/>
    <cellStyle name="Note 2 2 3 3" xfId="268"/>
    <cellStyle name="Note 2 2 4" xfId="154"/>
    <cellStyle name="Note 2 2 5" xfId="230"/>
    <cellStyle name="Note 2 3" xfId="67"/>
    <cellStyle name="Note 2 3 2" xfId="86"/>
    <cellStyle name="Note 2 3 2 2" xfId="130"/>
    <cellStyle name="Note 2 3 2 2 2" xfId="213"/>
    <cellStyle name="Note 2 3 2 2 3" xfId="289"/>
    <cellStyle name="Note 2 3 2 3" xfId="175"/>
    <cellStyle name="Note 2 3 2 4" xfId="251"/>
    <cellStyle name="Note 2 3 3" xfId="111"/>
    <cellStyle name="Note 2 3 3 2" xfId="194"/>
    <cellStyle name="Note 2 3 3 3" xfId="270"/>
    <cellStyle name="Note 2 3 4" xfId="156"/>
    <cellStyle name="Note 2 3 5" xfId="232"/>
    <cellStyle name="Note 2 4" xfId="82"/>
    <cellStyle name="Note 2 4 2" xfId="126"/>
    <cellStyle name="Note 2 4 2 2" xfId="209"/>
    <cellStyle name="Note 2 4 2 3" xfId="285"/>
    <cellStyle name="Note 2 4 3" xfId="171"/>
    <cellStyle name="Note 2 4 4" xfId="247"/>
    <cellStyle name="Note 2 5" xfId="101"/>
    <cellStyle name="Note 2 5 2" xfId="190"/>
    <cellStyle name="Note 2 5 3" xfId="266"/>
    <cellStyle name="Note 2 6" xfId="152"/>
    <cellStyle name="Note 2 7" xfId="228"/>
    <cellStyle name="numberFormat" xfId="136"/>
    <cellStyle name="Output" xfId="41" builtinId="21" customBuiltin="1"/>
    <cellStyle name="Title" xfId="42" builtinId="15" customBuiltin="1"/>
    <cellStyle name="Total" xfId="43" builtinId="25" customBuiltin="1"/>
    <cellStyle name="Total 2" xfId="61"/>
    <cellStyle name="Total 2 2" xfId="107"/>
    <cellStyle name="Warning Text" xfId="44" builtinId="11" customBuiltin="1"/>
    <cellStyle name="wrapText" xfId="1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632664</xdr:colOff>
      <xdr:row>4</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95981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578689</xdr:colOff>
      <xdr:row>4</xdr:row>
      <xdr:rowOff>76200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81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845389</xdr:colOff>
      <xdr:row>3</xdr:row>
      <xdr:rowOff>190500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845389</xdr:colOff>
      <xdr:row>4</xdr:row>
      <xdr:rowOff>22225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813"/>
  <sheetViews>
    <sheetView view="pageBreakPreview" topLeftCell="A136" zoomScale="60" zoomScaleNormal="100" workbookViewId="0">
      <selection activeCell="C1020" sqref="C1020"/>
    </sheetView>
  </sheetViews>
  <sheetFormatPr defaultRowHeight="12.75" outlineLevelRow="2"/>
  <cols>
    <col min="1" max="1" width="20.5703125" customWidth="1"/>
    <col min="2" max="2" width="12.140625" customWidth="1"/>
    <col min="3" max="3" width="53.85546875" customWidth="1"/>
    <col min="4" max="4" width="23" customWidth="1"/>
    <col min="5" max="5" width="20.7109375" customWidth="1"/>
    <col min="6" max="6" width="21.28515625" customWidth="1"/>
    <col min="7" max="7" width="14.85546875" style="42" customWidth="1"/>
    <col min="8" max="8" width="15.28515625" customWidth="1"/>
  </cols>
  <sheetData>
    <row r="1" spans="1:8" s="2" customFormat="1" ht="15.75" customHeight="1">
      <c r="A1" s="192"/>
      <c r="B1" s="192"/>
      <c r="C1" s="192"/>
      <c r="D1" s="192"/>
      <c r="E1" s="192"/>
      <c r="F1" s="192"/>
      <c r="G1" s="192"/>
      <c r="H1" s="192"/>
    </row>
    <row r="2" spans="1:8" s="2" customFormat="1" ht="15.75" customHeight="1">
      <c r="A2" s="191" t="s">
        <v>12413</v>
      </c>
      <c r="B2" s="191"/>
      <c r="C2" s="191"/>
      <c r="D2" s="191"/>
      <c r="E2" s="191"/>
      <c r="F2" s="191"/>
      <c r="G2" s="191"/>
      <c r="H2" s="191"/>
    </row>
    <row r="3" spans="1:8" s="2" customFormat="1">
      <c r="A3" s="193" t="s">
        <v>12354</v>
      </c>
      <c r="B3" s="193"/>
      <c r="C3" s="193"/>
      <c r="D3" s="193"/>
      <c r="E3" s="193"/>
      <c r="F3" s="193"/>
      <c r="G3" s="193"/>
      <c r="H3" s="193"/>
    </row>
    <row r="4" spans="1:8" s="2" customFormat="1">
      <c r="A4" s="194"/>
      <c r="B4" s="195"/>
      <c r="C4" s="195"/>
      <c r="D4" s="195"/>
      <c r="E4" s="195"/>
      <c r="F4" s="195"/>
      <c r="G4" s="195"/>
      <c r="H4" s="195"/>
    </row>
    <row r="5" spans="1:8" s="2" customFormat="1" ht="13.5" thickBot="1">
      <c r="A5" s="143"/>
      <c r="B5" s="144"/>
      <c r="C5" s="144"/>
      <c r="D5" s="144"/>
      <c r="E5" s="144"/>
      <c r="F5" s="144"/>
      <c r="G5" s="144"/>
      <c r="H5" s="144"/>
    </row>
    <row r="6" spans="1:8" s="1" customFormat="1" ht="31.5" customHeight="1" thickBot="1">
      <c r="A6" s="49" t="s">
        <v>12175</v>
      </c>
      <c r="B6" s="65" t="s">
        <v>0</v>
      </c>
      <c r="C6" s="65" t="s">
        <v>1</v>
      </c>
      <c r="D6" s="65" t="s">
        <v>12417</v>
      </c>
      <c r="E6" s="97" t="s">
        <v>11094</v>
      </c>
      <c r="F6" s="65" t="s">
        <v>11095</v>
      </c>
      <c r="G6" s="98" t="s">
        <v>12326</v>
      </c>
      <c r="H6" s="99" t="s">
        <v>12243</v>
      </c>
    </row>
    <row r="7" spans="1:8" s="7" customFormat="1" outlineLevel="2">
      <c r="A7" s="84" t="s">
        <v>6</v>
      </c>
      <c r="B7" s="85" t="s">
        <v>10349</v>
      </c>
      <c r="C7" s="86" t="s">
        <v>10348</v>
      </c>
      <c r="D7" s="159">
        <v>4100399</v>
      </c>
      <c r="E7" s="159">
        <v>0</v>
      </c>
      <c r="F7" s="160">
        <f t="shared" ref="F7:F39" si="0">D7-E7</f>
        <v>4100399</v>
      </c>
      <c r="G7" s="51">
        <f t="shared" ref="G7:G39" si="1">E7/D7</f>
        <v>0</v>
      </c>
      <c r="H7" s="88"/>
    </row>
    <row r="8" spans="1:8" s="17" customFormat="1" ht="25.5" outlineLevel="2">
      <c r="A8" s="89" t="s">
        <v>6</v>
      </c>
      <c r="B8" s="104" t="s">
        <v>10343</v>
      </c>
      <c r="C8" s="103" t="s">
        <v>10342</v>
      </c>
      <c r="D8" s="161">
        <v>461295</v>
      </c>
      <c r="E8" s="161">
        <v>5863.6</v>
      </c>
      <c r="F8" s="162">
        <f t="shared" si="0"/>
        <v>455431.4</v>
      </c>
      <c r="G8" s="52">
        <f>E8/D8</f>
        <v>1.2711171809796334E-2</v>
      </c>
      <c r="H8" s="90"/>
    </row>
    <row r="9" spans="1:8" s="17" customFormat="1" ht="51" outlineLevel="2">
      <c r="A9" s="89" t="s">
        <v>6</v>
      </c>
      <c r="B9" s="104" t="s">
        <v>15</v>
      </c>
      <c r="C9" s="103" t="s">
        <v>16</v>
      </c>
      <c r="D9" s="161">
        <v>4989000</v>
      </c>
      <c r="E9" s="161">
        <v>0</v>
      </c>
      <c r="F9" s="162">
        <f t="shared" si="0"/>
        <v>4989000</v>
      </c>
      <c r="G9" s="52">
        <f t="shared" si="1"/>
        <v>0</v>
      </c>
      <c r="H9" s="90"/>
    </row>
    <row r="10" spans="1:8" s="17" customFormat="1" outlineLevel="2">
      <c r="A10" s="89" t="s">
        <v>6</v>
      </c>
      <c r="B10" s="104" t="s">
        <v>12032</v>
      </c>
      <c r="C10" s="103" t="s">
        <v>12031</v>
      </c>
      <c r="D10" s="161">
        <v>136612.06</v>
      </c>
      <c r="E10" s="161">
        <v>0</v>
      </c>
      <c r="F10" s="162">
        <f t="shared" si="0"/>
        <v>136612.06</v>
      </c>
      <c r="G10" s="52">
        <f t="shared" si="1"/>
        <v>0</v>
      </c>
      <c r="H10" s="90"/>
    </row>
    <row r="11" spans="1:8" s="17" customFormat="1" outlineLevel="2">
      <c r="A11" s="89" t="s">
        <v>6</v>
      </c>
      <c r="B11" s="104" t="s">
        <v>12035</v>
      </c>
      <c r="C11" s="103" t="s">
        <v>12036</v>
      </c>
      <c r="D11" s="161">
        <v>854246.5</v>
      </c>
      <c r="E11" s="161">
        <v>0</v>
      </c>
      <c r="F11" s="162">
        <f t="shared" si="0"/>
        <v>854246.5</v>
      </c>
      <c r="G11" s="52">
        <f t="shared" si="1"/>
        <v>0</v>
      </c>
      <c r="H11" s="90"/>
    </row>
    <row r="12" spans="1:8" s="17" customFormat="1" ht="25.5" outlineLevel="2">
      <c r="A12" s="89" t="s">
        <v>6</v>
      </c>
      <c r="B12" s="104" t="s">
        <v>8920</v>
      </c>
      <c r="C12" s="103" t="s">
        <v>8919</v>
      </c>
      <c r="D12" s="161">
        <v>4726962</v>
      </c>
      <c r="E12" s="161">
        <v>0</v>
      </c>
      <c r="F12" s="162">
        <f t="shared" si="0"/>
        <v>4726962</v>
      </c>
      <c r="G12" s="52">
        <f t="shared" si="1"/>
        <v>0</v>
      </c>
      <c r="H12" s="90"/>
    </row>
    <row r="13" spans="1:8" s="17" customFormat="1" outlineLevel="2">
      <c r="A13" s="89" t="s">
        <v>6</v>
      </c>
      <c r="B13" s="104" t="s">
        <v>8913</v>
      </c>
      <c r="C13" s="103" t="s">
        <v>8912</v>
      </c>
      <c r="D13" s="161">
        <v>320472</v>
      </c>
      <c r="E13" s="161">
        <v>0</v>
      </c>
      <c r="F13" s="162">
        <f t="shared" si="0"/>
        <v>320472</v>
      </c>
      <c r="G13" s="52">
        <f t="shared" si="1"/>
        <v>0</v>
      </c>
      <c r="H13" s="90"/>
    </row>
    <row r="14" spans="1:8" s="17" customFormat="1" outlineLevel="2">
      <c r="A14" s="89" t="s">
        <v>6</v>
      </c>
      <c r="B14" s="104" t="s">
        <v>8909</v>
      </c>
      <c r="C14" s="103" t="s">
        <v>8908</v>
      </c>
      <c r="D14" s="161">
        <v>4005900</v>
      </c>
      <c r="E14" s="161">
        <v>0</v>
      </c>
      <c r="F14" s="162">
        <f t="shared" si="0"/>
        <v>4005900</v>
      </c>
      <c r="G14" s="52">
        <f t="shared" si="1"/>
        <v>0</v>
      </c>
      <c r="H14" s="90"/>
    </row>
    <row r="15" spans="1:8" s="17" customFormat="1" outlineLevel="2">
      <c r="A15" s="89" t="s">
        <v>6</v>
      </c>
      <c r="B15" s="104" t="s">
        <v>8905</v>
      </c>
      <c r="C15" s="103" t="s">
        <v>8904</v>
      </c>
      <c r="D15" s="161">
        <v>106823.67</v>
      </c>
      <c r="E15" s="161">
        <v>0</v>
      </c>
      <c r="F15" s="162">
        <f t="shared" si="0"/>
        <v>106823.67</v>
      </c>
      <c r="G15" s="52">
        <f t="shared" si="1"/>
        <v>0</v>
      </c>
      <c r="H15" s="90"/>
    </row>
    <row r="16" spans="1:8" s="17" customFormat="1" ht="38.25" outlineLevel="2">
      <c r="A16" s="89" t="s">
        <v>6</v>
      </c>
      <c r="B16" s="104" t="s">
        <v>8903</v>
      </c>
      <c r="C16" s="103" t="s">
        <v>8874</v>
      </c>
      <c r="D16" s="161">
        <v>4005900</v>
      </c>
      <c r="E16" s="161">
        <v>0</v>
      </c>
      <c r="F16" s="162">
        <f t="shared" si="0"/>
        <v>4005900</v>
      </c>
      <c r="G16" s="52">
        <f t="shared" si="1"/>
        <v>0</v>
      </c>
      <c r="H16" s="90"/>
    </row>
    <row r="17" spans="1:8" s="17" customFormat="1" ht="25.5" outlineLevel="2">
      <c r="A17" s="89" t="s">
        <v>6</v>
      </c>
      <c r="B17" s="104" t="s">
        <v>8898</v>
      </c>
      <c r="C17" s="103" t="s">
        <v>8820</v>
      </c>
      <c r="D17" s="161">
        <v>6409440</v>
      </c>
      <c r="E17" s="161">
        <v>0</v>
      </c>
      <c r="F17" s="162">
        <f t="shared" si="0"/>
        <v>6409440</v>
      </c>
      <c r="G17" s="52">
        <f t="shared" si="1"/>
        <v>0</v>
      </c>
      <c r="H17" s="90"/>
    </row>
    <row r="18" spans="1:8" s="17" customFormat="1" outlineLevel="2">
      <c r="A18" s="89" t="s">
        <v>6</v>
      </c>
      <c r="B18" s="104" t="s">
        <v>8897</v>
      </c>
      <c r="C18" s="103" t="s">
        <v>8896</v>
      </c>
      <c r="D18" s="161">
        <v>106823.67</v>
      </c>
      <c r="E18" s="161">
        <v>0</v>
      </c>
      <c r="F18" s="162">
        <f t="shared" si="0"/>
        <v>106823.67</v>
      </c>
      <c r="G18" s="52">
        <f t="shared" si="1"/>
        <v>0</v>
      </c>
      <c r="H18" s="90"/>
    </row>
    <row r="19" spans="1:8" s="17" customFormat="1" outlineLevel="2">
      <c r="A19" s="89" t="s">
        <v>6</v>
      </c>
      <c r="B19" s="104" t="s">
        <v>8891</v>
      </c>
      <c r="C19" s="103" t="s">
        <v>8890</v>
      </c>
      <c r="D19" s="161">
        <v>560826</v>
      </c>
      <c r="E19" s="161">
        <v>0</v>
      </c>
      <c r="F19" s="162">
        <f t="shared" si="0"/>
        <v>560826</v>
      </c>
      <c r="G19" s="52">
        <f t="shared" si="1"/>
        <v>0</v>
      </c>
      <c r="H19" s="90"/>
    </row>
    <row r="20" spans="1:8" s="17" customFormat="1" outlineLevel="2">
      <c r="A20" s="89" t="s">
        <v>6</v>
      </c>
      <c r="B20" s="104" t="s">
        <v>8883</v>
      </c>
      <c r="C20" s="103" t="s">
        <v>8882</v>
      </c>
      <c r="D20" s="161">
        <v>801180</v>
      </c>
      <c r="E20" s="161">
        <v>0</v>
      </c>
      <c r="F20" s="162">
        <f t="shared" si="0"/>
        <v>801180</v>
      </c>
      <c r="G20" s="52">
        <f t="shared" si="1"/>
        <v>0</v>
      </c>
      <c r="H20" s="90"/>
    </row>
    <row r="21" spans="1:8" s="17" customFormat="1" ht="38.25" outlineLevel="2">
      <c r="A21" s="89" t="s">
        <v>6</v>
      </c>
      <c r="B21" s="104" t="s">
        <v>8875</v>
      </c>
      <c r="C21" s="103" t="s">
        <v>8874</v>
      </c>
      <c r="D21" s="161">
        <v>1602360</v>
      </c>
      <c r="E21" s="161">
        <v>0</v>
      </c>
      <c r="F21" s="162">
        <f t="shared" si="0"/>
        <v>1602360</v>
      </c>
      <c r="G21" s="52">
        <f t="shared" si="1"/>
        <v>0</v>
      </c>
      <c r="H21" s="90"/>
    </row>
    <row r="22" spans="1:8" s="17" customFormat="1" outlineLevel="2">
      <c r="A22" s="89" t="s">
        <v>6</v>
      </c>
      <c r="B22" s="104" t="s">
        <v>8871</v>
      </c>
      <c r="C22" s="103" t="s">
        <v>8870</v>
      </c>
      <c r="D22" s="161">
        <v>534120.32999999996</v>
      </c>
      <c r="E22" s="161">
        <v>0</v>
      </c>
      <c r="F22" s="162">
        <f t="shared" si="0"/>
        <v>534120.32999999996</v>
      </c>
      <c r="G22" s="52">
        <f t="shared" si="1"/>
        <v>0</v>
      </c>
      <c r="H22" s="90"/>
    </row>
    <row r="23" spans="1:8" s="17" customFormat="1" outlineLevel="2">
      <c r="A23" s="89" t="s">
        <v>6</v>
      </c>
      <c r="B23" s="104" t="s">
        <v>8865</v>
      </c>
      <c r="C23" s="103" t="s">
        <v>8864</v>
      </c>
      <c r="D23" s="161">
        <v>801180</v>
      </c>
      <c r="E23" s="161">
        <v>0</v>
      </c>
      <c r="F23" s="162">
        <f t="shared" si="0"/>
        <v>801180</v>
      </c>
      <c r="G23" s="52">
        <f t="shared" si="1"/>
        <v>0</v>
      </c>
      <c r="H23" s="90"/>
    </row>
    <row r="24" spans="1:8" s="17" customFormat="1" outlineLevel="2">
      <c r="A24" s="89" t="s">
        <v>6</v>
      </c>
      <c r="B24" s="104" t="s">
        <v>8863</v>
      </c>
      <c r="C24" s="103" t="s">
        <v>8862</v>
      </c>
      <c r="D24" s="161">
        <v>213648.33</v>
      </c>
      <c r="E24" s="161">
        <v>0</v>
      </c>
      <c r="F24" s="162">
        <f t="shared" si="0"/>
        <v>213648.33</v>
      </c>
      <c r="G24" s="52">
        <f t="shared" si="1"/>
        <v>0</v>
      </c>
      <c r="H24" s="90"/>
    </row>
    <row r="25" spans="1:8" s="17" customFormat="1" outlineLevel="2">
      <c r="A25" s="89" t="s">
        <v>6</v>
      </c>
      <c r="B25" s="104" t="s">
        <v>8857</v>
      </c>
      <c r="C25" s="103" t="s">
        <v>8856</v>
      </c>
      <c r="D25" s="161">
        <v>2804130</v>
      </c>
      <c r="E25" s="161">
        <v>0</v>
      </c>
      <c r="F25" s="162">
        <f t="shared" si="0"/>
        <v>2804130</v>
      </c>
      <c r="G25" s="52">
        <f t="shared" si="1"/>
        <v>0</v>
      </c>
      <c r="H25" s="90"/>
    </row>
    <row r="26" spans="1:8" s="17" customFormat="1" ht="25.5" outlineLevel="2">
      <c r="A26" s="89" t="s">
        <v>6</v>
      </c>
      <c r="B26" s="104" t="s">
        <v>8855</v>
      </c>
      <c r="C26" s="103" t="s">
        <v>8854</v>
      </c>
      <c r="D26" s="161">
        <v>801180</v>
      </c>
      <c r="E26" s="161">
        <v>0</v>
      </c>
      <c r="F26" s="162">
        <f t="shared" si="0"/>
        <v>801180</v>
      </c>
      <c r="G26" s="52">
        <f t="shared" si="1"/>
        <v>0</v>
      </c>
      <c r="H26" s="90"/>
    </row>
    <row r="27" spans="1:8" s="17" customFormat="1" outlineLevel="2">
      <c r="A27" s="89" t="s">
        <v>6</v>
      </c>
      <c r="B27" s="104" t="s">
        <v>8853</v>
      </c>
      <c r="C27" s="103" t="s">
        <v>8852</v>
      </c>
      <c r="D27" s="161">
        <v>2403540</v>
      </c>
      <c r="E27" s="161">
        <v>0</v>
      </c>
      <c r="F27" s="162">
        <f t="shared" si="0"/>
        <v>2403540</v>
      </c>
      <c r="G27" s="52">
        <f t="shared" si="1"/>
        <v>0</v>
      </c>
      <c r="H27" s="90"/>
    </row>
    <row r="28" spans="1:8" s="17" customFormat="1" outlineLevel="2">
      <c r="A28" s="89" t="s">
        <v>6</v>
      </c>
      <c r="B28" s="104" t="s">
        <v>8845</v>
      </c>
      <c r="C28" s="103" t="s">
        <v>8844</v>
      </c>
      <c r="D28" s="161">
        <v>2403540</v>
      </c>
      <c r="E28" s="161">
        <v>144938.21</v>
      </c>
      <c r="F28" s="162">
        <f t="shared" si="0"/>
        <v>2258601.79</v>
      </c>
      <c r="G28" s="52">
        <f t="shared" si="1"/>
        <v>6.0301975419589433E-2</v>
      </c>
      <c r="H28" s="90"/>
    </row>
    <row r="29" spans="1:8" s="17" customFormat="1" ht="25.5" outlineLevel="2">
      <c r="A29" s="89" t="s">
        <v>6</v>
      </c>
      <c r="B29" s="104" t="s">
        <v>8839</v>
      </c>
      <c r="C29" s="103" t="s">
        <v>8838</v>
      </c>
      <c r="D29" s="161">
        <v>1362006</v>
      </c>
      <c r="E29" s="161">
        <v>0</v>
      </c>
      <c r="F29" s="162">
        <f t="shared" si="0"/>
        <v>1362006</v>
      </c>
      <c r="G29" s="52">
        <f t="shared" si="1"/>
        <v>0</v>
      </c>
      <c r="H29" s="90"/>
    </row>
    <row r="30" spans="1:8" s="17" customFormat="1" ht="25.5" outlineLevel="2">
      <c r="A30" s="89" t="s">
        <v>6</v>
      </c>
      <c r="B30" s="104" t="s">
        <v>8837</v>
      </c>
      <c r="C30" s="103" t="s">
        <v>8836</v>
      </c>
      <c r="D30" s="161">
        <v>5448024</v>
      </c>
      <c r="E30" s="161">
        <v>260000</v>
      </c>
      <c r="F30" s="162">
        <f t="shared" si="0"/>
        <v>5188024</v>
      </c>
      <c r="G30" s="52">
        <f t="shared" si="1"/>
        <v>4.772372515245895E-2</v>
      </c>
      <c r="H30" s="90"/>
    </row>
    <row r="31" spans="1:8" s="17" customFormat="1" outlineLevel="2">
      <c r="A31" s="89" t="s">
        <v>6</v>
      </c>
      <c r="B31" s="104" t="s">
        <v>8835</v>
      </c>
      <c r="C31" s="103" t="s">
        <v>8834</v>
      </c>
      <c r="D31" s="161">
        <v>240354</v>
      </c>
      <c r="E31" s="161">
        <v>0</v>
      </c>
      <c r="F31" s="162">
        <f t="shared" si="0"/>
        <v>240354</v>
      </c>
      <c r="G31" s="52">
        <f t="shared" si="1"/>
        <v>0</v>
      </c>
      <c r="H31" s="90"/>
    </row>
    <row r="32" spans="1:8" s="17" customFormat="1" ht="25.5" outlineLevel="2">
      <c r="A32" s="89" t="s">
        <v>6</v>
      </c>
      <c r="B32" s="104" t="s">
        <v>8831</v>
      </c>
      <c r="C32" s="103" t="s">
        <v>8830</v>
      </c>
      <c r="D32" s="161">
        <v>15022126</v>
      </c>
      <c r="E32" s="161">
        <v>0</v>
      </c>
      <c r="F32" s="162">
        <f t="shared" si="0"/>
        <v>15022126</v>
      </c>
      <c r="G32" s="52">
        <f t="shared" si="1"/>
        <v>0</v>
      </c>
      <c r="H32" s="90"/>
    </row>
    <row r="33" spans="1:8" s="17" customFormat="1" ht="25.5" outlineLevel="2">
      <c r="A33" s="89" t="s">
        <v>6</v>
      </c>
      <c r="B33" s="104" t="s">
        <v>8823</v>
      </c>
      <c r="C33" s="103" t="s">
        <v>8822</v>
      </c>
      <c r="D33" s="161">
        <v>4005900</v>
      </c>
      <c r="E33" s="161">
        <v>0</v>
      </c>
      <c r="F33" s="162">
        <f t="shared" si="0"/>
        <v>4005900</v>
      </c>
      <c r="G33" s="52">
        <f t="shared" si="1"/>
        <v>0</v>
      </c>
      <c r="H33" s="90"/>
    </row>
    <row r="34" spans="1:8" s="17" customFormat="1" ht="25.5" outlineLevel="2">
      <c r="A34" s="89" t="s">
        <v>6</v>
      </c>
      <c r="B34" s="104" t="s">
        <v>8821</v>
      </c>
      <c r="C34" s="103" t="s">
        <v>8820</v>
      </c>
      <c r="D34" s="161">
        <v>5007375</v>
      </c>
      <c r="E34" s="161">
        <v>0</v>
      </c>
      <c r="F34" s="162">
        <f t="shared" si="0"/>
        <v>5007375</v>
      </c>
      <c r="G34" s="52">
        <f t="shared" si="1"/>
        <v>0</v>
      </c>
      <c r="H34" s="90"/>
    </row>
    <row r="35" spans="1:8" s="17" customFormat="1" ht="25.5" outlineLevel="2">
      <c r="A35" s="89" t="s">
        <v>6</v>
      </c>
      <c r="B35" s="104" t="s">
        <v>11029</v>
      </c>
      <c r="C35" s="103" t="s">
        <v>11028</v>
      </c>
      <c r="D35" s="161">
        <v>5011707</v>
      </c>
      <c r="E35" s="161">
        <v>0</v>
      </c>
      <c r="F35" s="162">
        <f t="shared" si="0"/>
        <v>5011707</v>
      </c>
      <c r="G35" s="52">
        <f t="shared" si="1"/>
        <v>0</v>
      </c>
      <c r="H35" s="90"/>
    </row>
    <row r="36" spans="1:8" s="17" customFormat="1" outlineLevel="2">
      <c r="A36" s="89" t="s">
        <v>6</v>
      </c>
      <c r="B36" s="104" t="s">
        <v>11027</v>
      </c>
      <c r="C36" s="103" t="s">
        <v>11026</v>
      </c>
      <c r="D36" s="161">
        <v>5011707</v>
      </c>
      <c r="E36" s="161">
        <v>0</v>
      </c>
      <c r="F36" s="162">
        <f t="shared" si="0"/>
        <v>5011707</v>
      </c>
      <c r="G36" s="52">
        <f t="shared" si="1"/>
        <v>0</v>
      </c>
      <c r="H36" s="90"/>
    </row>
    <row r="37" spans="1:8" s="17" customFormat="1" ht="25.5" outlineLevel="2">
      <c r="A37" s="89" t="s">
        <v>6</v>
      </c>
      <c r="B37" s="104" t="s">
        <v>8819</v>
      </c>
      <c r="C37" s="103" t="s">
        <v>8818</v>
      </c>
      <c r="D37" s="161">
        <v>250000</v>
      </c>
      <c r="E37" s="161">
        <v>0</v>
      </c>
      <c r="F37" s="162">
        <f t="shared" si="0"/>
        <v>250000</v>
      </c>
      <c r="G37" s="52">
        <f t="shared" si="1"/>
        <v>0</v>
      </c>
      <c r="H37" s="90"/>
    </row>
    <row r="38" spans="1:8" s="17" customFormat="1" ht="25.5" outlineLevel="2">
      <c r="A38" s="89" t="s">
        <v>6</v>
      </c>
      <c r="B38" s="104" t="s">
        <v>8817</v>
      </c>
      <c r="C38" s="103" t="s">
        <v>8816</v>
      </c>
      <c r="D38" s="161">
        <v>300000</v>
      </c>
      <c r="E38" s="161">
        <v>0</v>
      </c>
      <c r="F38" s="162">
        <f t="shared" si="0"/>
        <v>300000</v>
      </c>
      <c r="G38" s="52">
        <f t="shared" si="1"/>
        <v>0</v>
      </c>
      <c r="H38" s="90"/>
    </row>
    <row r="39" spans="1:8" s="17" customFormat="1" ht="38.25" outlineLevel="2">
      <c r="A39" s="89" t="s">
        <v>6</v>
      </c>
      <c r="B39" s="104" t="s">
        <v>8809</v>
      </c>
      <c r="C39" s="103" t="s">
        <v>8808</v>
      </c>
      <c r="D39" s="161">
        <v>1075000</v>
      </c>
      <c r="E39" s="161">
        <v>0</v>
      </c>
      <c r="F39" s="162">
        <f t="shared" si="0"/>
        <v>1075000</v>
      </c>
      <c r="G39" s="52">
        <f t="shared" si="1"/>
        <v>0</v>
      </c>
      <c r="H39" s="90"/>
    </row>
    <row r="40" spans="1:8" s="102" customFormat="1" outlineLevel="1">
      <c r="A40" s="91" t="s">
        <v>11162</v>
      </c>
      <c r="B40" s="104"/>
      <c r="C40" s="103"/>
      <c r="D40" s="161"/>
      <c r="E40" s="161"/>
      <c r="F40" s="162">
        <f>SUBTOTAL(9,F7:F39)</f>
        <v>85472975.75</v>
      </c>
      <c r="G40" s="52"/>
      <c r="H40" s="90"/>
    </row>
    <row r="41" spans="1:8" s="17" customFormat="1" ht="51" outlineLevel="2">
      <c r="A41" s="89" t="s">
        <v>3</v>
      </c>
      <c r="B41" s="104" t="s">
        <v>10377</v>
      </c>
      <c r="C41" s="103" t="s">
        <v>10376</v>
      </c>
      <c r="D41" s="161">
        <v>531443</v>
      </c>
      <c r="E41" s="161">
        <v>0</v>
      </c>
      <c r="F41" s="162">
        <f t="shared" ref="F41:F71" si="2">D41-E41</f>
        <v>531443</v>
      </c>
      <c r="G41" s="52">
        <f t="shared" ref="G41:G71" si="3">E41/D41</f>
        <v>0</v>
      </c>
      <c r="H41" s="90"/>
    </row>
    <row r="42" spans="1:8" s="17" customFormat="1" outlineLevel="2">
      <c r="A42" s="89" t="s">
        <v>3</v>
      </c>
      <c r="B42" s="104" t="s">
        <v>10371</v>
      </c>
      <c r="C42" s="103" t="s">
        <v>10370</v>
      </c>
      <c r="D42" s="161">
        <v>326474</v>
      </c>
      <c r="E42" s="161">
        <v>0</v>
      </c>
      <c r="F42" s="162">
        <f t="shared" si="2"/>
        <v>326474</v>
      </c>
      <c r="G42" s="52">
        <f t="shared" si="3"/>
        <v>0</v>
      </c>
      <c r="H42" s="90"/>
    </row>
    <row r="43" spans="1:8" s="17" customFormat="1" ht="25.5" outlineLevel="2">
      <c r="A43" s="89" t="s">
        <v>3</v>
      </c>
      <c r="B43" s="104" t="s">
        <v>10369</v>
      </c>
      <c r="C43" s="103" t="s">
        <v>10368</v>
      </c>
      <c r="D43" s="161">
        <v>6150596</v>
      </c>
      <c r="E43" s="161">
        <v>486794.98</v>
      </c>
      <c r="F43" s="162">
        <f t="shared" si="2"/>
        <v>5663801.0199999996</v>
      </c>
      <c r="G43" s="52">
        <f t="shared" si="3"/>
        <v>7.9145985202084476E-2</v>
      </c>
      <c r="H43" s="90"/>
    </row>
    <row r="44" spans="1:8" s="17" customFormat="1" ht="25.5" outlineLevel="2">
      <c r="A44" s="89" t="s">
        <v>3</v>
      </c>
      <c r="B44" s="104" t="s">
        <v>10359</v>
      </c>
      <c r="C44" s="103" t="s">
        <v>10358</v>
      </c>
      <c r="D44" s="161">
        <v>106825</v>
      </c>
      <c r="E44" s="161">
        <v>0</v>
      </c>
      <c r="F44" s="162">
        <f t="shared" si="2"/>
        <v>106825</v>
      </c>
      <c r="G44" s="52">
        <f t="shared" si="3"/>
        <v>0</v>
      </c>
      <c r="H44" s="90"/>
    </row>
    <row r="45" spans="1:8" s="17" customFormat="1" ht="63.75" outlineLevel="2">
      <c r="A45" s="89" t="s">
        <v>3</v>
      </c>
      <c r="B45" s="104" t="s">
        <v>10355</v>
      </c>
      <c r="C45" s="103" t="s">
        <v>10354</v>
      </c>
      <c r="D45" s="161">
        <v>2378410</v>
      </c>
      <c r="E45" s="161">
        <v>70675.570000000007</v>
      </c>
      <c r="F45" s="162">
        <f t="shared" si="2"/>
        <v>2307734.4300000002</v>
      </c>
      <c r="G45" s="52">
        <f t="shared" si="3"/>
        <v>2.9715469578415834E-2</v>
      </c>
      <c r="H45" s="90"/>
    </row>
    <row r="46" spans="1:8" s="17" customFormat="1" outlineLevel="2">
      <c r="A46" s="89" t="s">
        <v>3</v>
      </c>
      <c r="B46" s="104" t="s">
        <v>10353</v>
      </c>
      <c r="C46" s="103" t="s">
        <v>10352</v>
      </c>
      <c r="D46" s="161">
        <v>88464.02</v>
      </c>
      <c r="E46" s="161">
        <v>0</v>
      </c>
      <c r="F46" s="162">
        <f t="shared" si="2"/>
        <v>88464.02</v>
      </c>
      <c r="G46" s="52">
        <f t="shared" si="3"/>
        <v>0</v>
      </c>
      <c r="H46" s="90"/>
    </row>
    <row r="47" spans="1:8" s="17" customFormat="1" outlineLevel="2">
      <c r="A47" s="89" t="s">
        <v>3</v>
      </c>
      <c r="B47" s="104" t="s">
        <v>11833</v>
      </c>
      <c r="C47" s="103" t="s">
        <v>11834</v>
      </c>
      <c r="D47" s="161">
        <v>1000000</v>
      </c>
      <c r="E47" s="161">
        <v>0</v>
      </c>
      <c r="F47" s="162">
        <f t="shared" si="2"/>
        <v>1000000</v>
      </c>
      <c r="G47" s="52">
        <f t="shared" si="3"/>
        <v>0</v>
      </c>
      <c r="H47" s="90"/>
    </row>
    <row r="48" spans="1:8" s="17" customFormat="1" outlineLevel="2">
      <c r="A48" s="89" t="s">
        <v>3</v>
      </c>
      <c r="B48" s="104" t="s">
        <v>11835</v>
      </c>
      <c r="C48" s="103" t="s">
        <v>11834</v>
      </c>
      <c r="D48" s="161">
        <v>657887.24</v>
      </c>
      <c r="E48" s="161">
        <v>0</v>
      </c>
      <c r="F48" s="162">
        <f t="shared" si="2"/>
        <v>657887.24</v>
      </c>
      <c r="G48" s="52">
        <f t="shared" si="3"/>
        <v>0</v>
      </c>
      <c r="H48" s="90"/>
    </row>
    <row r="49" spans="1:8" s="17" customFormat="1" ht="25.5" outlineLevel="2">
      <c r="A49" s="89" t="s">
        <v>3</v>
      </c>
      <c r="B49" s="104" t="s">
        <v>9018</v>
      </c>
      <c r="C49" s="103" t="s">
        <v>9017</v>
      </c>
      <c r="D49" s="161">
        <v>7511063</v>
      </c>
      <c r="E49" s="161">
        <v>11931.45</v>
      </c>
      <c r="F49" s="162">
        <f t="shared" si="2"/>
        <v>7499131.5499999998</v>
      </c>
      <c r="G49" s="52">
        <f t="shared" si="3"/>
        <v>1.5885168317720142E-3</v>
      </c>
      <c r="H49" s="90"/>
    </row>
    <row r="50" spans="1:8" s="17" customFormat="1" ht="25.5" outlineLevel="2">
      <c r="A50" s="89" t="s">
        <v>3</v>
      </c>
      <c r="B50" s="104" t="s">
        <v>9009</v>
      </c>
      <c r="C50" s="103" t="s">
        <v>9008</v>
      </c>
      <c r="D50" s="161">
        <v>1001475</v>
      </c>
      <c r="E50" s="161">
        <v>0</v>
      </c>
      <c r="F50" s="162">
        <f t="shared" si="2"/>
        <v>1001475</v>
      </c>
      <c r="G50" s="52">
        <f t="shared" si="3"/>
        <v>0</v>
      </c>
      <c r="H50" s="90"/>
    </row>
    <row r="51" spans="1:8" s="17" customFormat="1" ht="25.5" outlineLevel="2">
      <c r="A51" s="89" t="s">
        <v>3</v>
      </c>
      <c r="B51" s="104" t="s">
        <v>9007</v>
      </c>
      <c r="C51" s="103" t="s">
        <v>9006</v>
      </c>
      <c r="D51" s="161">
        <v>3004425</v>
      </c>
      <c r="E51" s="161">
        <v>50000</v>
      </c>
      <c r="F51" s="162">
        <f t="shared" si="2"/>
        <v>2954425</v>
      </c>
      <c r="G51" s="52">
        <f t="shared" si="3"/>
        <v>1.6642119540344658E-2</v>
      </c>
      <c r="H51" s="90"/>
    </row>
    <row r="52" spans="1:8" s="17" customFormat="1" outlineLevel="2">
      <c r="A52" s="89" t="s">
        <v>3</v>
      </c>
      <c r="B52" s="104" t="s">
        <v>9005</v>
      </c>
      <c r="C52" s="103" t="s">
        <v>9004</v>
      </c>
      <c r="D52" s="161">
        <v>406299</v>
      </c>
      <c r="E52" s="161">
        <v>0</v>
      </c>
      <c r="F52" s="162">
        <f t="shared" si="2"/>
        <v>406299</v>
      </c>
      <c r="G52" s="52">
        <f t="shared" si="3"/>
        <v>0</v>
      </c>
      <c r="H52" s="90"/>
    </row>
    <row r="53" spans="1:8" s="17" customFormat="1" outlineLevel="2">
      <c r="A53" s="89" t="s">
        <v>3</v>
      </c>
      <c r="B53" s="104" t="s">
        <v>9001</v>
      </c>
      <c r="C53" s="103" t="s">
        <v>9000</v>
      </c>
      <c r="D53" s="161">
        <v>3004425</v>
      </c>
      <c r="E53" s="161">
        <v>295652.5</v>
      </c>
      <c r="F53" s="162">
        <f t="shared" si="2"/>
        <v>2708772.5</v>
      </c>
      <c r="G53" s="52">
        <f t="shared" si="3"/>
        <v>9.8405684948034977E-2</v>
      </c>
      <c r="H53" s="90"/>
    </row>
    <row r="54" spans="1:8" s="17" customFormat="1" outlineLevel="2">
      <c r="A54" s="89" t="s">
        <v>3</v>
      </c>
      <c r="B54" s="104" t="s">
        <v>8999</v>
      </c>
      <c r="C54" s="103" t="s">
        <v>8998</v>
      </c>
      <c r="D54" s="161">
        <v>203150</v>
      </c>
      <c r="E54" s="161">
        <v>0</v>
      </c>
      <c r="F54" s="162">
        <f t="shared" si="2"/>
        <v>203150</v>
      </c>
      <c r="G54" s="52">
        <f t="shared" si="3"/>
        <v>0</v>
      </c>
      <c r="H54" s="90"/>
    </row>
    <row r="55" spans="1:8" s="17" customFormat="1" ht="25.5" outlineLevel="2">
      <c r="A55" s="89" t="s">
        <v>3</v>
      </c>
      <c r="B55" s="104" t="s">
        <v>8997</v>
      </c>
      <c r="C55" s="103" t="s">
        <v>8996</v>
      </c>
      <c r="D55" s="161">
        <v>101576</v>
      </c>
      <c r="E55" s="161">
        <v>0</v>
      </c>
      <c r="F55" s="162">
        <f t="shared" si="2"/>
        <v>101576</v>
      </c>
      <c r="G55" s="52">
        <f t="shared" si="3"/>
        <v>0</v>
      </c>
      <c r="H55" s="90"/>
    </row>
    <row r="56" spans="1:8" s="17" customFormat="1" ht="25.5" outlineLevel="2">
      <c r="A56" s="89" t="s">
        <v>3</v>
      </c>
      <c r="B56" s="104" t="s">
        <v>8991</v>
      </c>
      <c r="C56" s="103" t="s">
        <v>8990</v>
      </c>
      <c r="D56" s="161">
        <v>507875</v>
      </c>
      <c r="E56" s="161">
        <v>0</v>
      </c>
      <c r="F56" s="162">
        <f t="shared" si="2"/>
        <v>507875</v>
      </c>
      <c r="G56" s="52">
        <f t="shared" si="3"/>
        <v>0</v>
      </c>
      <c r="H56" s="90"/>
    </row>
    <row r="57" spans="1:8" s="17" customFormat="1" ht="25.5" outlineLevel="2">
      <c r="A57" s="89" t="s">
        <v>3</v>
      </c>
      <c r="B57" s="104" t="s">
        <v>8989</v>
      </c>
      <c r="C57" s="103" t="s">
        <v>8988</v>
      </c>
      <c r="D57" s="161">
        <v>406299</v>
      </c>
      <c r="E57" s="161">
        <v>0</v>
      </c>
      <c r="F57" s="162">
        <f t="shared" si="2"/>
        <v>406299</v>
      </c>
      <c r="G57" s="52">
        <f t="shared" si="3"/>
        <v>0</v>
      </c>
      <c r="H57" s="90"/>
    </row>
    <row r="58" spans="1:8" s="17" customFormat="1" ht="25.5" outlineLevel="2">
      <c r="A58" s="89" t="s">
        <v>3</v>
      </c>
      <c r="B58" s="104" t="s">
        <v>8984</v>
      </c>
      <c r="C58" s="103" t="s">
        <v>8983</v>
      </c>
      <c r="D58" s="161">
        <v>3004425</v>
      </c>
      <c r="E58" s="161">
        <v>0</v>
      </c>
      <c r="F58" s="162">
        <f t="shared" si="2"/>
        <v>3004425</v>
      </c>
      <c r="G58" s="52">
        <f t="shared" si="3"/>
        <v>0</v>
      </c>
      <c r="H58" s="90"/>
    </row>
    <row r="59" spans="1:8" s="17" customFormat="1" ht="25.5" outlineLevel="2">
      <c r="A59" s="89" t="s">
        <v>3</v>
      </c>
      <c r="B59" s="104" t="s">
        <v>8978</v>
      </c>
      <c r="C59" s="103" t="s">
        <v>8977</v>
      </c>
      <c r="D59" s="161">
        <v>5007375</v>
      </c>
      <c r="E59" s="161">
        <v>330256.43</v>
      </c>
      <c r="F59" s="162">
        <f t="shared" si="2"/>
        <v>4677118.57</v>
      </c>
      <c r="G59" s="52">
        <f t="shared" si="3"/>
        <v>6.5954003844329617E-2</v>
      </c>
      <c r="H59" s="90"/>
    </row>
    <row r="60" spans="1:8" s="17" customFormat="1" outlineLevel="2">
      <c r="A60" s="89" t="s">
        <v>3</v>
      </c>
      <c r="B60" s="104" t="s">
        <v>8976</v>
      </c>
      <c r="C60" s="103" t="s">
        <v>8975</v>
      </c>
      <c r="D60" s="161">
        <v>1422050</v>
      </c>
      <c r="E60" s="161">
        <v>0</v>
      </c>
      <c r="F60" s="162">
        <f t="shared" si="2"/>
        <v>1422050</v>
      </c>
      <c r="G60" s="52">
        <f t="shared" si="3"/>
        <v>0</v>
      </c>
      <c r="H60" s="90"/>
    </row>
    <row r="61" spans="1:8" s="17" customFormat="1" outlineLevel="2">
      <c r="A61" s="89" t="s">
        <v>3</v>
      </c>
      <c r="B61" s="104" t="s">
        <v>8969</v>
      </c>
      <c r="C61" s="103" t="s">
        <v>8968</v>
      </c>
      <c r="D61" s="161">
        <v>1001475</v>
      </c>
      <c r="E61" s="161">
        <v>0</v>
      </c>
      <c r="F61" s="162">
        <f t="shared" si="2"/>
        <v>1001475</v>
      </c>
      <c r="G61" s="52">
        <f t="shared" si="3"/>
        <v>0</v>
      </c>
      <c r="H61" s="90"/>
    </row>
    <row r="62" spans="1:8" s="17" customFormat="1" ht="25.5" outlineLevel="2">
      <c r="A62" s="89" t="s">
        <v>3</v>
      </c>
      <c r="B62" s="104" t="s">
        <v>8963</v>
      </c>
      <c r="C62" s="103" t="s">
        <v>8962</v>
      </c>
      <c r="D62" s="161">
        <v>2002950</v>
      </c>
      <c r="E62" s="161">
        <v>0</v>
      </c>
      <c r="F62" s="162">
        <f t="shared" si="2"/>
        <v>2002950</v>
      </c>
      <c r="G62" s="52">
        <f t="shared" si="3"/>
        <v>0</v>
      </c>
      <c r="H62" s="90"/>
    </row>
    <row r="63" spans="1:8" s="17" customFormat="1" outlineLevel="2">
      <c r="A63" s="89" t="s">
        <v>3</v>
      </c>
      <c r="B63" s="104" t="s">
        <v>8955</v>
      </c>
      <c r="C63" s="103" t="s">
        <v>8954</v>
      </c>
      <c r="D63" s="161">
        <v>304725</v>
      </c>
      <c r="E63" s="161">
        <v>0</v>
      </c>
      <c r="F63" s="162">
        <f t="shared" si="2"/>
        <v>304725</v>
      </c>
      <c r="G63" s="52">
        <f t="shared" si="3"/>
        <v>0</v>
      </c>
      <c r="H63" s="90"/>
    </row>
    <row r="64" spans="1:8" s="17" customFormat="1" ht="25.5" outlineLevel="2">
      <c r="A64" s="89" t="s">
        <v>3</v>
      </c>
      <c r="B64" s="104" t="s">
        <v>8951</v>
      </c>
      <c r="C64" s="103" t="s">
        <v>8950</v>
      </c>
      <c r="D64" s="161">
        <v>3004425</v>
      </c>
      <c r="E64" s="161">
        <v>0</v>
      </c>
      <c r="F64" s="162">
        <f t="shared" si="2"/>
        <v>3004425</v>
      </c>
      <c r="G64" s="52">
        <f t="shared" si="3"/>
        <v>0</v>
      </c>
      <c r="H64" s="90"/>
    </row>
    <row r="65" spans="1:8" s="17" customFormat="1" ht="25.5" outlineLevel="2">
      <c r="A65" s="89" t="s">
        <v>3</v>
      </c>
      <c r="B65" s="104" t="s">
        <v>8947</v>
      </c>
      <c r="C65" s="103" t="s">
        <v>8946</v>
      </c>
      <c r="D65" s="161">
        <v>5007375</v>
      </c>
      <c r="E65" s="161">
        <v>0</v>
      </c>
      <c r="F65" s="162">
        <f t="shared" si="2"/>
        <v>5007375</v>
      </c>
      <c r="G65" s="52">
        <f t="shared" si="3"/>
        <v>0</v>
      </c>
      <c r="H65" s="90"/>
    </row>
    <row r="66" spans="1:8" s="17" customFormat="1" ht="25.5" outlineLevel="2">
      <c r="A66" s="89" t="s">
        <v>3</v>
      </c>
      <c r="B66" s="104" t="s">
        <v>8941</v>
      </c>
      <c r="C66" s="103" t="s">
        <v>8940</v>
      </c>
      <c r="D66" s="161">
        <v>2002950</v>
      </c>
      <c r="E66" s="161">
        <v>0</v>
      </c>
      <c r="F66" s="162">
        <f t="shared" si="2"/>
        <v>2002950</v>
      </c>
      <c r="G66" s="52">
        <f t="shared" si="3"/>
        <v>0</v>
      </c>
      <c r="H66" s="90"/>
    </row>
    <row r="67" spans="1:8" s="17" customFormat="1" outlineLevel="2">
      <c r="A67" s="89" t="s">
        <v>3</v>
      </c>
      <c r="B67" s="104" t="s">
        <v>8939</v>
      </c>
      <c r="C67" s="103" t="s">
        <v>8938</v>
      </c>
      <c r="D67" s="161">
        <v>2503688</v>
      </c>
      <c r="E67" s="161">
        <v>0</v>
      </c>
      <c r="F67" s="162">
        <f t="shared" si="2"/>
        <v>2503688</v>
      </c>
      <c r="G67" s="52">
        <f t="shared" si="3"/>
        <v>0</v>
      </c>
      <c r="H67" s="90"/>
    </row>
    <row r="68" spans="1:8" s="17" customFormat="1" outlineLevel="2">
      <c r="A68" s="89" t="s">
        <v>3</v>
      </c>
      <c r="B68" s="104" t="s">
        <v>8936</v>
      </c>
      <c r="C68" s="103" t="s">
        <v>8935</v>
      </c>
      <c r="D68" s="161">
        <v>203150</v>
      </c>
      <c r="E68" s="161">
        <v>0</v>
      </c>
      <c r="F68" s="162">
        <f t="shared" si="2"/>
        <v>203150</v>
      </c>
      <c r="G68" s="52">
        <f t="shared" si="3"/>
        <v>0</v>
      </c>
      <c r="H68" s="90"/>
    </row>
    <row r="69" spans="1:8" s="17" customFormat="1" ht="38.25" outlineLevel="2">
      <c r="A69" s="89" t="s">
        <v>3</v>
      </c>
      <c r="B69" s="104" t="s">
        <v>8930</v>
      </c>
      <c r="C69" s="103" t="s">
        <v>8929</v>
      </c>
      <c r="D69" s="161">
        <v>300761</v>
      </c>
      <c r="E69" s="161">
        <v>0</v>
      </c>
      <c r="F69" s="162">
        <f t="shared" si="2"/>
        <v>300761</v>
      </c>
      <c r="G69" s="52">
        <f t="shared" si="3"/>
        <v>0</v>
      </c>
      <c r="H69" s="90"/>
    </row>
    <row r="70" spans="1:8" s="17" customFormat="1" outlineLevel="2">
      <c r="A70" s="89" t="s">
        <v>3</v>
      </c>
      <c r="B70" s="104" t="s">
        <v>8928</v>
      </c>
      <c r="C70" s="103" t="s">
        <v>8927</v>
      </c>
      <c r="D70" s="161">
        <v>250369</v>
      </c>
      <c r="E70" s="161">
        <v>0</v>
      </c>
      <c r="F70" s="162">
        <f t="shared" si="2"/>
        <v>250369</v>
      </c>
      <c r="G70" s="52">
        <f t="shared" si="3"/>
        <v>0</v>
      </c>
      <c r="H70" s="90"/>
    </row>
    <row r="71" spans="1:8" s="17" customFormat="1" outlineLevel="2">
      <c r="A71" s="89" t="s">
        <v>3</v>
      </c>
      <c r="B71" s="104" t="s">
        <v>11033</v>
      </c>
      <c r="C71" s="103" t="s">
        <v>11032</v>
      </c>
      <c r="D71" s="161">
        <v>48101.25</v>
      </c>
      <c r="E71" s="161">
        <v>0</v>
      </c>
      <c r="F71" s="162">
        <f t="shared" si="2"/>
        <v>48101.25</v>
      </c>
      <c r="G71" s="52">
        <f t="shared" si="3"/>
        <v>0</v>
      </c>
      <c r="H71" s="90"/>
    </row>
    <row r="72" spans="1:8" s="102" customFormat="1" outlineLevel="1">
      <c r="A72" s="91" t="s">
        <v>11163</v>
      </c>
      <c r="B72" s="104"/>
      <c r="C72" s="103"/>
      <c r="D72" s="161"/>
      <c r="E72" s="161"/>
      <c r="F72" s="162">
        <f>SUBTOTAL(9,F41:F71)</f>
        <v>52205194.579999998</v>
      </c>
      <c r="G72" s="52"/>
      <c r="H72" s="90"/>
    </row>
    <row r="73" spans="1:8" s="17" customFormat="1" ht="38.25" outlineLevel="2">
      <c r="A73" s="89" t="s">
        <v>33</v>
      </c>
      <c r="B73" s="104" t="s">
        <v>8686</v>
      </c>
      <c r="C73" s="103" t="s">
        <v>8685</v>
      </c>
      <c r="D73" s="161">
        <v>23124</v>
      </c>
      <c r="E73" s="161">
        <v>0</v>
      </c>
      <c r="F73" s="162">
        <f t="shared" ref="F73:F90" si="4">D73-E73</f>
        <v>23124</v>
      </c>
      <c r="G73" s="52">
        <f t="shared" ref="G73:G90" si="5">E73/D73</f>
        <v>0</v>
      </c>
      <c r="H73" s="90"/>
    </row>
    <row r="74" spans="1:8" s="17" customFormat="1" ht="38.25" outlineLevel="2">
      <c r="A74" s="89" t="s">
        <v>33</v>
      </c>
      <c r="B74" s="104" t="s">
        <v>8686</v>
      </c>
      <c r="C74" s="103" t="s">
        <v>8685</v>
      </c>
      <c r="D74" s="161">
        <v>58135</v>
      </c>
      <c r="E74" s="161">
        <v>0</v>
      </c>
      <c r="F74" s="162">
        <f t="shared" si="4"/>
        <v>58135</v>
      </c>
      <c r="G74" s="52">
        <f t="shared" si="5"/>
        <v>0</v>
      </c>
      <c r="H74" s="90"/>
    </row>
    <row r="75" spans="1:8" s="17" customFormat="1" outlineLevel="2">
      <c r="A75" s="89" t="s">
        <v>33</v>
      </c>
      <c r="B75" s="104" t="s">
        <v>8678</v>
      </c>
      <c r="C75" s="103" t="s">
        <v>8677</v>
      </c>
      <c r="D75" s="161">
        <v>28906</v>
      </c>
      <c r="E75" s="161">
        <v>0</v>
      </c>
      <c r="F75" s="162">
        <f t="shared" si="4"/>
        <v>28906</v>
      </c>
      <c r="G75" s="52">
        <f t="shared" si="5"/>
        <v>0</v>
      </c>
      <c r="H75" s="90"/>
    </row>
    <row r="76" spans="1:8" s="17" customFormat="1" outlineLevel="2">
      <c r="A76" s="89" t="s">
        <v>33</v>
      </c>
      <c r="B76" s="104" t="s">
        <v>8678</v>
      </c>
      <c r="C76" s="103" t="s">
        <v>8677</v>
      </c>
      <c r="D76" s="161">
        <v>72670</v>
      </c>
      <c r="E76" s="161">
        <v>0</v>
      </c>
      <c r="F76" s="162">
        <f t="shared" si="4"/>
        <v>72670</v>
      </c>
      <c r="G76" s="52">
        <f t="shared" si="5"/>
        <v>0</v>
      </c>
      <c r="H76" s="90"/>
    </row>
    <row r="77" spans="1:8" s="17" customFormat="1" ht="25.5" outlineLevel="2">
      <c r="A77" s="89" t="s">
        <v>33</v>
      </c>
      <c r="B77" s="104" t="s">
        <v>8674</v>
      </c>
      <c r="C77" s="103" t="s">
        <v>8673</v>
      </c>
      <c r="D77" s="161">
        <v>320000</v>
      </c>
      <c r="E77" s="161">
        <v>0</v>
      </c>
      <c r="F77" s="162">
        <f t="shared" si="4"/>
        <v>320000</v>
      </c>
      <c r="G77" s="52">
        <f t="shared" si="5"/>
        <v>0</v>
      </c>
      <c r="H77" s="90"/>
    </row>
    <row r="78" spans="1:8" s="17" customFormat="1" ht="25.5" outlineLevel="2">
      <c r="A78" s="89" t="s">
        <v>33</v>
      </c>
      <c r="B78" s="104" t="s">
        <v>8674</v>
      </c>
      <c r="C78" s="103" t="s">
        <v>8673</v>
      </c>
      <c r="D78" s="161">
        <v>1282360</v>
      </c>
      <c r="E78" s="161">
        <v>0</v>
      </c>
      <c r="F78" s="162">
        <f t="shared" si="4"/>
        <v>1282360</v>
      </c>
      <c r="G78" s="52">
        <f t="shared" si="5"/>
        <v>0</v>
      </c>
      <c r="H78" s="90"/>
    </row>
    <row r="79" spans="1:8" s="17" customFormat="1" ht="25.5" outlineLevel="2">
      <c r="A79" s="89" t="s">
        <v>33</v>
      </c>
      <c r="B79" s="104" t="s">
        <v>8668</v>
      </c>
      <c r="C79" s="103" t="s">
        <v>8667</v>
      </c>
      <c r="D79" s="161">
        <v>99435</v>
      </c>
      <c r="E79" s="161">
        <v>0</v>
      </c>
      <c r="F79" s="162">
        <f t="shared" si="4"/>
        <v>99435</v>
      </c>
      <c r="G79" s="52">
        <f t="shared" si="5"/>
        <v>0</v>
      </c>
      <c r="H79" s="90"/>
    </row>
    <row r="80" spans="1:8" s="17" customFormat="1" ht="25.5" outlineLevel="2">
      <c r="A80" s="89" t="s">
        <v>33</v>
      </c>
      <c r="B80" s="104" t="s">
        <v>8668</v>
      </c>
      <c r="C80" s="103" t="s">
        <v>8667</v>
      </c>
      <c r="D80" s="161">
        <v>249983</v>
      </c>
      <c r="E80" s="161">
        <v>0</v>
      </c>
      <c r="F80" s="162">
        <f t="shared" si="4"/>
        <v>249983</v>
      </c>
      <c r="G80" s="52">
        <f t="shared" si="5"/>
        <v>0</v>
      </c>
      <c r="H80" s="90"/>
    </row>
    <row r="81" spans="1:8" s="17" customFormat="1" outlineLevel="2">
      <c r="A81" s="89" t="s">
        <v>33</v>
      </c>
      <c r="B81" s="104" t="s">
        <v>8666</v>
      </c>
      <c r="C81" s="103" t="s">
        <v>8665</v>
      </c>
      <c r="D81" s="161">
        <v>73998</v>
      </c>
      <c r="E81" s="161">
        <v>0</v>
      </c>
      <c r="F81" s="162">
        <f t="shared" si="4"/>
        <v>73998</v>
      </c>
      <c r="G81" s="52">
        <f t="shared" si="5"/>
        <v>0</v>
      </c>
      <c r="H81" s="90"/>
    </row>
    <row r="82" spans="1:8" s="17" customFormat="1" outlineLevel="2">
      <c r="A82" s="89" t="s">
        <v>33</v>
      </c>
      <c r="B82" s="104" t="s">
        <v>8666</v>
      </c>
      <c r="C82" s="103" t="s">
        <v>8665</v>
      </c>
      <c r="D82" s="161">
        <v>666304</v>
      </c>
      <c r="E82" s="161">
        <v>0</v>
      </c>
      <c r="F82" s="162">
        <f t="shared" si="4"/>
        <v>666304</v>
      </c>
      <c r="G82" s="52">
        <f t="shared" si="5"/>
        <v>0</v>
      </c>
      <c r="H82" s="90"/>
    </row>
    <row r="83" spans="1:8" s="17" customFormat="1" ht="25.5" outlineLevel="2">
      <c r="A83" s="89" t="s">
        <v>33</v>
      </c>
      <c r="B83" s="104" t="s">
        <v>8659</v>
      </c>
      <c r="C83" s="103" t="s">
        <v>8658</v>
      </c>
      <c r="D83" s="161">
        <v>86717</v>
      </c>
      <c r="E83" s="161">
        <v>0</v>
      </c>
      <c r="F83" s="162">
        <f t="shared" si="4"/>
        <v>86717</v>
      </c>
      <c r="G83" s="52">
        <f t="shared" si="5"/>
        <v>0</v>
      </c>
      <c r="H83" s="90"/>
    </row>
    <row r="84" spans="1:8" s="17" customFormat="1" ht="25.5" outlineLevel="2">
      <c r="A84" s="89" t="s">
        <v>33</v>
      </c>
      <c r="B84" s="104" t="s">
        <v>8659</v>
      </c>
      <c r="C84" s="103" t="s">
        <v>8658</v>
      </c>
      <c r="D84" s="161">
        <v>218008</v>
      </c>
      <c r="E84" s="161">
        <v>0</v>
      </c>
      <c r="F84" s="162">
        <f t="shared" si="4"/>
        <v>218008</v>
      </c>
      <c r="G84" s="52">
        <f t="shared" si="5"/>
        <v>0</v>
      </c>
      <c r="H84" s="90"/>
    </row>
    <row r="85" spans="1:8" s="17" customFormat="1" ht="63.75" outlineLevel="2">
      <c r="A85" s="89" t="s">
        <v>33</v>
      </c>
      <c r="B85" s="104" t="s">
        <v>8655</v>
      </c>
      <c r="C85" s="103" t="s">
        <v>8654</v>
      </c>
      <c r="D85" s="161">
        <v>13875</v>
      </c>
      <c r="E85" s="161">
        <v>0</v>
      </c>
      <c r="F85" s="162">
        <f t="shared" si="4"/>
        <v>13875</v>
      </c>
      <c r="G85" s="52">
        <f t="shared" si="5"/>
        <v>0</v>
      </c>
      <c r="H85" s="90"/>
    </row>
    <row r="86" spans="1:8" s="17" customFormat="1" ht="63.75" outlineLevel="2">
      <c r="A86" s="89" t="s">
        <v>33</v>
      </c>
      <c r="B86" s="104" t="s">
        <v>8655</v>
      </c>
      <c r="C86" s="103" t="s">
        <v>8654</v>
      </c>
      <c r="D86" s="161">
        <v>34881</v>
      </c>
      <c r="E86" s="161">
        <v>0</v>
      </c>
      <c r="F86" s="162">
        <f t="shared" si="4"/>
        <v>34881</v>
      </c>
      <c r="G86" s="52">
        <f t="shared" si="5"/>
        <v>0</v>
      </c>
      <c r="H86" s="90"/>
    </row>
    <row r="87" spans="1:8" s="17" customFormat="1" ht="25.5" outlineLevel="2">
      <c r="A87" s="89" t="s">
        <v>33</v>
      </c>
      <c r="B87" s="104" t="s">
        <v>8642</v>
      </c>
      <c r="C87" s="103" t="s">
        <v>8641</v>
      </c>
      <c r="D87" s="161">
        <v>320000</v>
      </c>
      <c r="E87" s="161">
        <v>0</v>
      </c>
      <c r="F87" s="162">
        <f t="shared" si="4"/>
        <v>320000</v>
      </c>
      <c r="G87" s="52">
        <f t="shared" si="5"/>
        <v>0</v>
      </c>
      <c r="H87" s="90"/>
    </row>
    <row r="88" spans="1:8" s="17" customFormat="1" ht="25.5" outlineLevel="2">
      <c r="A88" s="89" t="s">
        <v>33</v>
      </c>
      <c r="B88" s="104" t="s">
        <v>8642</v>
      </c>
      <c r="C88" s="103" t="s">
        <v>8641</v>
      </c>
      <c r="D88" s="161">
        <v>1282360</v>
      </c>
      <c r="E88" s="161">
        <v>0</v>
      </c>
      <c r="F88" s="162">
        <f t="shared" si="4"/>
        <v>1282360</v>
      </c>
      <c r="G88" s="52">
        <f t="shared" si="5"/>
        <v>0</v>
      </c>
      <c r="H88" s="90"/>
    </row>
    <row r="89" spans="1:8" s="17" customFormat="1" ht="25.5" outlineLevel="2">
      <c r="A89" s="89" t="s">
        <v>33</v>
      </c>
      <c r="B89" s="104" t="s">
        <v>8638</v>
      </c>
      <c r="C89" s="103" t="s">
        <v>8637</v>
      </c>
      <c r="D89" s="161">
        <v>46249</v>
      </c>
      <c r="E89" s="161">
        <v>0</v>
      </c>
      <c r="F89" s="162">
        <f t="shared" si="4"/>
        <v>46249</v>
      </c>
      <c r="G89" s="52">
        <f t="shared" si="5"/>
        <v>0</v>
      </c>
      <c r="H89" s="90"/>
    </row>
    <row r="90" spans="1:8" s="17" customFormat="1" ht="25.5" outlineLevel="2">
      <c r="A90" s="89" t="s">
        <v>33</v>
      </c>
      <c r="B90" s="104" t="s">
        <v>8638</v>
      </c>
      <c r="C90" s="103" t="s">
        <v>8637</v>
      </c>
      <c r="D90" s="161">
        <v>116271</v>
      </c>
      <c r="E90" s="161">
        <v>0</v>
      </c>
      <c r="F90" s="162">
        <f t="shared" si="4"/>
        <v>116271</v>
      </c>
      <c r="G90" s="52">
        <f t="shared" si="5"/>
        <v>0</v>
      </c>
      <c r="H90" s="90"/>
    </row>
    <row r="91" spans="1:8" s="102" customFormat="1" outlineLevel="1">
      <c r="A91" s="91" t="s">
        <v>11164</v>
      </c>
      <c r="B91" s="104"/>
      <c r="C91" s="103"/>
      <c r="D91" s="161"/>
      <c r="E91" s="161"/>
      <c r="F91" s="162">
        <f>SUBTOTAL(9,F73:F90)</f>
        <v>4993276</v>
      </c>
      <c r="G91" s="52"/>
      <c r="H91" s="90"/>
    </row>
    <row r="92" spans="1:8" s="17" customFormat="1" outlineLevel="2">
      <c r="A92" s="89" t="s">
        <v>19</v>
      </c>
      <c r="B92" s="104" t="s">
        <v>10279</v>
      </c>
      <c r="C92" s="103" t="s">
        <v>10278</v>
      </c>
      <c r="D92" s="161">
        <v>173857</v>
      </c>
      <c r="E92" s="161">
        <v>0</v>
      </c>
      <c r="F92" s="162">
        <f t="shared" ref="F92:F101" si="6">D92-E92</f>
        <v>173857</v>
      </c>
      <c r="G92" s="52">
        <f t="shared" ref="G92:G101" si="7">E92/D92</f>
        <v>0</v>
      </c>
      <c r="H92" s="90"/>
    </row>
    <row r="93" spans="1:8" s="17" customFormat="1" ht="25.5" outlineLevel="2">
      <c r="A93" s="89" t="s">
        <v>19</v>
      </c>
      <c r="B93" s="104" t="s">
        <v>8807</v>
      </c>
      <c r="C93" s="103" t="s">
        <v>8806</v>
      </c>
      <c r="D93" s="161">
        <v>1138095</v>
      </c>
      <c r="E93" s="161">
        <v>2000</v>
      </c>
      <c r="F93" s="162">
        <f t="shared" si="6"/>
        <v>1136095</v>
      </c>
      <c r="G93" s="52">
        <f t="shared" si="7"/>
        <v>1.7573225433729169E-3</v>
      </c>
      <c r="H93" s="90"/>
    </row>
    <row r="94" spans="1:8" s="17" customFormat="1" ht="25.5" outlineLevel="2">
      <c r="A94" s="89" t="s">
        <v>19</v>
      </c>
      <c r="B94" s="104" t="s">
        <v>8807</v>
      </c>
      <c r="C94" s="103" t="s">
        <v>8806</v>
      </c>
      <c r="D94" s="161">
        <v>284000</v>
      </c>
      <c r="E94" s="161">
        <v>18000</v>
      </c>
      <c r="F94" s="162">
        <f t="shared" si="6"/>
        <v>266000</v>
      </c>
      <c r="G94" s="52">
        <f t="shared" si="7"/>
        <v>6.3380281690140844E-2</v>
      </c>
      <c r="H94" s="90"/>
    </row>
    <row r="95" spans="1:8" s="17" customFormat="1" outlineLevel="2">
      <c r="A95" s="89" t="s">
        <v>19</v>
      </c>
      <c r="B95" s="104" t="s">
        <v>8784</v>
      </c>
      <c r="C95" s="103" t="s">
        <v>8783</v>
      </c>
      <c r="D95" s="161">
        <v>801180</v>
      </c>
      <c r="E95" s="161">
        <v>0</v>
      </c>
      <c r="F95" s="162">
        <f t="shared" si="6"/>
        <v>801180</v>
      </c>
      <c r="G95" s="52">
        <f t="shared" si="7"/>
        <v>0</v>
      </c>
      <c r="H95" s="90"/>
    </row>
    <row r="96" spans="1:8" s="17" customFormat="1" ht="25.5" outlineLevel="2">
      <c r="A96" s="89" t="s">
        <v>19</v>
      </c>
      <c r="B96" s="104" t="s">
        <v>8774</v>
      </c>
      <c r="C96" s="103" t="s">
        <v>8773</v>
      </c>
      <c r="D96" s="161">
        <v>1201770</v>
      </c>
      <c r="E96" s="161">
        <v>0</v>
      </c>
      <c r="F96" s="162">
        <f t="shared" si="6"/>
        <v>1201770</v>
      </c>
      <c r="G96" s="52">
        <f t="shared" si="7"/>
        <v>0</v>
      </c>
      <c r="H96" s="90"/>
    </row>
    <row r="97" spans="1:8" s="17" customFormat="1" ht="25.5" outlineLevel="2">
      <c r="A97" s="89" t="s">
        <v>19</v>
      </c>
      <c r="B97" s="104" t="s">
        <v>8761</v>
      </c>
      <c r="C97" s="103" t="s">
        <v>8760</v>
      </c>
      <c r="D97" s="161">
        <v>2002950</v>
      </c>
      <c r="E97" s="161">
        <v>0</v>
      </c>
      <c r="F97" s="162">
        <f t="shared" si="6"/>
        <v>2002950</v>
      </c>
      <c r="G97" s="52">
        <f t="shared" si="7"/>
        <v>0</v>
      </c>
      <c r="H97" s="90"/>
    </row>
    <row r="98" spans="1:8" s="17" customFormat="1" ht="38.25" outlineLevel="2">
      <c r="A98" s="89" t="s">
        <v>19</v>
      </c>
      <c r="B98" s="104" t="s">
        <v>8750</v>
      </c>
      <c r="C98" s="103" t="s">
        <v>8749</v>
      </c>
      <c r="D98" s="161">
        <v>160236</v>
      </c>
      <c r="E98" s="161">
        <v>0</v>
      </c>
      <c r="F98" s="162">
        <f t="shared" si="6"/>
        <v>160236</v>
      </c>
      <c r="G98" s="52">
        <f t="shared" si="7"/>
        <v>0</v>
      </c>
      <c r="H98" s="90"/>
    </row>
    <row r="99" spans="1:8" s="17" customFormat="1" outlineLevel="2">
      <c r="A99" s="89" t="s">
        <v>19</v>
      </c>
      <c r="B99" s="104" t="s">
        <v>8728</v>
      </c>
      <c r="C99" s="103" t="s">
        <v>8727</v>
      </c>
      <c r="D99" s="161">
        <v>3004425</v>
      </c>
      <c r="E99" s="161">
        <v>0</v>
      </c>
      <c r="F99" s="162">
        <f t="shared" si="6"/>
        <v>3004425</v>
      </c>
      <c r="G99" s="52">
        <f t="shared" si="7"/>
        <v>0</v>
      </c>
      <c r="H99" s="90"/>
    </row>
    <row r="100" spans="1:8" s="17" customFormat="1" outlineLevel="2">
      <c r="A100" s="89" t="s">
        <v>19</v>
      </c>
      <c r="B100" s="104" t="s">
        <v>8710</v>
      </c>
      <c r="C100" s="103" t="s">
        <v>8709</v>
      </c>
      <c r="D100" s="161">
        <v>1201770</v>
      </c>
      <c r="E100" s="161">
        <v>79557</v>
      </c>
      <c r="F100" s="162">
        <f t="shared" si="6"/>
        <v>1122213</v>
      </c>
      <c r="G100" s="52">
        <f t="shared" si="7"/>
        <v>6.6199855213560005E-2</v>
      </c>
      <c r="H100" s="90"/>
    </row>
    <row r="101" spans="1:8" s="17" customFormat="1" ht="25.5" outlineLevel="2">
      <c r="A101" s="89" t="s">
        <v>19</v>
      </c>
      <c r="B101" s="104" t="s">
        <v>8706</v>
      </c>
      <c r="C101" s="103" t="s">
        <v>8705</v>
      </c>
      <c r="D101" s="161">
        <v>400590</v>
      </c>
      <c r="E101" s="161">
        <v>0</v>
      </c>
      <c r="F101" s="162">
        <f t="shared" si="6"/>
        <v>400590</v>
      </c>
      <c r="G101" s="52">
        <f t="shared" si="7"/>
        <v>0</v>
      </c>
      <c r="H101" s="90"/>
    </row>
    <row r="102" spans="1:8" s="102" customFormat="1" outlineLevel="1">
      <c r="A102" s="91" t="s">
        <v>11165</v>
      </c>
      <c r="B102" s="104"/>
      <c r="C102" s="103"/>
      <c r="D102" s="161"/>
      <c r="E102" s="161"/>
      <c r="F102" s="162">
        <f>SUBTOTAL(9,F92:F101)</f>
        <v>10269316</v>
      </c>
      <c r="G102" s="52"/>
      <c r="H102" s="90"/>
    </row>
    <row r="103" spans="1:8" s="17" customFormat="1" outlineLevel="2">
      <c r="A103" s="89" t="s">
        <v>37</v>
      </c>
      <c r="B103" s="104" t="s">
        <v>78</v>
      </c>
      <c r="C103" s="103" t="s">
        <v>79</v>
      </c>
      <c r="D103" s="161">
        <v>1000000</v>
      </c>
      <c r="E103" s="161">
        <v>75000</v>
      </c>
      <c r="F103" s="162">
        <f t="shared" ref="F103:F134" si="8">D103-E103</f>
        <v>925000</v>
      </c>
      <c r="G103" s="52">
        <f t="shared" ref="G103:G134" si="9">E103/D103</f>
        <v>7.4999999999999997E-2</v>
      </c>
      <c r="H103" s="90"/>
    </row>
    <row r="104" spans="1:8" s="17" customFormat="1" outlineLevel="2">
      <c r="A104" s="89" t="s">
        <v>37</v>
      </c>
      <c r="B104" s="104" t="s">
        <v>10212</v>
      </c>
      <c r="C104" s="103" t="s">
        <v>10211</v>
      </c>
      <c r="D104" s="161">
        <v>814953</v>
      </c>
      <c r="E104" s="161">
        <v>0</v>
      </c>
      <c r="F104" s="162">
        <f t="shared" si="8"/>
        <v>814953</v>
      </c>
      <c r="G104" s="52">
        <f t="shared" si="9"/>
        <v>0</v>
      </c>
      <c r="H104" s="90"/>
    </row>
    <row r="105" spans="1:8" s="17" customFormat="1" outlineLevel="2">
      <c r="A105" s="89" t="s">
        <v>37</v>
      </c>
      <c r="B105" s="104" t="s">
        <v>10068</v>
      </c>
      <c r="C105" s="103" t="s">
        <v>10067</v>
      </c>
      <c r="D105" s="161">
        <v>2690886</v>
      </c>
      <c r="E105" s="161">
        <v>58548.11</v>
      </c>
      <c r="F105" s="162">
        <f t="shared" si="8"/>
        <v>2632337.89</v>
      </c>
      <c r="G105" s="52">
        <f t="shared" si="9"/>
        <v>2.1757930287645035E-2</v>
      </c>
      <c r="H105" s="90"/>
    </row>
    <row r="106" spans="1:8" s="17" customFormat="1" outlineLevel="2">
      <c r="A106" s="89" t="s">
        <v>37</v>
      </c>
      <c r="B106" s="104" t="s">
        <v>8615</v>
      </c>
      <c r="C106" s="103" t="s">
        <v>8614</v>
      </c>
      <c r="D106" s="161">
        <v>310858.2</v>
      </c>
      <c r="E106" s="161">
        <v>0</v>
      </c>
      <c r="F106" s="162">
        <f t="shared" si="8"/>
        <v>310858.2</v>
      </c>
      <c r="G106" s="52">
        <f t="shared" si="9"/>
        <v>0</v>
      </c>
      <c r="H106" s="90"/>
    </row>
    <row r="107" spans="1:8" s="17" customFormat="1" outlineLevel="2">
      <c r="A107" s="89" t="s">
        <v>37</v>
      </c>
      <c r="B107" s="104" t="s">
        <v>8605</v>
      </c>
      <c r="C107" s="103" t="s">
        <v>8604</v>
      </c>
      <c r="D107" s="161">
        <v>3605310</v>
      </c>
      <c r="E107" s="161">
        <v>0</v>
      </c>
      <c r="F107" s="162">
        <f t="shared" si="8"/>
        <v>3605310</v>
      </c>
      <c r="G107" s="52">
        <f t="shared" si="9"/>
        <v>0</v>
      </c>
      <c r="H107" s="90"/>
    </row>
    <row r="108" spans="1:8" s="17" customFormat="1" ht="25.5" outlineLevel="2">
      <c r="A108" s="89" t="s">
        <v>37</v>
      </c>
      <c r="B108" s="104" t="s">
        <v>8589</v>
      </c>
      <c r="C108" s="103" t="s">
        <v>8588</v>
      </c>
      <c r="D108" s="161">
        <v>801180</v>
      </c>
      <c r="E108" s="161">
        <v>0</v>
      </c>
      <c r="F108" s="162">
        <f t="shared" si="8"/>
        <v>801180</v>
      </c>
      <c r="G108" s="52">
        <f t="shared" si="9"/>
        <v>0</v>
      </c>
      <c r="H108" s="90"/>
    </row>
    <row r="109" spans="1:8" s="17" customFormat="1" outlineLevel="2">
      <c r="A109" s="89" t="s">
        <v>37</v>
      </c>
      <c r="B109" s="104" t="s">
        <v>8587</v>
      </c>
      <c r="C109" s="103" t="s">
        <v>8586</v>
      </c>
      <c r="D109" s="161">
        <v>81259</v>
      </c>
      <c r="E109" s="161">
        <v>0</v>
      </c>
      <c r="F109" s="162">
        <f t="shared" si="8"/>
        <v>81259</v>
      </c>
      <c r="G109" s="52">
        <f t="shared" si="9"/>
        <v>0</v>
      </c>
      <c r="H109" s="90"/>
    </row>
    <row r="110" spans="1:8" s="17" customFormat="1" ht="25.5" outlineLevel="2">
      <c r="A110" s="89" t="s">
        <v>37</v>
      </c>
      <c r="B110" s="104" t="s">
        <v>8583</v>
      </c>
      <c r="C110" s="103" t="s">
        <v>8582</v>
      </c>
      <c r="D110" s="161">
        <v>1602360</v>
      </c>
      <c r="E110" s="161">
        <v>0</v>
      </c>
      <c r="F110" s="162">
        <f t="shared" si="8"/>
        <v>1602360</v>
      </c>
      <c r="G110" s="52">
        <f t="shared" si="9"/>
        <v>0</v>
      </c>
      <c r="H110" s="90"/>
    </row>
    <row r="111" spans="1:8" s="17" customFormat="1" outlineLevel="2">
      <c r="A111" s="89" t="s">
        <v>37</v>
      </c>
      <c r="B111" s="104" t="s">
        <v>8581</v>
      </c>
      <c r="C111" s="103" t="s">
        <v>8580</v>
      </c>
      <c r="D111" s="161">
        <v>2403540</v>
      </c>
      <c r="E111" s="161">
        <v>0</v>
      </c>
      <c r="F111" s="162">
        <f t="shared" si="8"/>
        <v>2403540</v>
      </c>
      <c r="G111" s="52">
        <f t="shared" si="9"/>
        <v>0</v>
      </c>
      <c r="H111" s="90"/>
    </row>
    <row r="112" spans="1:8" s="17" customFormat="1" ht="25.5" outlineLevel="2">
      <c r="A112" s="89" t="s">
        <v>37</v>
      </c>
      <c r="B112" s="104" t="s">
        <v>8573</v>
      </c>
      <c r="C112" s="103" t="s">
        <v>8572</v>
      </c>
      <c r="D112" s="161">
        <v>1602360</v>
      </c>
      <c r="E112" s="161">
        <v>0</v>
      </c>
      <c r="F112" s="162">
        <f t="shared" si="8"/>
        <v>1602360</v>
      </c>
      <c r="G112" s="52">
        <f t="shared" si="9"/>
        <v>0</v>
      </c>
      <c r="H112" s="90"/>
    </row>
    <row r="113" spans="1:8" s="17" customFormat="1" ht="25.5" outlineLevel="2">
      <c r="A113" s="89" t="s">
        <v>37</v>
      </c>
      <c r="B113" s="104" t="s">
        <v>8563</v>
      </c>
      <c r="C113" s="103" t="s">
        <v>8562</v>
      </c>
      <c r="D113" s="161">
        <v>320472</v>
      </c>
      <c r="E113" s="161">
        <v>0</v>
      </c>
      <c r="F113" s="162">
        <f t="shared" si="8"/>
        <v>320472</v>
      </c>
      <c r="G113" s="52">
        <f t="shared" si="9"/>
        <v>0</v>
      </c>
      <c r="H113" s="90"/>
    </row>
    <row r="114" spans="1:8" s="17" customFormat="1" outlineLevel="2">
      <c r="A114" s="89" t="s">
        <v>37</v>
      </c>
      <c r="B114" s="104" t="s">
        <v>8561</v>
      </c>
      <c r="C114" s="103" t="s">
        <v>8560</v>
      </c>
      <c r="D114" s="161">
        <v>1442124</v>
      </c>
      <c r="E114" s="161">
        <v>0</v>
      </c>
      <c r="F114" s="162">
        <f t="shared" si="8"/>
        <v>1442124</v>
      </c>
      <c r="G114" s="52">
        <f t="shared" si="9"/>
        <v>0</v>
      </c>
      <c r="H114" s="90"/>
    </row>
    <row r="115" spans="1:8" s="17" customFormat="1" ht="51" outlineLevel="2">
      <c r="A115" s="89" t="s">
        <v>37</v>
      </c>
      <c r="B115" s="104" t="s">
        <v>8557</v>
      </c>
      <c r="C115" s="103" t="s">
        <v>8556</v>
      </c>
      <c r="D115" s="161">
        <v>5207670</v>
      </c>
      <c r="E115" s="161">
        <v>17334.36</v>
      </c>
      <c r="F115" s="162">
        <f t="shared" si="8"/>
        <v>5190335.6399999997</v>
      </c>
      <c r="G115" s="52">
        <f t="shared" si="9"/>
        <v>3.3286210531773327E-3</v>
      </c>
      <c r="H115" s="90"/>
    </row>
    <row r="116" spans="1:8" s="17" customFormat="1" ht="25.5" outlineLevel="2">
      <c r="A116" s="89" t="s">
        <v>37</v>
      </c>
      <c r="B116" s="104" t="s">
        <v>8549</v>
      </c>
      <c r="C116" s="103" t="s">
        <v>8548</v>
      </c>
      <c r="D116" s="161">
        <v>100148</v>
      </c>
      <c r="E116" s="161">
        <v>0</v>
      </c>
      <c r="F116" s="162">
        <f t="shared" si="8"/>
        <v>100148</v>
      </c>
      <c r="G116" s="52">
        <f t="shared" si="9"/>
        <v>0</v>
      </c>
      <c r="H116" s="90"/>
    </row>
    <row r="117" spans="1:8" s="17" customFormat="1" ht="25.5" outlineLevel="2">
      <c r="A117" s="89" t="s">
        <v>37</v>
      </c>
      <c r="B117" s="104" t="s">
        <v>8541</v>
      </c>
      <c r="C117" s="103" t="s">
        <v>8540</v>
      </c>
      <c r="D117" s="161">
        <v>3204720</v>
      </c>
      <c r="E117" s="161">
        <v>320000</v>
      </c>
      <c r="F117" s="162">
        <f t="shared" si="8"/>
        <v>2884720</v>
      </c>
      <c r="G117" s="52">
        <f t="shared" si="9"/>
        <v>9.9852717242067957E-2</v>
      </c>
      <c r="H117" s="90"/>
    </row>
    <row r="118" spans="1:8" s="17" customFormat="1" outlineLevel="2">
      <c r="A118" s="89" t="s">
        <v>37</v>
      </c>
      <c r="B118" s="104" t="s">
        <v>8537</v>
      </c>
      <c r="C118" s="103" t="s">
        <v>8536</v>
      </c>
      <c r="D118" s="161">
        <v>1602360</v>
      </c>
      <c r="E118" s="161">
        <v>0</v>
      </c>
      <c r="F118" s="162">
        <f t="shared" si="8"/>
        <v>1602360</v>
      </c>
      <c r="G118" s="52">
        <f t="shared" si="9"/>
        <v>0</v>
      </c>
      <c r="H118" s="90"/>
    </row>
    <row r="119" spans="1:8" s="17" customFormat="1" ht="25.5" outlineLevel="2">
      <c r="A119" s="89" t="s">
        <v>37</v>
      </c>
      <c r="B119" s="104" t="s">
        <v>8529</v>
      </c>
      <c r="C119" s="103" t="s">
        <v>8528</v>
      </c>
      <c r="D119" s="161">
        <v>1602360</v>
      </c>
      <c r="E119" s="161">
        <v>0</v>
      </c>
      <c r="F119" s="162">
        <f t="shared" si="8"/>
        <v>1602360</v>
      </c>
      <c r="G119" s="52">
        <f t="shared" si="9"/>
        <v>0</v>
      </c>
      <c r="H119" s="90"/>
    </row>
    <row r="120" spans="1:8" s="17" customFormat="1" outlineLevel="2">
      <c r="A120" s="89" t="s">
        <v>37</v>
      </c>
      <c r="B120" s="104" t="s">
        <v>8527</v>
      </c>
      <c r="C120" s="103" t="s">
        <v>8526</v>
      </c>
      <c r="D120" s="161">
        <v>721062</v>
      </c>
      <c r="E120" s="161">
        <v>0</v>
      </c>
      <c r="F120" s="162">
        <f t="shared" si="8"/>
        <v>721062</v>
      </c>
      <c r="G120" s="52">
        <f t="shared" si="9"/>
        <v>0</v>
      </c>
      <c r="H120" s="90"/>
    </row>
    <row r="121" spans="1:8" s="17" customFormat="1" ht="25.5" outlineLevel="2">
      <c r="A121" s="89" t="s">
        <v>37</v>
      </c>
      <c r="B121" s="104" t="s">
        <v>8523</v>
      </c>
      <c r="C121" s="103" t="s">
        <v>8522</v>
      </c>
      <c r="D121" s="161">
        <v>240354</v>
      </c>
      <c r="E121" s="161">
        <v>0</v>
      </c>
      <c r="F121" s="162">
        <f t="shared" si="8"/>
        <v>240354</v>
      </c>
      <c r="G121" s="52">
        <f t="shared" si="9"/>
        <v>0</v>
      </c>
      <c r="H121" s="90"/>
    </row>
    <row r="122" spans="1:8" s="17" customFormat="1" ht="25.5" outlineLevel="2">
      <c r="A122" s="89" t="s">
        <v>37</v>
      </c>
      <c r="B122" s="104" t="s">
        <v>8519</v>
      </c>
      <c r="C122" s="103" t="s">
        <v>8518</v>
      </c>
      <c r="D122" s="161">
        <v>346654</v>
      </c>
      <c r="E122" s="161">
        <v>0</v>
      </c>
      <c r="F122" s="162">
        <f t="shared" si="8"/>
        <v>346654</v>
      </c>
      <c r="G122" s="52">
        <f t="shared" si="9"/>
        <v>0</v>
      </c>
      <c r="H122" s="90"/>
    </row>
    <row r="123" spans="1:8" s="17" customFormat="1" outlineLevel="2">
      <c r="A123" s="89" t="s">
        <v>37</v>
      </c>
      <c r="B123" s="104" t="s">
        <v>8515</v>
      </c>
      <c r="C123" s="103" t="s">
        <v>8514</v>
      </c>
      <c r="D123" s="161">
        <v>1602360</v>
      </c>
      <c r="E123" s="161">
        <v>0</v>
      </c>
      <c r="F123" s="162">
        <f t="shared" si="8"/>
        <v>1602360</v>
      </c>
      <c r="G123" s="52">
        <f t="shared" si="9"/>
        <v>0</v>
      </c>
      <c r="H123" s="90"/>
    </row>
    <row r="124" spans="1:8" s="17" customFormat="1" outlineLevel="2">
      <c r="A124" s="89" t="s">
        <v>37</v>
      </c>
      <c r="B124" s="104" t="s">
        <v>8513</v>
      </c>
      <c r="C124" s="103" t="s">
        <v>8512</v>
      </c>
      <c r="D124" s="161">
        <v>2002950</v>
      </c>
      <c r="E124" s="161">
        <v>0</v>
      </c>
      <c r="F124" s="162">
        <f t="shared" si="8"/>
        <v>2002950</v>
      </c>
      <c r="G124" s="52">
        <f t="shared" si="9"/>
        <v>0</v>
      </c>
      <c r="H124" s="90"/>
    </row>
    <row r="125" spans="1:8" s="17" customFormat="1" ht="25.5" outlineLevel="2">
      <c r="A125" s="89" t="s">
        <v>37</v>
      </c>
      <c r="B125" s="104" t="s">
        <v>8507</v>
      </c>
      <c r="C125" s="103" t="s">
        <v>8506</v>
      </c>
      <c r="D125" s="161">
        <v>34451.199999999997</v>
      </c>
      <c r="E125" s="161">
        <v>0</v>
      </c>
      <c r="F125" s="162">
        <f t="shared" si="8"/>
        <v>34451.199999999997</v>
      </c>
      <c r="G125" s="52">
        <f t="shared" si="9"/>
        <v>0</v>
      </c>
      <c r="H125" s="90"/>
    </row>
    <row r="126" spans="1:8" s="17" customFormat="1" outlineLevel="2">
      <c r="A126" s="89" t="s">
        <v>37</v>
      </c>
      <c r="B126" s="104" t="s">
        <v>8491</v>
      </c>
      <c r="C126" s="103" t="s">
        <v>8490</v>
      </c>
      <c r="D126" s="161">
        <v>20315</v>
      </c>
      <c r="E126" s="161">
        <v>0</v>
      </c>
      <c r="F126" s="162">
        <f t="shared" si="8"/>
        <v>20315</v>
      </c>
      <c r="G126" s="52">
        <f t="shared" si="9"/>
        <v>0</v>
      </c>
      <c r="H126" s="90"/>
    </row>
    <row r="127" spans="1:8" s="17" customFormat="1" ht="25.5" outlineLevel="2">
      <c r="A127" s="89" t="s">
        <v>37</v>
      </c>
      <c r="B127" s="104" t="s">
        <v>8489</v>
      </c>
      <c r="C127" s="103" t="s">
        <v>8488</v>
      </c>
      <c r="D127" s="161">
        <v>65009</v>
      </c>
      <c r="E127" s="161">
        <v>0</v>
      </c>
      <c r="F127" s="162">
        <f t="shared" si="8"/>
        <v>65009</v>
      </c>
      <c r="G127" s="52">
        <f t="shared" si="9"/>
        <v>0</v>
      </c>
      <c r="H127" s="90"/>
    </row>
    <row r="128" spans="1:8" s="17" customFormat="1" outlineLevel="2">
      <c r="A128" s="89" t="s">
        <v>37</v>
      </c>
      <c r="B128" s="104" t="s">
        <v>8485</v>
      </c>
      <c r="C128" s="103" t="s">
        <v>8484</v>
      </c>
      <c r="D128" s="161">
        <v>801180</v>
      </c>
      <c r="E128" s="161">
        <v>0</v>
      </c>
      <c r="F128" s="162">
        <f t="shared" si="8"/>
        <v>801180</v>
      </c>
      <c r="G128" s="52">
        <f t="shared" si="9"/>
        <v>0</v>
      </c>
      <c r="H128" s="90"/>
    </row>
    <row r="129" spans="1:8" s="17" customFormat="1" outlineLevel="2">
      <c r="A129" s="89" t="s">
        <v>37</v>
      </c>
      <c r="B129" s="104" t="s">
        <v>8459</v>
      </c>
      <c r="C129" s="103" t="s">
        <v>8458</v>
      </c>
      <c r="D129" s="161">
        <v>600885</v>
      </c>
      <c r="E129" s="161">
        <v>0</v>
      </c>
      <c r="F129" s="162">
        <f t="shared" si="8"/>
        <v>600885</v>
      </c>
      <c r="G129" s="52">
        <f t="shared" si="9"/>
        <v>0</v>
      </c>
      <c r="H129" s="90"/>
    </row>
    <row r="130" spans="1:8" s="17" customFormat="1" ht="38.25" outlineLevel="2">
      <c r="A130" s="89" t="s">
        <v>37</v>
      </c>
      <c r="B130" s="104" t="s">
        <v>8457</v>
      </c>
      <c r="C130" s="103" t="s">
        <v>8456</v>
      </c>
      <c r="D130" s="161">
        <v>1201770</v>
      </c>
      <c r="E130" s="161">
        <v>0</v>
      </c>
      <c r="F130" s="162">
        <f t="shared" si="8"/>
        <v>1201770</v>
      </c>
      <c r="G130" s="52">
        <f t="shared" si="9"/>
        <v>0</v>
      </c>
      <c r="H130" s="90"/>
    </row>
    <row r="131" spans="1:8" s="17" customFormat="1" ht="25.5" outlineLevel="2">
      <c r="A131" s="89" t="s">
        <v>37</v>
      </c>
      <c r="B131" s="104" t="s">
        <v>8450</v>
      </c>
      <c r="C131" s="103" t="s">
        <v>8449</v>
      </c>
      <c r="D131" s="161">
        <v>480708</v>
      </c>
      <c r="E131" s="161">
        <v>0</v>
      </c>
      <c r="F131" s="162">
        <f t="shared" si="8"/>
        <v>480708</v>
      </c>
      <c r="G131" s="52">
        <f t="shared" si="9"/>
        <v>0</v>
      </c>
      <c r="H131" s="90"/>
    </row>
    <row r="132" spans="1:8" s="17" customFormat="1" outlineLevel="2">
      <c r="A132" s="89" t="s">
        <v>37</v>
      </c>
      <c r="B132" s="104" t="s">
        <v>8436</v>
      </c>
      <c r="C132" s="103" t="s">
        <v>8435</v>
      </c>
      <c r="D132" s="161">
        <v>99346.6</v>
      </c>
      <c r="E132" s="161">
        <v>0</v>
      </c>
      <c r="F132" s="162">
        <f t="shared" si="8"/>
        <v>99346.6</v>
      </c>
      <c r="G132" s="52">
        <f t="shared" si="9"/>
        <v>0</v>
      </c>
      <c r="H132" s="90"/>
    </row>
    <row r="133" spans="1:8" s="17" customFormat="1" outlineLevel="2">
      <c r="A133" s="89" t="s">
        <v>37</v>
      </c>
      <c r="B133" s="104" t="s">
        <v>8434</v>
      </c>
      <c r="C133" s="103" t="s">
        <v>8433</v>
      </c>
      <c r="D133" s="161">
        <v>240354</v>
      </c>
      <c r="E133" s="161">
        <v>0</v>
      </c>
      <c r="F133" s="162">
        <f t="shared" si="8"/>
        <v>240354</v>
      </c>
      <c r="G133" s="52">
        <f t="shared" si="9"/>
        <v>0</v>
      </c>
      <c r="H133" s="90"/>
    </row>
    <row r="134" spans="1:8" s="17" customFormat="1" ht="25.5" outlineLevel="2">
      <c r="A134" s="89" t="s">
        <v>37</v>
      </c>
      <c r="B134" s="104" t="s">
        <v>8422</v>
      </c>
      <c r="C134" s="103" t="s">
        <v>8421</v>
      </c>
      <c r="D134" s="161">
        <v>1001475</v>
      </c>
      <c r="E134" s="161">
        <v>0</v>
      </c>
      <c r="F134" s="162">
        <f t="shared" si="8"/>
        <v>1001475</v>
      </c>
      <c r="G134" s="52">
        <f t="shared" si="9"/>
        <v>0</v>
      </c>
      <c r="H134" s="92"/>
    </row>
    <row r="135" spans="1:8" s="17" customFormat="1" ht="25.5" outlineLevel="2">
      <c r="A135" s="89" t="s">
        <v>37</v>
      </c>
      <c r="B135" s="104" t="s">
        <v>8420</v>
      </c>
      <c r="C135" s="103" t="s">
        <v>8419</v>
      </c>
      <c r="D135" s="161">
        <v>600885</v>
      </c>
      <c r="E135" s="161">
        <v>0</v>
      </c>
      <c r="F135" s="162">
        <f t="shared" ref="F135:F166" si="10">D135-E135</f>
        <v>600885</v>
      </c>
      <c r="G135" s="52">
        <f t="shared" ref="G135:G166" si="11">E135/D135</f>
        <v>0</v>
      </c>
      <c r="H135" s="92"/>
    </row>
    <row r="136" spans="1:8" s="17" customFormat="1" ht="25.5" outlineLevel="2">
      <c r="A136" s="89" t="s">
        <v>37</v>
      </c>
      <c r="B136" s="104" t="s">
        <v>8402</v>
      </c>
      <c r="C136" s="103" t="s">
        <v>8401</v>
      </c>
      <c r="D136" s="161">
        <v>849251</v>
      </c>
      <c r="E136" s="161">
        <v>79999.97</v>
      </c>
      <c r="F136" s="162">
        <f t="shared" si="10"/>
        <v>769251.03</v>
      </c>
      <c r="G136" s="52">
        <f t="shared" si="11"/>
        <v>9.4200619133801428E-2</v>
      </c>
      <c r="H136" s="92"/>
    </row>
    <row r="137" spans="1:8" s="17" customFormat="1" outlineLevel="2">
      <c r="A137" s="89" t="s">
        <v>37</v>
      </c>
      <c r="B137" s="104" t="s">
        <v>8398</v>
      </c>
      <c r="C137" s="103" t="s">
        <v>8397</v>
      </c>
      <c r="D137" s="161">
        <v>600885</v>
      </c>
      <c r="E137" s="161">
        <v>0</v>
      </c>
      <c r="F137" s="162">
        <f t="shared" si="10"/>
        <v>600885</v>
      </c>
      <c r="G137" s="52">
        <f t="shared" si="11"/>
        <v>0</v>
      </c>
      <c r="H137" s="92"/>
    </row>
    <row r="138" spans="1:8" s="17" customFormat="1" ht="25.5" outlineLevel="2">
      <c r="A138" s="89" t="s">
        <v>37</v>
      </c>
      <c r="B138" s="104" t="s">
        <v>8394</v>
      </c>
      <c r="C138" s="103" t="s">
        <v>8393</v>
      </c>
      <c r="D138" s="161">
        <v>400590</v>
      </c>
      <c r="E138" s="161">
        <v>0</v>
      </c>
      <c r="F138" s="162">
        <f t="shared" si="10"/>
        <v>400590</v>
      </c>
      <c r="G138" s="52">
        <f t="shared" si="11"/>
        <v>0</v>
      </c>
      <c r="H138" s="92"/>
    </row>
    <row r="139" spans="1:8" s="17" customFormat="1" ht="38.25" outlineLevel="2">
      <c r="A139" s="89" t="s">
        <v>37</v>
      </c>
      <c r="B139" s="104" t="s">
        <v>8387</v>
      </c>
      <c r="C139" s="103" t="s">
        <v>8386</v>
      </c>
      <c r="D139" s="161">
        <v>507875</v>
      </c>
      <c r="E139" s="161">
        <v>0</v>
      </c>
      <c r="F139" s="162">
        <f t="shared" si="10"/>
        <v>507875</v>
      </c>
      <c r="G139" s="52">
        <f t="shared" si="11"/>
        <v>0</v>
      </c>
      <c r="H139" s="92"/>
    </row>
    <row r="140" spans="1:8" s="17" customFormat="1" ht="25.5" outlineLevel="2">
      <c r="A140" s="89" t="s">
        <v>37</v>
      </c>
      <c r="B140" s="104" t="s">
        <v>8383</v>
      </c>
      <c r="C140" s="103" t="s">
        <v>8382</v>
      </c>
      <c r="D140" s="161">
        <v>40059</v>
      </c>
      <c r="E140" s="161">
        <v>0</v>
      </c>
      <c r="F140" s="162">
        <f t="shared" si="10"/>
        <v>40059</v>
      </c>
      <c r="G140" s="52">
        <f t="shared" si="11"/>
        <v>0</v>
      </c>
      <c r="H140" s="92"/>
    </row>
    <row r="141" spans="1:8" s="17" customFormat="1" ht="25.5" outlineLevel="2">
      <c r="A141" s="89" t="s">
        <v>37</v>
      </c>
      <c r="B141" s="104" t="s">
        <v>8370</v>
      </c>
      <c r="C141" s="103" t="s">
        <v>8369</v>
      </c>
      <c r="D141" s="161">
        <v>400590</v>
      </c>
      <c r="E141" s="161">
        <v>0</v>
      </c>
      <c r="F141" s="162">
        <f t="shared" si="10"/>
        <v>400590</v>
      </c>
      <c r="G141" s="52">
        <f t="shared" si="11"/>
        <v>0</v>
      </c>
      <c r="H141" s="92"/>
    </row>
    <row r="142" spans="1:8" s="17" customFormat="1" ht="51" outlineLevel="2">
      <c r="A142" s="89" t="s">
        <v>37</v>
      </c>
      <c r="B142" s="104" t="s">
        <v>8366</v>
      </c>
      <c r="C142" s="103" t="s">
        <v>8365</v>
      </c>
      <c r="D142" s="161">
        <v>2403540</v>
      </c>
      <c r="E142" s="161">
        <v>0</v>
      </c>
      <c r="F142" s="162">
        <f t="shared" si="10"/>
        <v>2403540</v>
      </c>
      <c r="G142" s="52">
        <f t="shared" si="11"/>
        <v>0</v>
      </c>
      <c r="H142" s="92"/>
    </row>
    <row r="143" spans="1:8" s="17" customFormat="1" ht="25.5" outlineLevel="2">
      <c r="A143" s="89" t="s">
        <v>37</v>
      </c>
      <c r="B143" s="104" t="s">
        <v>8362</v>
      </c>
      <c r="C143" s="103" t="s">
        <v>8361</v>
      </c>
      <c r="D143" s="161">
        <v>681003</v>
      </c>
      <c r="E143" s="161">
        <v>0</v>
      </c>
      <c r="F143" s="162">
        <f t="shared" si="10"/>
        <v>681003</v>
      </c>
      <c r="G143" s="52">
        <f t="shared" si="11"/>
        <v>0</v>
      </c>
      <c r="H143" s="92"/>
    </row>
    <row r="144" spans="1:8" s="17" customFormat="1" ht="25.5" outlineLevel="2">
      <c r="A144" s="89" t="s">
        <v>37</v>
      </c>
      <c r="B144" s="104" t="s">
        <v>8355</v>
      </c>
      <c r="C144" s="103" t="s">
        <v>8354</v>
      </c>
      <c r="D144" s="161">
        <v>4005900</v>
      </c>
      <c r="E144" s="161">
        <v>0</v>
      </c>
      <c r="F144" s="162">
        <f t="shared" si="10"/>
        <v>4005900</v>
      </c>
      <c r="G144" s="52">
        <f t="shared" si="11"/>
        <v>0</v>
      </c>
      <c r="H144" s="92"/>
    </row>
    <row r="145" spans="1:8" s="17" customFormat="1" outlineLevel="2">
      <c r="A145" s="89" t="s">
        <v>37</v>
      </c>
      <c r="B145" s="104" t="s">
        <v>8353</v>
      </c>
      <c r="C145" s="103" t="s">
        <v>8352</v>
      </c>
      <c r="D145" s="161">
        <v>2002950</v>
      </c>
      <c r="E145" s="161">
        <v>0</v>
      </c>
      <c r="F145" s="162">
        <f t="shared" si="10"/>
        <v>2002950</v>
      </c>
      <c r="G145" s="52">
        <f t="shared" si="11"/>
        <v>0</v>
      </c>
      <c r="H145" s="92"/>
    </row>
    <row r="146" spans="1:8" s="17" customFormat="1" ht="25.5" outlineLevel="2">
      <c r="A146" s="89" t="s">
        <v>37</v>
      </c>
      <c r="B146" s="104" t="s">
        <v>8318</v>
      </c>
      <c r="C146" s="103" t="s">
        <v>8317</v>
      </c>
      <c r="D146" s="161">
        <v>40059</v>
      </c>
      <c r="E146" s="161">
        <v>0</v>
      </c>
      <c r="F146" s="162">
        <f t="shared" si="10"/>
        <v>40059</v>
      </c>
      <c r="G146" s="52">
        <f t="shared" si="11"/>
        <v>0</v>
      </c>
      <c r="H146" s="92"/>
    </row>
    <row r="147" spans="1:8" s="17" customFormat="1" ht="25.5" outlineLevel="2">
      <c r="A147" s="89" t="s">
        <v>37</v>
      </c>
      <c r="B147" s="104" t="s">
        <v>8316</v>
      </c>
      <c r="C147" s="103" t="s">
        <v>8315</v>
      </c>
      <c r="D147" s="161">
        <v>801180</v>
      </c>
      <c r="E147" s="161">
        <v>0</v>
      </c>
      <c r="F147" s="162">
        <f t="shared" si="10"/>
        <v>801180</v>
      </c>
      <c r="G147" s="52">
        <f t="shared" si="11"/>
        <v>0</v>
      </c>
      <c r="H147" s="92"/>
    </row>
    <row r="148" spans="1:8" s="17" customFormat="1" ht="25.5" outlineLevel="2">
      <c r="A148" s="89" t="s">
        <v>37</v>
      </c>
      <c r="B148" s="104" t="s">
        <v>8307</v>
      </c>
      <c r="C148" s="103" t="s">
        <v>8306</v>
      </c>
      <c r="D148" s="161">
        <v>1602360</v>
      </c>
      <c r="E148" s="161">
        <v>0</v>
      </c>
      <c r="F148" s="162">
        <f t="shared" si="10"/>
        <v>1602360</v>
      </c>
      <c r="G148" s="52">
        <f t="shared" si="11"/>
        <v>0</v>
      </c>
      <c r="H148" s="92"/>
    </row>
    <row r="149" spans="1:8" s="17" customFormat="1" ht="25.5" outlineLevel="2">
      <c r="A149" s="89" t="s">
        <v>37</v>
      </c>
      <c r="B149" s="104" t="s">
        <v>8301</v>
      </c>
      <c r="C149" s="103" t="s">
        <v>8300</v>
      </c>
      <c r="D149" s="161">
        <v>320472</v>
      </c>
      <c r="E149" s="161">
        <v>0</v>
      </c>
      <c r="F149" s="162">
        <f t="shared" si="10"/>
        <v>320472</v>
      </c>
      <c r="G149" s="52">
        <f t="shared" si="11"/>
        <v>0</v>
      </c>
      <c r="H149" s="92"/>
    </row>
    <row r="150" spans="1:8" s="17" customFormat="1" ht="25.5" outlineLevel="2">
      <c r="A150" s="89" t="s">
        <v>37</v>
      </c>
      <c r="B150" s="104" t="s">
        <v>8297</v>
      </c>
      <c r="C150" s="103" t="s">
        <v>8296</v>
      </c>
      <c r="D150" s="161">
        <v>400590</v>
      </c>
      <c r="E150" s="161">
        <v>0</v>
      </c>
      <c r="F150" s="162">
        <f t="shared" si="10"/>
        <v>400590</v>
      </c>
      <c r="G150" s="52">
        <f t="shared" si="11"/>
        <v>0</v>
      </c>
      <c r="H150" s="92"/>
    </row>
    <row r="151" spans="1:8" s="17" customFormat="1" ht="25.5" outlineLevel="2">
      <c r="A151" s="89" t="s">
        <v>37</v>
      </c>
      <c r="B151" s="104" t="s">
        <v>8295</v>
      </c>
      <c r="C151" s="103" t="s">
        <v>8294</v>
      </c>
      <c r="D151" s="161">
        <v>2403540</v>
      </c>
      <c r="E151" s="161">
        <v>0</v>
      </c>
      <c r="F151" s="162">
        <f t="shared" si="10"/>
        <v>2403540</v>
      </c>
      <c r="G151" s="52">
        <f t="shared" si="11"/>
        <v>0</v>
      </c>
      <c r="H151" s="92"/>
    </row>
    <row r="152" spans="1:8" s="17" customFormat="1" ht="25.5" outlineLevel="2">
      <c r="A152" s="89" t="s">
        <v>37</v>
      </c>
      <c r="B152" s="104" t="s">
        <v>8287</v>
      </c>
      <c r="C152" s="103" t="s">
        <v>8286</v>
      </c>
      <c r="D152" s="161">
        <v>1602360</v>
      </c>
      <c r="E152" s="161">
        <v>0</v>
      </c>
      <c r="F152" s="162">
        <f t="shared" si="10"/>
        <v>1602360</v>
      </c>
      <c r="G152" s="52">
        <f t="shared" si="11"/>
        <v>0</v>
      </c>
      <c r="H152" s="92"/>
    </row>
    <row r="153" spans="1:8" s="17" customFormat="1" ht="25.5" outlineLevel="2">
      <c r="A153" s="89" t="s">
        <v>37</v>
      </c>
      <c r="B153" s="104" t="s">
        <v>8264</v>
      </c>
      <c r="C153" s="103" t="s">
        <v>8263</v>
      </c>
      <c r="D153" s="161">
        <v>320472</v>
      </c>
      <c r="E153" s="161">
        <v>0</v>
      </c>
      <c r="F153" s="162">
        <f t="shared" si="10"/>
        <v>320472</v>
      </c>
      <c r="G153" s="52">
        <f t="shared" si="11"/>
        <v>0</v>
      </c>
      <c r="H153" s="92"/>
    </row>
    <row r="154" spans="1:8" s="17" customFormat="1" ht="25.5" outlineLevel="2">
      <c r="A154" s="89" t="s">
        <v>37</v>
      </c>
      <c r="B154" s="104" t="s">
        <v>8248</v>
      </c>
      <c r="C154" s="103" t="s">
        <v>8247</v>
      </c>
      <c r="D154" s="161">
        <v>2030991</v>
      </c>
      <c r="E154" s="161">
        <v>72798.59</v>
      </c>
      <c r="F154" s="162">
        <f t="shared" si="10"/>
        <v>1958192.41</v>
      </c>
      <c r="G154" s="52">
        <f t="shared" si="11"/>
        <v>3.5843876216093522E-2</v>
      </c>
      <c r="H154" s="92"/>
    </row>
    <row r="155" spans="1:8" s="17" customFormat="1" outlineLevel="2">
      <c r="A155" s="89" t="s">
        <v>37</v>
      </c>
      <c r="B155" s="104" t="s">
        <v>8244</v>
      </c>
      <c r="C155" s="103" t="s">
        <v>8243</v>
      </c>
      <c r="D155" s="161">
        <v>1602360</v>
      </c>
      <c r="E155" s="161">
        <v>0</v>
      </c>
      <c r="F155" s="162">
        <f t="shared" si="10"/>
        <v>1602360</v>
      </c>
      <c r="G155" s="52">
        <f t="shared" si="11"/>
        <v>0</v>
      </c>
      <c r="H155" s="92"/>
    </row>
    <row r="156" spans="1:8" s="17" customFormat="1" ht="25.5" outlineLevel="2">
      <c r="A156" s="89" t="s">
        <v>37</v>
      </c>
      <c r="B156" s="104" t="s">
        <v>8242</v>
      </c>
      <c r="C156" s="103" t="s">
        <v>8241</v>
      </c>
      <c r="D156" s="161">
        <v>40059</v>
      </c>
      <c r="E156" s="161">
        <v>0</v>
      </c>
      <c r="F156" s="162">
        <f t="shared" si="10"/>
        <v>40059</v>
      </c>
      <c r="G156" s="52">
        <f t="shared" si="11"/>
        <v>0</v>
      </c>
      <c r="H156" s="92"/>
    </row>
    <row r="157" spans="1:8" s="17" customFormat="1" ht="25.5" outlineLevel="2">
      <c r="A157" s="89" t="s">
        <v>37</v>
      </c>
      <c r="B157" s="104" t="s">
        <v>8238</v>
      </c>
      <c r="C157" s="103" t="s">
        <v>8237</v>
      </c>
      <c r="D157" s="161">
        <v>961416</v>
      </c>
      <c r="E157" s="161">
        <v>0</v>
      </c>
      <c r="F157" s="162">
        <f t="shared" si="10"/>
        <v>961416</v>
      </c>
      <c r="G157" s="52">
        <f t="shared" si="11"/>
        <v>0</v>
      </c>
      <c r="H157" s="92"/>
    </row>
    <row r="158" spans="1:8" s="17" customFormat="1" ht="25.5" outlineLevel="2">
      <c r="A158" s="89" t="s">
        <v>37</v>
      </c>
      <c r="B158" s="104" t="s">
        <v>8232</v>
      </c>
      <c r="C158" s="103" t="s">
        <v>8231</v>
      </c>
      <c r="D158" s="161">
        <v>2403540</v>
      </c>
      <c r="E158" s="161">
        <v>0</v>
      </c>
      <c r="F158" s="162">
        <f t="shared" si="10"/>
        <v>2403540</v>
      </c>
      <c r="G158" s="52">
        <f t="shared" si="11"/>
        <v>0</v>
      </c>
      <c r="H158" s="92"/>
    </row>
    <row r="159" spans="1:8" s="17" customFormat="1" ht="25.5" outlineLevel="2">
      <c r="A159" s="89" t="s">
        <v>37</v>
      </c>
      <c r="B159" s="104" t="s">
        <v>8218</v>
      </c>
      <c r="C159" s="103" t="s">
        <v>8217</v>
      </c>
      <c r="D159" s="161">
        <v>8011801</v>
      </c>
      <c r="E159" s="161">
        <v>0</v>
      </c>
      <c r="F159" s="162">
        <f t="shared" si="10"/>
        <v>8011801</v>
      </c>
      <c r="G159" s="52">
        <f t="shared" si="11"/>
        <v>0</v>
      </c>
      <c r="H159" s="92"/>
    </row>
    <row r="160" spans="1:8" s="17" customFormat="1" ht="25.5" outlineLevel="2">
      <c r="A160" s="89" t="s">
        <v>37</v>
      </c>
      <c r="B160" s="104" t="s">
        <v>8204</v>
      </c>
      <c r="C160" s="103" t="s">
        <v>8203</v>
      </c>
      <c r="D160" s="161">
        <v>801180</v>
      </c>
      <c r="E160" s="161">
        <v>0</v>
      </c>
      <c r="F160" s="162">
        <f t="shared" si="10"/>
        <v>801180</v>
      </c>
      <c r="G160" s="52">
        <f t="shared" si="11"/>
        <v>0</v>
      </c>
      <c r="H160" s="92"/>
    </row>
    <row r="161" spans="1:8" s="17" customFormat="1" ht="25.5" outlineLevel="2">
      <c r="A161" s="89" t="s">
        <v>37</v>
      </c>
      <c r="B161" s="104" t="s">
        <v>8184</v>
      </c>
      <c r="C161" s="103" t="s">
        <v>8183</v>
      </c>
      <c r="D161" s="161">
        <v>1602360</v>
      </c>
      <c r="E161" s="161">
        <v>0</v>
      </c>
      <c r="F161" s="162">
        <f t="shared" si="10"/>
        <v>1602360</v>
      </c>
      <c r="G161" s="52">
        <f t="shared" si="11"/>
        <v>0</v>
      </c>
      <c r="H161" s="92"/>
    </row>
    <row r="162" spans="1:8" s="17" customFormat="1" ht="25.5" outlineLevel="2">
      <c r="A162" s="89" t="s">
        <v>37</v>
      </c>
      <c r="B162" s="104" t="s">
        <v>8180</v>
      </c>
      <c r="C162" s="103" t="s">
        <v>8179</v>
      </c>
      <c r="D162" s="161">
        <v>4005900</v>
      </c>
      <c r="E162" s="161">
        <v>0</v>
      </c>
      <c r="F162" s="162">
        <f t="shared" si="10"/>
        <v>4005900</v>
      </c>
      <c r="G162" s="52">
        <f t="shared" si="11"/>
        <v>0</v>
      </c>
      <c r="H162" s="92"/>
    </row>
    <row r="163" spans="1:8" s="17" customFormat="1" ht="76.5" outlineLevel="2">
      <c r="A163" s="89" t="s">
        <v>37</v>
      </c>
      <c r="B163" s="104" t="s">
        <v>8167</v>
      </c>
      <c r="C163" s="103" t="s">
        <v>8166</v>
      </c>
      <c r="D163" s="161">
        <v>2403540</v>
      </c>
      <c r="E163" s="161">
        <v>0</v>
      </c>
      <c r="F163" s="162">
        <f t="shared" si="10"/>
        <v>2403540</v>
      </c>
      <c r="G163" s="52">
        <f t="shared" si="11"/>
        <v>0</v>
      </c>
      <c r="H163" s="92"/>
    </row>
    <row r="164" spans="1:8" s="17" customFormat="1" outlineLevel="2">
      <c r="A164" s="89" t="s">
        <v>37</v>
      </c>
      <c r="B164" s="104" t="s">
        <v>8158</v>
      </c>
      <c r="C164" s="103" t="s">
        <v>8157</v>
      </c>
      <c r="D164" s="161">
        <v>1602360</v>
      </c>
      <c r="E164" s="161">
        <v>0</v>
      </c>
      <c r="F164" s="162">
        <f t="shared" si="10"/>
        <v>1602360</v>
      </c>
      <c r="G164" s="52">
        <f t="shared" si="11"/>
        <v>0</v>
      </c>
      <c r="H164" s="92"/>
    </row>
    <row r="165" spans="1:8" s="17" customFormat="1" outlineLevel="2">
      <c r="A165" s="89" t="s">
        <v>37</v>
      </c>
      <c r="B165" s="104" t="s">
        <v>8154</v>
      </c>
      <c r="C165" s="103" t="s">
        <v>8153</v>
      </c>
      <c r="D165" s="161">
        <v>2804130</v>
      </c>
      <c r="E165" s="161">
        <v>0</v>
      </c>
      <c r="F165" s="162">
        <f t="shared" si="10"/>
        <v>2804130</v>
      </c>
      <c r="G165" s="52">
        <f t="shared" si="11"/>
        <v>0</v>
      </c>
      <c r="H165" s="92"/>
    </row>
    <row r="166" spans="1:8" s="17" customFormat="1" outlineLevel="2">
      <c r="A166" s="89" t="s">
        <v>37</v>
      </c>
      <c r="B166" s="104" t="s">
        <v>8140</v>
      </c>
      <c r="C166" s="103" t="s">
        <v>8139</v>
      </c>
      <c r="D166" s="161">
        <v>160236</v>
      </c>
      <c r="E166" s="161">
        <v>0</v>
      </c>
      <c r="F166" s="162">
        <f t="shared" si="10"/>
        <v>160236</v>
      </c>
      <c r="G166" s="52">
        <f t="shared" si="11"/>
        <v>0</v>
      </c>
      <c r="H166" s="92"/>
    </row>
    <row r="167" spans="1:8" s="17" customFormat="1" ht="51" outlineLevel="2">
      <c r="A167" s="89" t="s">
        <v>37</v>
      </c>
      <c r="B167" s="104" t="s">
        <v>8132</v>
      </c>
      <c r="C167" s="103" t="s">
        <v>8131</v>
      </c>
      <c r="D167" s="161">
        <v>801180</v>
      </c>
      <c r="E167" s="161">
        <v>0</v>
      </c>
      <c r="F167" s="162">
        <f t="shared" ref="F167:F198" si="12">D167-E167</f>
        <v>801180</v>
      </c>
      <c r="G167" s="52">
        <f t="shared" ref="G167:G202" si="13">E167/D167</f>
        <v>0</v>
      </c>
      <c r="H167" s="92"/>
    </row>
    <row r="168" spans="1:8" s="17" customFormat="1" outlineLevel="2">
      <c r="A168" s="89" t="s">
        <v>37</v>
      </c>
      <c r="B168" s="104" t="s">
        <v>8126</v>
      </c>
      <c r="C168" s="103" t="s">
        <v>8125</v>
      </c>
      <c r="D168" s="161">
        <v>120177</v>
      </c>
      <c r="E168" s="161">
        <v>0</v>
      </c>
      <c r="F168" s="162">
        <f t="shared" si="12"/>
        <v>120177</v>
      </c>
      <c r="G168" s="52">
        <f t="shared" si="13"/>
        <v>0</v>
      </c>
      <c r="H168" s="92"/>
    </row>
    <row r="169" spans="1:8" s="17" customFormat="1" outlineLevel="2">
      <c r="A169" s="89" t="s">
        <v>37</v>
      </c>
      <c r="B169" s="104" t="s">
        <v>8122</v>
      </c>
      <c r="C169" s="103" t="s">
        <v>8121</v>
      </c>
      <c r="D169" s="161">
        <v>1602360</v>
      </c>
      <c r="E169" s="161">
        <v>0</v>
      </c>
      <c r="F169" s="162">
        <f t="shared" si="12"/>
        <v>1602360</v>
      </c>
      <c r="G169" s="52">
        <f t="shared" si="13"/>
        <v>0</v>
      </c>
      <c r="H169" s="92"/>
    </row>
    <row r="170" spans="1:8" s="17" customFormat="1" ht="38.25" outlineLevel="2">
      <c r="A170" s="89" t="s">
        <v>37</v>
      </c>
      <c r="B170" s="104" t="s">
        <v>8120</v>
      </c>
      <c r="C170" s="103" t="s">
        <v>8119</v>
      </c>
      <c r="D170" s="161">
        <v>400590</v>
      </c>
      <c r="E170" s="161">
        <v>0</v>
      </c>
      <c r="F170" s="162">
        <f t="shared" si="12"/>
        <v>400590</v>
      </c>
      <c r="G170" s="52">
        <f t="shared" si="13"/>
        <v>0</v>
      </c>
      <c r="H170" s="92"/>
    </row>
    <row r="171" spans="1:8" s="17" customFormat="1" ht="25.5" outlineLevel="2">
      <c r="A171" s="89" t="s">
        <v>37</v>
      </c>
      <c r="B171" s="104" t="s">
        <v>8099</v>
      </c>
      <c r="C171" s="103" t="s">
        <v>8098</v>
      </c>
      <c r="D171" s="161">
        <v>3405015</v>
      </c>
      <c r="E171" s="161">
        <v>77394.83</v>
      </c>
      <c r="F171" s="162">
        <f t="shared" si="12"/>
        <v>3327620.17</v>
      </c>
      <c r="G171" s="52">
        <f t="shared" si="13"/>
        <v>2.2729659047023287E-2</v>
      </c>
      <c r="H171" s="92"/>
    </row>
    <row r="172" spans="1:8" s="17" customFormat="1" ht="25.5" outlineLevel="2">
      <c r="A172" s="89" t="s">
        <v>37</v>
      </c>
      <c r="B172" s="104" t="s">
        <v>8093</v>
      </c>
      <c r="C172" s="103" t="s">
        <v>8092</v>
      </c>
      <c r="D172" s="161">
        <v>400590</v>
      </c>
      <c r="E172" s="161">
        <v>0</v>
      </c>
      <c r="F172" s="162">
        <f t="shared" si="12"/>
        <v>400590</v>
      </c>
      <c r="G172" s="52">
        <f t="shared" si="13"/>
        <v>0</v>
      </c>
      <c r="H172" s="92"/>
    </row>
    <row r="173" spans="1:8" s="17" customFormat="1" ht="25.5" outlineLevel="2">
      <c r="A173" s="89" t="s">
        <v>37</v>
      </c>
      <c r="B173" s="104" t="s">
        <v>8089</v>
      </c>
      <c r="C173" s="103" t="s">
        <v>8088</v>
      </c>
      <c r="D173" s="161">
        <v>4166136</v>
      </c>
      <c r="E173" s="161">
        <v>0</v>
      </c>
      <c r="F173" s="162">
        <f t="shared" si="12"/>
        <v>4166136</v>
      </c>
      <c r="G173" s="52">
        <f t="shared" si="13"/>
        <v>0</v>
      </c>
      <c r="H173" s="92"/>
    </row>
    <row r="174" spans="1:8" s="17" customFormat="1" ht="25.5" outlineLevel="2">
      <c r="A174" s="89" t="s">
        <v>37</v>
      </c>
      <c r="B174" s="104" t="s">
        <v>8084</v>
      </c>
      <c r="C174" s="103" t="s">
        <v>8083</v>
      </c>
      <c r="D174" s="161">
        <v>80118</v>
      </c>
      <c r="E174" s="161">
        <v>0</v>
      </c>
      <c r="F174" s="162">
        <f t="shared" si="12"/>
        <v>80118</v>
      </c>
      <c r="G174" s="52">
        <f t="shared" si="13"/>
        <v>0</v>
      </c>
      <c r="H174" s="92"/>
    </row>
    <row r="175" spans="1:8" s="17" customFormat="1" ht="38.25" outlineLevel="2">
      <c r="A175" s="89" t="s">
        <v>37</v>
      </c>
      <c r="B175" s="104" t="s">
        <v>8080</v>
      </c>
      <c r="C175" s="103" t="s">
        <v>8079</v>
      </c>
      <c r="D175" s="161">
        <v>671942.1</v>
      </c>
      <c r="E175" s="161">
        <v>0</v>
      </c>
      <c r="F175" s="162">
        <f t="shared" si="12"/>
        <v>671942.1</v>
      </c>
      <c r="G175" s="52">
        <f t="shared" si="13"/>
        <v>0</v>
      </c>
      <c r="H175" s="92"/>
    </row>
    <row r="176" spans="1:8" s="17" customFormat="1" ht="25.5" outlineLevel="2">
      <c r="A176" s="89" t="s">
        <v>37</v>
      </c>
      <c r="B176" s="104" t="s">
        <v>8076</v>
      </c>
      <c r="C176" s="103" t="s">
        <v>8075</v>
      </c>
      <c r="D176" s="161">
        <v>100148</v>
      </c>
      <c r="E176" s="161">
        <v>0</v>
      </c>
      <c r="F176" s="162">
        <f t="shared" si="12"/>
        <v>100148</v>
      </c>
      <c r="G176" s="52">
        <f t="shared" si="13"/>
        <v>0</v>
      </c>
      <c r="H176" s="92"/>
    </row>
    <row r="177" spans="1:8" s="17" customFormat="1" ht="25.5" outlineLevel="2">
      <c r="A177" s="89" t="s">
        <v>37</v>
      </c>
      <c r="B177" s="104" t="s">
        <v>8066</v>
      </c>
      <c r="C177" s="103" t="s">
        <v>7863</v>
      </c>
      <c r="D177" s="161">
        <v>1201770</v>
      </c>
      <c r="E177" s="161">
        <v>0</v>
      </c>
      <c r="F177" s="162">
        <f t="shared" si="12"/>
        <v>1201770</v>
      </c>
      <c r="G177" s="52">
        <f t="shared" si="13"/>
        <v>0</v>
      </c>
      <c r="H177" s="92"/>
    </row>
    <row r="178" spans="1:8" s="17" customFormat="1" ht="25.5" outlineLevel="2">
      <c r="A178" s="89" t="s">
        <v>37</v>
      </c>
      <c r="B178" s="104" t="s">
        <v>8060</v>
      </c>
      <c r="C178" s="103" t="s">
        <v>8059</v>
      </c>
      <c r="D178" s="161">
        <v>460679</v>
      </c>
      <c r="E178" s="161">
        <v>0</v>
      </c>
      <c r="F178" s="162">
        <f t="shared" si="12"/>
        <v>460679</v>
      </c>
      <c r="G178" s="52">
        <f t="shared" si="13"/>
        <v>0</v>
      </c>
      <c r="H178" s="92"/>
    </row>
    <row r="179" spans="1:8" s="17" customFormat="1" ht="25.5" outlineLevel="2">
      <c r="A179" s="89" t="s">
        <v>37</v>
      </c>
      <c r="B179" s="104" t="s">
        <v>8058</v>
      </c>
      <c r="C179" s="103" t="s">
        <v>8057</v>
      </c>
      <c r="D179" s="161">
        <v>1001475</v>
      </c>
      <c r="E179" s="161">
        <v>0</v>
      </c>
      <c r="F179" s="162">
        <f t="shared" si="12"/>
        <v>1001475</v>
      </c>
      <c r="G179" s="52">
        <f t="shared" si="13"/>
        <v>0</v>
      </c>
      <c r="H179" s="92"/>
    </row>
    <row r="180" spans="1:8" s="17" customFormat="1" ht="25.5" outlineLevel="2">
      <c r="A180" s="89" t="s">
        <v>37</v>
      </c>
      <c r="B180" s="104" t="s">
        <v>8037</v>
      </c>
      <c r="C180" s="103" t="s">
        <v>8036</v>
      </c>
      <c r="D180" s="161">
        <v>3204720</v>
      </c>
      <c r="E180" s="161">
        <v>37394.980000000003</v>
      </c>
      <c r="F180" s="162">
        <f t="shared" si="12"/>
        <v>3167325.02</v>
      </c>
      <c r="G180" s="52">
        <f t="shared" si="13"/>
        <v>1.1668719888164958E-2</v>
      </c>
      <c r="H180" s="92"/>
    </row>
    <row r="181" spans="1:8" s="17" customFormat="1" ht="25.5" outlineLevel="2">
      <c r="A181" s="89" t="s">
        <v>37</v>
      </c>
      <c r="B181" s="104" t="s">
        <v>8031</v>
      </c>
      <c r="C181" s="103" t="s">
        <v>8030</v>
      </c>
      <c r="D181" s="161">
        <v>80118</v>
      </c>
      <c r="E181" s="161">
        <v>0</v>
      </c>
      <c r="F181" s="162">
        <f t="shared" si="12"/>
        <v>80118</v>
      </c>
      <c r="G181" s="52">
        <f t="shared" si="13"/>
        <v>0</v>
      </c>
      <c r="H181" s="92"/>
    </row>
    <row r="182" spans="1:8" s="17" customFormat="1" outlineLevel="2">
      <c r="A182" s="89" t="s">
        <v>37</v>
      </c>
      <c r="B182" s="104" t="s">
        <v>8023</v>
      </c>
      <c r="C182" s="103" t="s">
        <v>8022</v>
      </c>
      <c r="D182" s="161">
        <v>1602360</v>
      </c>
      <c r="E182" s="161">
        <v>0</v>
      </c>
      <c r="F182" s="162">
        <f t="shared" si="12"/>
        <v>1602360</v>
      </c>
      <c r="G182" s="52">
        <f t="shared" si="13"/>
        <v>0</v>
      </c>
      <c r="H182" s="92"/>
    </row>
    <row r="183" spans="1:8" s="17" customFormat="1" ht="25.5" outlineLevel="2">
      <c r="A183" s="89" t="s">
        <v>37</v>
      </c>
      <c r="B183" s="104" t="s">
        <v>7998</v>
      </c>
      <c r="C183" s="103" t="s">
        <v>7997</v>
      </c>
      <c r="D183" s="161">
        <v>400590</v>
      </c>
      <c r="E183" s="161">
        <v>0</v>
      </c>
      <c r="F183" s="162">
        <f t="shared" si="12"/>
        <v>400590</v>
      </c>
      <c r="G183" s="52">
        <f t="shared" si="13"/>
        <v>0</v>
      </c>
      <c r="H183" s="92"/>
    </row>
    <row r="184" spans="1:8" s="17" customFormat="1" ht="25.5" outlineLevel="2">
      <c r="A184" s="89" t="s">
        <v>37</v>
      </c>
      <c r="B184" s="104" t="s">
        <v>7992</v>
      </c>
      <c r="C184" s="103" t="s">
        <v>7991</v>
      </c>
      <c r="D184" s="161">
        <v>2195233</v>
      </c>
      <c r="E184" s="161">
        <v>0</v>
      </c>
      <c r="F184" s="162">
        <f t="shared" si="12"/>
        <v>2195233</v>
      </c>
      <c r="G184" s="52">
        <f t="shared" si="13"/>
        <v>0</v>
      </c>
      <c r="H184" s="92"/>
    </row>
    <row r="185" spans="1:8" s="17" customFormat="1" ht="25.5" outlineLevel="2">
      <c r="A185" s="89" t="s">
        <v>37</v>
      </c>
      <c r="B185" s="104" t="s">
        <v>7966</v>
      </c>
      <c r="C185" s="103" t="s">
        <v>7965</v>
      </c>
      <c r="D185" s="161">
        <v>400590</v>
      </c>
      <c r="E185" s="161">
        <v>0</v>
      </c>
      <c r="F185" s="162">
        <f t="shared" si="12"/>
        <v>400590</v>
      </c>
      <c r="G185" s="52">
        <f t="shared" si="13"/>
        <v>0</v>
      </c>
      <c r="H185" s="92"/>
    </row>
    <row r="186" spans="1:8" s="17" customFormat="1" ht="25.5" outlineLevel="2">
      <c r="A186" s="89" t="s">
        <v>37</v>
      </c>
      <c r="B186" s="104" t="s">
        <v>7964</v>
      </c>
      <c r="C186" s="103" t="s">
        <v>7963</v>
      </c>
      <c r="D186" s="161">
        <v>37655.800000000003</v>
      </c>
      <c r="E186" s="161">
        <v>0</v>
      </c>
      <c r="F186" s="162">
        <f t="shared" si="12"/>
        <v>37655.800000000003</v>
      </c>
      <c r="G186" s="52">
        <f t="shared" si="13"/>
        <v>0</v>
      </c>
      <c r="H186" s="92"/>
    </row>
    <row r="187" spans="1:8" s="17" customFormat="1" ht="25.5" outlineLevel="2">
      <c r="A187" s="89" t="s">
        <v>37</v>
      </c>
      <c r="B187" s="104" t="s">
        <v>7962</v>
      </c>
      <c r="C187" s="103" t="s">
        <v>7961</v>
      </c>
      <c r="D187" s="161">
        <v>400590</v>
      </c>
      <c r="E187" s="161">
        <v>0</v>
      </c>
      <c r="F187" s="162">
        <f t="shared" si="12"/>
        <v>400590</v>
      </c>
      <c r="G187" s="52">
        <f t="shared" si="13"/>
        <v>0</v>
      </c>
      <c r="H187" s="92"/>
    </row>
    <row r="188" spans="1:8" s="17" customFormat="1" outlineLevel="2">
      <c r="A188" s="89" t="s">
        <v>37</v>
      </c>
      <c r="B188" s="104" t="s">
        <v>7960</v>
      </c>
      <c r="C188" s="103" t="s">
        <v>7959</v>
      </c>
      <c r="D188" s="161">
        <v>12819.4</v>
      </c>
      <c r="E188" s="161">
        <v>0</v>
      </c>
      <c r="F188" s="162">
        <f t="shared" si="12"/>
        <v>12819.4</v>
      </c>
      <c r="G188" s="52">
        <f t="shared" si="13"/>
        <v>0</v>
      </c>
      <c r="H188" s="92"/>
    </row>
    <row r="189" spans="1:8" s="17" customFormat="1" ht="25.5" outlineLevel="2">
      <c r="A189" s="89" t="s">
        <v>37</v>
      </c>
      <c r="B189" s="104" t="s">
        <v>7958</v>
      </c>
      <c r="C189" s="103" t="s">
        <v>7957</v>
      </c>
      <c r="D189" s="161">
        <v>801180</v>
      </c>
      <c r="E189" s="161">
        <v>0</v>
      </c>
      <c r="F189" s="162">
        <f t="shared" si="12"/>
        <v>801180</v>
      </c>
      <c r="G189" s="52">
        <f t="shared" si="13"/>
        <v>0</v>
      </c>
      <c r="H189" s="92"/>
    </row>
    <row r="190" spans="1:8" s="17" customFormat="1" ht="25.5" outlineLevel="2">
      <c r="A190" s="89" t="s">
        <v>37</v>
      </c>
      <c r="B190" s="104" t="s">
        <v>7946</v>
      </c>
      <c r="C190" s="103" t="s">
        <v>7945</v>
      </c>
      <c r="D190" s="161">
        <v>81259</v>
      </c>
      <c r="E190" s="161">
        <v>0</v>
      </c>
      <c r="F190" s="162">
        <f t="shared" si="12"/>
        <v>81259</v>
      </c>
      <c r="G190" s="52">
        <f t="shared" si="13"/>
        <v>0</v>
      </c>
      <c r="H190" s="92"/>
    </row>
    <row r="191" spans="1:8" s="17" customFormat="1" outlineLevel="2">
      <c r="A191" s="89" t="s">
        <v>37</v>
      </c>
      <c r="B191" s="104" t="s">
        <v>7942</v>
      </c>
      <c r="C191" s="103" t="s">
        <v>7941</v>
      </c>
      <c r="D191" s="161">
        <v>569381</v>
      </c>
      <c r="E191" s="161">
        <v>0</v>
      </c>
      <c r="F191" s="162">
        <f t="shared" si="12"/>
        <v>569381</v>
      </c>
      <c r="G191" s="52">
        <f t="shared" si="13"/>
        <v>0</v>
      </c>
      <c r="H191" s="92"/>
    </row>
    <row r="192" spans="1:8" s="17" customFormat="1" ht="38.25" outlineLevel="2">
      <c r="A192" s="89" t="s">
        <v>37</v>
      </c>
      <c r="B192" s="104" t="s">
        <v>7934</v>
      </c>
      <c r="C192" s="103" t="s">
        <v>7933</v>
      </c>
      <c r="D192" s="161">
        <v>81259</v>
      </c>
      <c r="E192" s="161">
        <v>0</v>
      </c>
      <c r="F192" s="162">
        <f t="shared" si="12"/>
        <v>81259</v>
      </c>
      <c r="G192" s="52">
        <f t="shared" si="13"/>
        <v>0</v>
      </c>
      <c r="H192" s="92"/>
    </row>
    <row r="193" spans="1:8" s="17" customFormat="1" ht="25.5" outlineLevel="2">
      <c r="A193" s="89" t="s">
        <v>37</v>
      </c>
      <c r="B193" s="104" t="s">
        <v>7932</v>
      </c>
      <c r="C193" s="103" t="s">
        <v>7931</v>
      </c>
      <c r="D193" s="161">
        <v>200295</v>
      </c>
      <c r="E193" s="161">
        <v>0</v>
      </c>
      <c r="F193" s="162">
        <f t="shared" si="12"/>
        <v>200295</v>
      </c>
      <c r="G193" s="52">
        <f t="shared" si="13"/>
        <v>0</v>
      </c>
      <c r="H193" s="92"/>
    </row>
    <row r="194" spans="1:8" s="17" customFormat="1" outlineLevel="2">
      <c r="A194" s="89" t="s">
        <v>37</v>
      </c>
      <c r="B194" s="104" t="s">
        <v>7928</v>
      </c>
      <c r="C194" s="103" t="s">
        <v>7927</v>
      </c>
      <c r="D194" s="161">
        <v>400590</v>
      </c>
      <c r="E194" s="161">
        <v>0</v>
      </c>
      <c r="F194" s="162">
        <f t="shared" si="12"/>
        <v>400590</v>
      </c>
      <c r="G194" s="52">
        <f t="shared" si="13"/>
        <v>0</v>
      </c>
      <c r="H194" s="92"/>
    </row>
    <row r="195" spans="1:8" s="17" customFormat="1" ht="25.5" outlineLevel="2">
      <c r="A195" s="89" t="s">
        <v>37</v>
      </c>
      <c r="B195" s="104" t="s">
        <v>7914</v>
      </c>
      <c r="C195" s="103" t="s">
        <v>7913</v>
      </c>
      <c r="D195" s="161">
        <v>240354</v>
      </c>
      <c r="E195" s="161">
        <v>0</v>
      </c>
      <c r="F195" s="162">
        <f t="shared" si="12"/>
        <v>240354</v>
      </c>
      <c r="G195" s="52">
        <f t="shared" si="13"/>
        <v>0</v>
      </c>
      <c r="H195" s="92"/>
    </row>
    <row r="196" spans="1:8" s="17" customFormat="1" ht="38.25" outlineLevel="2">
      <c r="A196" s="89" t="s">
        <v>37</v>
      </c>
      <c r="B196" s="104" t="s">
        <v>7912</v>
      </c>
      <c r="C196" s="103" t="s">
        <v>7911</v>
      </c>
      <c r="D196" s="161">
        <v>801180</v>
      </c>
      <c r="E196" s="161">
        <v>0</v>
      </c>
      <c r="F196" s="162">
        <f t="shared" si="12"/>
        <v>801180</v>
      </c>
      <c r="G196" s="52">
        <f t="shared" si="13"/>
        <v>0</v>
      </c>
      <c r="H196" s="92"/>
    </row>
    <row r="197" spans="1:8" s="17" customFormat="1" outlineLevel="2">
      <c r="A197" s="89" t="s">
        <v>37</v>
      </c>
      <c r="B197" s="104" t="s">
        <v>7888</v>
      </c>
      <c r="C197" s="103" t="s">
        <v>7887</v>
      </c>
      <c r="D197" s="161">
        <v>1001475</v>
      </c>
      <c r="E197" s="161">
        <v>0</v>
      </c>
      <c r="F197" s="162">
        <f t="shared" si="12"/>
        <v>1001475</v>
      </c>
      <c r="G197" s="52">
        <f t="shared" si="13"/>
        <v>0</v>
      </c>
      <c r="H197" s="92"/>
    </row>
    <row r="198" spans="1:8" s="17" customFormat="1" ht="25.5" outlineLevel="2">
      <c r="A198" s="89" t="s">
        <v>37</v>
      </c>
      <c r="B198" s="104" t="s">
        <v>7882</v>
      </c>
      <c r="C198" s="103" t="s">
        <v>7881</v>
      </c>
      <c r="D198" s="161">
        <v>6008850</v>
      </c>
      <c r="E198" s="161">
        <v>457700</v>
      </c>
      <c r="F198" s="162">
        <f t="shared" si="12"/>
        <v>5551150</v>
      </c>
      <c r="G198" s="52">
        <f t="shared" si="13"/>
        <v>7.6170981136157501E-2</v>
      </c>
      <c r="H198" s="92"/>
    </row>
    <row r="199" spans="1:8" s="17" customFormat="1" outlineLevel="2">
      <c r="A199" s="89" t="s">
        <v>37</v>
      </c>
      <c r="B199" s="104" t="s">
        <v>7876</v>
      </c>
      <c r="C199" s="103" t="s">
        <v>7875</v>
      </c>
      <c r="D199" s="161">
        <v>1001475</v>
      </c>
      <c r="E199" s="161">
        <v>43609.32</v>
      </c>
      <c r="F199" s="162">
        <f>D199-E199</f>
        <v>957865.68</v>
      </c>
      <c r="G199" s="52">
        <f t="shared" si="13"/>
        <v>4.3545090990788585E-2</v>
      </c>
      <c r="H199" s="92"/>
    </row>
    <row r="200" spans="1:8" s="17" customFormat="1" ht="25.5" outlineLevel="2">
      <c r="A200" s="89" t="s">
        <v>37</v>
      </c>
      <c r="B200" s="104" t="s">
        <v>7852</v>
      </c>
      <c r="C200" s="103" t="s">
        <v>7851</v>
      </c>
      <c r="D200" s="161">
        <v>101669</v>
      </c>
      <c r="E200" s="161">
        <v>0</v>
      </c>
      <c r="F200" s="162">
        <f>D200-E200</f>
        <v>101669</v>
      </c>
      <c r="G200" s="52">
        <f t="shared" si="13"/>
        <v>0</v>
      </c>
      <c r="H200" s="92"/>
    </row>
    <row r="201" spans="1:8" s="17" customFormat="1" ht="25.5" outlineLevel="2">
      <c r="A201" s="89" t="s">
        <v>37</v>
      </c>
      <c r="B201" s="104" t="s">
        <v>7830</v>
      </c>
      <c r="C201" s="103" t="s">
        <v>7829</v>
      </c>
      <c r="D201" s="161">
        <v>1001475</v>
      </c>
      <c r="E201" s="161">
        <v>0</v>
      </c>
      <c r="F201" s="162">
        <f>D201-E201</f>
        <v>1001475</v>
      </c>
      <c r="G201" s="52">
        <f t="shared" si="13"/>
        <v>0</v>
      </c>
      <c r="H201" s="92"/>
    </row>
    <row r="202" spans="1:8" s="17" customFormat="1" ht="38.25" outlineLevel="2">
      <c r="A202" s="89" t="s">
        <v>37</v>
      </c>
      <c r="B202" s="104" t="s">
        <v>10993</v>
      </c>
      <c r="C202" s="103" t="s">
        <v>10992</v>
      </c>
      <c r="D202" s="161">
        <v>6014049</v>
      </c>
      <c r="E202" s="161">
        <v>0</v>
      </c>
      <c r="F202" s="162">
        <f>D202-E202</f>
        <v>6014049</v>
      </c>
      <c r="G202" s="52">
        <f t="shared" si="13"/>
        <v>0</v>
      </c>
      <c r="H202" s="92"/>
    </row>
    <row r="203" spans="1:8" s="102" customFormat="1" outlineLevel="1">
      <c r="A203" s="91" t="s">
        <v>11166</v>
      </c>
      <c r="B203" s="104"/>
      <c r="C203" s="103"/>
      <c r="D203" s="161"/>
      <c r="E203" s="161"/>
      <c r="F203" s="162">
        <f>SUBTOTAL(9,F103:F202)</f>
        <v>126077435.14</v>
      </c>
      <c r="G203" s="52"/>
      <c r="H203" s="92"/>
    </row>
    <row r="204" spans="1:8" s="17" customFormat="1" ht="38.25" outlineLevel="2">
      <c r="A204" s="89" t="s">
        <v>100</v>
      </c>
      <c r="B204" s="104" t="s">
        <v>101</v>
      </c>
      <c r="C204" s="103" t="s">
        <v>102</v>
      </c>
      <c r="D204" s="161">
        <v>10000</v>
      </c>
      <c r="E204" s="161">
        <v>0</v>
      </c>
      <c r="F204" s="162">
        <f>D204-E204</f>
        <v>10000</v>
      </c>
      <c r="G204" s="52">
        <f>E204/D204</f>
        <v>0</v>
      </c>
      <c r="H204" s="92"/>
    </row>
    <row r="205" spans="1:8" s="102" customFormat="1" outlineLevel="1">
      <c r="A205" s="91" t="s">
        <v>11167</v>
      </c>
      <c r="B205" s="104"/>
      <c r="C205" s="103"/>
      <c r="D205" s="161"/>
      <c r="E205" s="161"/>
      <c r="F205" s="162">
        <f>SUBTOTAL(9,F204:F204)</f>
        <v>10000</v>
      </c>
      <c r="G205" s="52"/>
      <c r="H205" s="92"/>
    </row>
    <row r="206" spans="1:8" s="17" customFormat="1" ht="25.5" outlineLevel="2">
      <c r="A206" s="89" t="s">
        <v>75</v>
      </c>
      <c r="B206" s="104" t="s">
        <v>7784</v>
      </c>
      <c r="C206" s="103" t="s">
        <v>7783</v>
      </c>
      <c r="D206" s="161">
        <v>1602360</v>
      </c>
      <c r="E206" s="161">
        <v>156000</v>
      </c>
      <c r="F206" s="162">
        <f t="shared" ref="F206:F245" si="14">D206-E206</f>
        <v>1446360</v>
      </c>
      <c r="G206" s="52">
        <f t="shared" ref="G206:G245" si="15">E206/D206</f>
        <v>9.7356399311016251E-2</v>
      </c>
      <c r="H206" s="92"/>
    </row>
    <row r="207" spans="1:8" s="17" customFormat="1" ht="25.5" outlineLevel="2">
      <c r="A207" s="89" t="s">
        <v>75</v>
      </c>
      <c r="B207" s="104" t="s">
        <v>7775</v>
      </c>
      <c r="C207" s="103" t="s">
        <v>7774</v>
      </c>
      <c r="D207" s="161">
        <v>160236</v>
      </c>
      <c r="E207" s="161">
        <v>0</v>
      </c>
      <c r="F207" s="162">
        <f t="shared" si="14"/>
        <v>160236</v>
      </c>
      <c r="G207" s="52">
        <f t="shared" si="15"/>
        <v>0</v>
      </c>
      <c r="H207" s="92"/>
    </row>
    <row r="208" spans="1:8" s="17" customFormat="1" ht="25.5" outlineLevel="2">
      <c r="A208" s="89" t="s">
        <v>75</v>
      </c>
      <c r="B208" s="104" t="s">
        <v>7769</v>
      </c>
      <c r="C208" s="103" t="s">
        <v>7768</v>
      </c>
      <c r="D208" s="161">
        <v>8011800</v>
      </c>
      <c r="E208" s="161">
        <v>780000</v>
      </c>
      <c r="F208" s="162">
        <f t="shared" si="14"/>
        <v>7231800</v>
      </c>
      <c r="G208" s="52">
        <f t="shared" si="15"/>
        <v>9.7356399311016251E-2</v>
      </c>
      <c r="H208" s="92"/>
    </row>
    <row r="209" spans="1:8" s="17" customFormat="1" ht="25.5" outlineLevel="2">
      <c r="A209" s="89" t="s">
        <v>75</v>
      </c>
      <c r="B209" s="104" t="s">
        <v>7767</v>
      </c>
      <c r="C209" s="103" t="s">
        <v>7766</v>
      </c>
      <c r="D209" s="161">
        <v>3445074</v>
      </c>
      <c r="E209" s="161">
        <v>280000</v>
      </c>
      <c r="F209" s="162">
        <f t="shared" si="14"/>
        <v>3165074</v>
      </c>
      <c r="G209" s="52">
        <f t="shared" si="15"/>
        <v>8.1275467522613443E-2</v>
      </c>
      <c r="H209" s="92"/>
    </row>
    <row r="210" spans="1:8" s="17" customFormat="1" ht="25.5" outlineLevel="2">
      <c r="A210" s="89" t="s">
        <v>75</v>
      </c>
      <c r="B210" s="104" t="s">
        <v>7761</v>
      </c>
      <c r="C210" s="103" t="s">
        <v>7636</v>
      </c>
      <c r="D210" s="161">
        <v>801180</v>
      </c>
      <c r="E210" s="161">
        <v>0</v>
      </c>
      <c r="F210" s="162">
        <f t="shared" si="14"/>
        <v>801180</v>
      </c>
      <c r="G210" s="52">
        <f t="shared" si="15"/>
        <v>0</v>
      </c>
      <c r="H210" s="92"/>
    </row>
    <row r="211" spans="1:8" s="17" customFormat="1" outlineLevel="2">
      <c r="A211" s="89" t="s">
        <v>75</v>
      </c>
      <c r="B211" s="104" t="s">
        <v>7755</v>
      </c>
      <c r="C211" s="103" t="s">
        <v>7754</v>
      </c>
      <c r="D211" s="161">
        <v>400590</v>
      </c>
      <c r="E211" s="161">
        <v>0</v>
      </c>
      <c r="F211" s="162">
        <f t="shared" si="14"/>
        <v>400590</v>
      </c>
      <c r="G211" s="52">
        <f t="shared" si="15"/>
        <v>0</v>
      </c>
      <c r="H211" s="92"/>
    </row>
    <row r="212" spans="1:8" s="17" customFormat="1" outlineLevel="2">
      <c r="A212" s="89" t="s">
        <v>75</v>
      </c>
      <c r="B212" s="104" t="s">
        <v>7750</v>
      </c>
      <c r="C212" s="103" t="s">
        <v>7749</v>
      </c>
      <c r="D212" s="161">
        <v>1201770</v>
      </c>
      <c r="E212" s="161">
        <v>0</v>
      </c>
      <c r="F212" s="162">
        <f t="shared" si="14"/>
        <v>1201770</v>
      </c>
      <c r="G212" s="52">
        <f t="shared" si="15"/>
        <v>0</v>
      </c>
      <c r="H212" s="92"/>
    </row>
    <row r="213" spans="1:8" s="17" customFormat="1" outlineLevel="2">
      <c r="A213" s="89" t="s">
        <v>75</v>
      </c>
      <c r="B213" s="104" t="s">
        <v>7745</v>
      </c>
      <c r="C213" s="103" t="s">
        <v>7744</v>
      </c>
      <c r="D213" s="161">
        <v>80118</v>
      </c>
      <c r="E213" s="161">
        <v>0</v>
      </c>
      <c r="F213" s="162">
        <f t="shared" si="14"/>
        <v>80118</v>
      </c>
      <c r="G213" s="52">
        <f t="shared" si="15"/>
        <v>0</v>
      </c>
      <c r="H213" s="92"/>
    </row>
    <row r="214" spans="1:8" s="17" customFormat="1" ht="25.5" outlineLevel="2">
      <c r="A214" s="89" t="s">
        <v>75</v>
      </c>
      <c r="B214" s="104" t="s">
        <v>7741</v>
      </c>
      <c r="C214" s="103" t="s">
        <v>7740</v>
      </c>
      <c r="D214" s="161">
        <v>1201770</v>
      </c>
      <c r="E214" s="161">
        <v>0</v>
      </c>
      <c r="F214" s="162">
        <f t="shared" si="14"/>
        <v>1201770</v>
      </c>
      <c r="G214" s="52">
        <f t="shared" si="15"/>
        <v>0</v>
      </c>
      <c r="H214" s="92"/>
    </row>
    <row r="215" spans="1:8" s="17" customFormat="1" outlineLevel="2">
      <c r="A215" s="89" t="s">
        <v>75</v>
      </c>
      <c r="B215" s="104" t="s">
        <v>7739</v>
      </c>
      <c r="C215" s="103" t="s">
        <v>7738</v>
      </c>
      <c r="D215" s="161">
        <v>2724012</v>
      </c>
      <c r="E215" s="161">
        <v>0</v>
      </c>
      <c r="F215" s="162">
        <f t="shared" si="14"/>
        <v>2724012</v>
      </c>
      <c r="G215" s="52">
        <f t="shared" si="15"/>
        <v>0</v>
      </c>
      <c r="H215" s="92"/>
    </row>
    <row r="216" spans="1:8" s="17" customFormat="1" outlineLevel="2">
      <c r="A216" s="89" t="s">
        <v>75</v>
      </c>
      <c r="B216" s="104" t="s">
        <v>7735</v>
      </c>
      <c r="C216" s="103" t="s">
        <v>7734</v>
      </c>
      <c r="D216" s="161">
        <v>1602360</v>
      </c>
      <c r="E216" s="161">
        <v>0</v>
      </c>
      <c r="F216" s="162">
        <f t="shared" si="14"/>
        <v>1602360</v>
      </c>
      <c r="G216" s="52">
        <f t="shared" si="15"/>
        <v>0</v>
      </c>
      <c r="H216" s="92"/>
    </row>
    <row r="217" spans="1:8" s="17" customFormat="1" outlineLevel="2">
      <c r="A217" s="89" t="s">
        <v>75</v>
      </c>
      <c r="B217" s="104" t="s">
        <v>7733</v>
      </c>
      <c r="C217" s="103" t="s">
        <v>7732</v>
      </c>
      <c r="D217" s="161">
        <v>801180</v>
      </c>
      <c r="E217" s="161">
        <v>0</v>
      </c>
      <c r="F217" s="162">
        <f t="shared" si="14"/>
        <v>801180</v>
      </c>
      <c r="G217" s="52">
        <f t="shared" si="15"/>
        <v>0</v>
      </c>
      <c r="H217" s="92"/>
    </row>
    <row r="218" spans="1:8" s="17" customFormat="1" outlineLevel="2">
      <c r="A218" s="89" t="s">
        <v>75</v>
      </c>
      <c r="B218" s="104" t="s">
        <v>7731</v>
      </c>
      <c r="C218" s="103" t="s">
        <v>7730</v>
      </c>
      <c r="D218" s="161">
        <v>200295</v>
      </c>
      <c r="E218" s="161">
        <v>0</v>
      </c>
      <c r="F218" s="162">
        <f t="shared" si="14"/>
        <v>200295</v>
      </c>
      <c r="G218" s="52">
        <f t="shared" si="15"/>
        <v>0</v>
      </c>
      <c r="H218" s="92"/>
    </row>
    <row r="219" spans="1:8" s="17" customFormat="1" ht="25.5" outlineLevel="2">
      <c r="A219" s="89" t="s">
        <v>75</v>
      </c>
      <c r="B219" s="104" t="s">
        <v>7728</v>
      </c>
      <c r="C219" s="103" t="s">
        <v>7727</v>
      </c>
      <c r="D219" s="161">
        <v>80118</v>
      </c>
      <c r="E219" s="161">
        <v>0</v>
      </c>
      <c r="F219" s="162">
        <f t="shared" si="14"/>
        <v>80118</v>
      </c>
      <c r="G219" s="52">
        <f t="shared" si="15"/>
        <v>0</v>
      </c>
      <c r="H219" s="92"/>
    </row>
    <row r="220" spans="1:8" s="17" customFormat="1" outlineLevel="2">
      <c r="A220" s="89" t="s">
        <v>75</v>
      </c>
      <c r="B220" s="104" t="s">
        <v>7722</v>
      </c>
      <c r="C220" s="103" t="s">
        <v>7721</v>
      </c>
      <c r="D220" s="161">
        <v>160236</v>
      </c>
      <c r="E220" s="161">
        <v>0</v>
      </c>
      <c r="F220" s="162">
        <f t="shared" si="14"/>
        <v>160236</v>
      </c>
      <c r="G220" s="52">
        <f t="shared" si="15"/>
        <v>0</v>
      </c>
      <c r="H220" s="92"/>
    </row>
    <row r="221" spans="1:8" s="17" customFormat="1" outlineLevel="2">
      <c r="A221" s="89" t="s">
        <v>75</v>
      </c>
      <c r="B221" s="104" t="s">
        <v>7715</v>
      </c>
      <c r="C221" s="103" t="s">
        <v>7714</v>
      </c>
      <c r="D221" s="161">
        <v>400590</v>
      </c>
      <c r="E221" s="161">
        <v>0</v>
      </c>
      <c r="F221" s="162">
        <f t="shared" si="14"/>
        <v>400590</v>
      </c>
      <c r="G221" s="52">
        <f t="shared" si="15"/>
        <v>0</v>
      </c>
      <c r="H221" s="92"/>
    </row>
    <row r="222" spans="1:8" s="17" customFormat="1" ht="25.5" outlineLevel="2">
      <c r="A222" s="89" t="s">
        <v>75</v>
      </c>
      <c r="B222" s="104" t="s">
        <v>7711</v>
      </c>
      <c r="C222" s="103" t="s">
        <v>7710</v>
      </c>
      <c r="D222" s="161">
        <v>240354</v>
      </c>
      <c r="E222" s="161">
        <v>0</v>
      </c>
      <c r="F222" s="162">
        <f t="shared" si="14"/>
        <v>240354</v>
      </c>
      <c r="G222" s="52">
        <f t="shared" si="15"/>
        <v>0</v>
      </c>
      <c r="H222" s="92"/>
    </row>
    <row r="223" spans="1:8" s="17" customFormat="1" outlineLevel="2">
      <c r="A223" s="89" t="s">
        <v>75</v>
      </c>
      <c r="B223" s="104" t="s">
        <v>7709</v>
      </c>
      <c r="C223" s="103" t="s">
        <v>7708</v>
      </c>
      <c r="D223" s="161">
        <v>801180</v>
      </c>
      <c r="E223" s="161">
        <v>0</v>
      </c>
      <c r="F223" s="162">
        <f t="shared" si="14"/>
        <v>801180</v>
      </c>
      <c r="G223" s="52">
        <f t="shared" si="15"/>
        <v>0</v>
      </c>
      <c r="H223" s="92"/>
    </row>
    <row r="224" spans="1:8" s="17" customFormat="1" outlineLevel="2">
      <c r="A224" s="89" t="s">
        <v>75</v>
      </c>
      <c r="B224" s="104" t="s">
        <v>7707</v>
      </c>
      <c r="C224" s="103" t="s">
        <v>7706</v>
      </c>
      <c r="D224" s="161">
        <v>1201770</v>
      </c>
      <c r="E224" s="161">
        <v>0</v>
      </c>
      <c r="F224" s="162">
        <f t="shared" si="14"/>
        <v>1201770</v>
      </c>
      <c r="G224" s="52">
        <f t="shared" si="15"/>
        <v>0</v>
      </c>
      <c r="H224" s="92"/>
    </row>
    <row r="225" spans="1:8" s="17" customFormat="1" ht="25.5" outlineLevel="2">
      <c r="A225" s="89" t="s">
        <v>75</v>
      </c>
      <c r="B225" s="104" t="s">
        <v>7705</v>
      </c>
      <c r="C225" s="103" t="s">
        <v>7704</v>
      </c>
      <c r="D225" s="161">
        <v>7010325</v>
      </c>
      <c r="E225" s="161">
        <v>0</v>
      </c>
      <c r="F225" s="162">
        <f t="shared" si="14"/>
        <v>7010325</v>
      </c>
      <c r="G225" s="52">
        <f t="shared" si="15"/>
        <v>0</v>
      </c>
      <c r="H225" s="92"/>
    </row>
    <row r="226" spans="1:8" s="17" customFormat="1" ht="38.25" outlineLevel="2">
      <c r="A226" s="89" t="s">
        <v>75</v>
      </c>
      <c r="B226" s="104" t="s">
        <v>7699</v>
      </c>
      <c r="C226" s="103" t="s">
        <v>7698</v>
      </c>
      <c r="D226" s="161">
        <v>3505163</v>
      </c>
      <c r="E226" s="161">
        <v>0</v>
      </c>
      <c r="F226" s="162">
        <f t="shared" si="14"/>
        <v>3505163</v>
      </c>
      <c r="G226" s="52">
        <f t="shared" si="15"/>
        <v>0</v>
      </c>
      <c r="H226" s="92"/>
    </row>
    <row r="227" spans="1:8" s="17" customFormat="1" ht="38.25" outlineLevel="2">
      <c r="A227" s="89" t="s">
        <v>75</v>
      </c>
      <c r="B227" s="104" t="s">
        <v>7697</v>
      </c>
      <c r="C227" s="103" t="s">
        <v>7696</v>
      </c>
      <c r="D227" s="161">
        <v>5007375</v>
      </c>
      <c r="E227" s="161">
        <v>0</v>
      </c>
      <c r="F227" s="162">
        <f t="shared" si="14"/>
        <v>5007375</v>
      </c>
      <c r="G227" s="52">
        <f t="shared" si="15"/>
        <v>0</v>
      </c>
      <c r="H227" s="92"/>
    </row>
    <row r="228" spans="1:8" s="17" customFormat="1" outlineLevel="2">
      <c r="A228" s="89" t="s">
        <v>75</v>
      </c>
      <c r="B228" s="104" t="s">
        <v>7693</v>
      </c>
      <c r="C228" s="103" t="s">
        <v>7692</v>
      </c>
      <c r="D228" s="161">
        <v>3004425</v>
      </c>
      <c r="E228" s="161">
        <v>0</v>
      </c>
      <c r="F228" s="162">
        <f t="shared" si="14"/>
        <v>3004425</v>
      </c>
      <c r="G228" s="52">
        <f t="shared" si="15"/>
        <v>0</v>
      </c>
      <c r="H228" s="92"/>
    </row>
    <row r="229" spans="1:8" s="17" customFormat="1" ht="25.5" outlineLevel="2">
      <c r="A229" s="89" t="s">
        <v>75</v>
      </c>
      <c r="B229" s="104" t="s">
        <v>7691</v>
      </c>
      <c r="C229" s="103" t="s">
        <v>7690</v>
      </c>
      <c r="D229" s="161">
        <v>2002950</v>
      </c>
      <c r="E229" s="161">
        <v>0</v>
      </c>
      <c r="F229" s="162">
        <f t="shared" si="14"/>
        <v>2002950</v>
      </c>
      <c r="G229" s="52">
        <f t="shared" si="15"/>
        <v>0</v>
      </c>
      <c r="H229" s="92"/>
    </row>
    <row r="230" spans="1:8" s="17" customFormat="1" outlineLevel="2">
      <c r="A230" s="89" t="s">
        <v>75</v>
      </c>
      <c r="B230" s="104" t="s">
        <v>7689</v>
      </c>
      <c r="C230" s="103" t="s">
        <v>7688</v>
      </c>
      <c r="D230" s="161">
        <v>5007375</v>
      </c>
      <c r="E230" s="161">
        <v>0</v>
      </c>
      <c r="F230" s="162">
        <f t="shared" si="14"/>
        <v>5007375</v>
      </c>
      <c r="G230" s="52">
        <f t="shared" si="15"/>
        <v>0</v>
      </c>
      <c r="H230" s="92"/>
    </row>
    <row r="231" spans="1:8" s="17" customFormat="1" outlineLevel="2">
      <c r="A231" s="89" t="s">
        <v>75</v>
      </c>
      <c r="B231" s="104" t="s">
        <v>7687</v>
      </c>
      <c r="C231" s="103" t="s">
        <v>7686</v>
      </c>
      <c r="D231" s="161">
        <v>2002950</v>
      </c>
      <c r="E231" s="161">
        <v>0</v>
      </c>
      <c r="F231" s="162">
        <f t="shared" si="14"/>
        <v>2002950</v>
      </c>
      <c r="G231" s="52">
        <f t="shared" si="15"/>
        <v>0</v>
      </c>
      <c r="H231" s="92"/>
    </row>
    <row r="232" spans="1:8" s="17" customFormat="1" ht="25.5" outlineLevel="2">
      <c r="A232" s="89" t="s">
        <v>75</v>
      </c>
      <c r="B232" s="104" t="s">
        <v>7683</v>
      </c>
      <c r="C232" s="103" t="s">
        <v>7682</v>
      </c>
      <c r="D232" s="161">
        <v>2002950</v>
      </c>
      <c r="E232" s="161">
        <v>0</v>
      </c>
      <c r="F232" s="162">
        <f t="shared" si="14"/>
        <v>2002950</v>
      </c>
      <c r="G232" s="52">
        <f t="shared" si="15"/>
        <v>0</v>
      </c>
      <c r="H232" s="92"/>
    </row>
    <row r="233" spans="1:8" s="17" customFormat="1" ht="25.5" outlineLevel="2">
      <c r="A233" s="89" t="s">
        <v>75</v>
      </c>
      <c r="B233" s="104" t="s">
        <v>7681</v>
      </c>
      <c r="C233" s="103" t="s">
        <v>7680</v>
      </c>
      <c r="D233" s="161">
        <v>1502213</v>
      </c>
      <c r="E233" s="161">
        <v>0</v>
      </c>
      <c r="F233" s="162">
        <f t="shared" si="14"/>
        <v>1502213</v>
      </c>
      <c r="G233" s="52">
        <f t="shared" si="15"/>
        <v>0</v>
      </c>
      <c r="H233" s="92"/>
    </row>
    <row r="234" spans="1:8" s="17" customFormat="1" ht="25.5" outlineLevel="2">
      <c r="A234" s="89" t="s">
        <v>75</v>
      </c>
      <c r="B234" s="104" t="s">
        <v>7669</v>
      </c>
      <c r="C234" s="103" t="s">
        <v>7668</v>
      </c>
      <c r="D234" s="161">
        <v>8011800</v>
      </c>
      <c r="E234" s="161">
        <v>614560</v>
      </c>
      <c r="F234" s="162">
        <f t="shared" si="14"/>
        <v>7397240</v>
      </c>
      <c r="G234" s="52">
        <f t="shared" si="15"/>
        <v>7.6706857385356597E-2</v>
      </c>
      <c r="H234" s="92"/>
    </row>
    <row r="235" spans="1:8" s="17" customFormat="1" ht="25.5" outlineLevel="2">
      <c r="A235" s="89" t="s">
        <v>75</v>
      </c>
      <c r="B235" s="104" t="s">
        <v>7665</v>
      </c>
      <c r="C235" s="103" t="s">
        <v>7664</v>
      </c>
      <c r="D235" s="161">
        <v>4005900</v>
      </c>
      <c r="E235" s="161">
        <v>264000</v>
      </c>
      <c r="F235" s="162">
        <f t="shared" si="14"/>
        <v>3741900</v>
      </c>
      <c r="G235" s="52">
        <f t="shared" si="15"/>
        <v>6.5902793379764846E-2</v>
      </c>
      <c r="H235" s="92"/>
    </row>
    <row r="236" spans="1:8" s="17" customFormat="1" ht="25.5" outlineLevel="2">
      <c r="A236" s="89" t="s">
        <v>75</v>
      </c>
      <c r="B236" s="104" t="s">
        <v>7661</v>
      </c>
      <c r="C236" s="103" t="s">
        <v>7660</v>
      </c>
      <c r="D236" s="161">
        <v>1001475</v>
      </c>
      <c r="E236" s="161">
        <v>0</v>
      </c>
      <c r="F236" s="162">
        <f t="shared" si="14"/>
        <v>1001475</v>
      </c>
      <c r="G236" s="52">
        <f t="shared" si="15"/>
        <v>0</v>
      </c>
      <c r="H236" s="92"/>
    </row>
    <row r="237" spans="1:8" s="17" customFormat="1" ht="25.5" outlineLevel="2">
      <c r="A237" s="89" t="s">
        <v>75</v>
      </c>
      <c r="B237" s="104" t="s">
        <v>7655</v>
      </c>
      <c r="C237" s="103" t="s">
        <v>7654</v>
      </c>
      <c r="D237" s="161">
        <v>2002950</v>
      </c>
      <c r="E237" s="161">
        <v>0</v>
      </c>
      <c r="F237" s="162">
        <f t="shared" si="14"/>
        <v>2002950</v>
      </c>
      <c r="G237" s="52">
        <f t="shared" si="15"/>
        <v>0</v>
      </c>
      <c r="H237" s="92"/>
    </row>
    <row r="238" spans="1:8" s="17" customFormat="1" outlineLevel="2">
      <c r="A238" s="89" t="s">
        <v>75</v>
      </c>
      <c r="B238" s="104" t="s">
        <v>7645</v>
      </c>
      <c r="C238" s="103" t="s">
        <v>7644</v>
      </c>
      <c r="D238" s="161">
        <v>7511063</v>
      </c>
      <c r="E238" s="161">
        <v>0</v>
      </c>
      <c r="F238" s="162">
        <f t="shared" si="14"/>
        <v>7511063</v>
      </c>
      <c r="G238" s="52">
        <f t="shared" si="15"/>
        <v>0</v>
      </c>
      <c r="H238" s="92"/>
    </row>
    <row r="239" spans="1:8" s="17" customFormat="1" outlineLevel="2">
      <c r="A239" s="89" t="s">
        <v>75</v>
      </c>
      <c r="B239" s="104" t="s">
        <v>7639</v>
      </c>
      <c r="C239" s="103" t="s">
        <v>7638</v>
      </c>
      <c r="D239" s="161">
        <v>1001475</v>
      </c>
      <c r="E239" s="161">
        <v>0</v>
      </c>
      <c r="F239" s="162">
        <f t="shared" si="14"/>
        <v>1001475</v>
      </c>
      <c r="G239" s="52">
        <f t="shared" si="15"/>
        <v>0</v>
      </c>
      <c r="H239" s="92"/>
    </row>
    <row r="240" spans="1:8" s="17" customFormat="1" ht="25.5" outlineLevel="2">
      <c r="A240" s="89" t="s">
        <v>75</v>
      </c>
      <c r="B240" s="104" t="s">
        <v>7637</v>
      </c>
      <c r="C240" s="103" t="s">
        <v>7636</v>
      </c>
      <c r="D240" s="161">
        <v>1001475</v>
      </c>
      <c r="E240" s="161">
        <v>0</v>
      </c>
      <c r="F240" s="162">
        <f t="shared" si="14"/>
        <v>1001475</v>
      </c>
      <c r="G240" s="52">
        <f t="shared" si="15"/>
        <v>0</v>
      </c>
      <c r="H240" s="92"/>
    </row>
    <row r="241" spans="1:8" s="17" customFormat="1" ht="25.5" outlineLevel="2">
      <c r="A241" s="89" t="s">
        <v>75</v>
      </c>
      <c r="B241" s="104" t="s">
        <v>7633</v>
      </c>
      <c r="C241" s="103" t="s">
        <v>7632</v>
      </c>
      <c r="D241" s="161">
        <v>751106</v>
      </c>
      <c r="E241" s="161">
        <v>0</v>
      </c>
      <c r="F241" s="162">
        <f t="shared" si="14"/>
        <v>751106</v>
      </c>
      <c r="G241" s="52">
        <f t="shared" si="15"/>
        <v>0</v>
      </c>
      <c r="H241" s="92"/>
    </row>
    <row r="242" spans="1:8" s="17" customFormat="1" ht="25.5" outlineLevel="2">
      <c r="A242" s="89" t="s">
        <v>75</v>
      </c>
      <c r="B242" s="104" t="s">
        <v>7629</v>
      </c>
      <c r="C242" s="103" t="s">
        <v>7628</v>
      </c>
      <c r="D242" s="161">
        <v>751106</v>
      </c>
      <c r="E242" s="161">
        <v>0</v>
      </c>
      <c r="F242" s="162">
        <f t="shared" si="14"/>
        <v>751106</v>
      </c>
      <c r="G242" s="52">
        <f t="shared" si="15"/>
        <v>0</v>
      </c>
      <c r="H242" s="92"/>
    </row>
    <row r="243" spans="1:8" s="17" customFormat="1" outlineLevel="2">
      <c r="A243" s="89" t="s">
        <v>75</v>
      </c>
      <c r="B243" s="104" t="s">
        <v>7627</v>
      </c>
      <c r="C243" s="103" t="s">
        <v>7626</v>
      </c>
      <c r="D243" s="161">
        <v>500738</v>
      </c>
      <c r="E243" s="161">
        <v>0</v>
      </c>
      <c r="F243" s="162">
        <f t="shared" si="14"/>
        <v>500738</v>
      </c>
      <c r="G243" s="52">
        <f t="shared" si="15"/>
        <v>0</v>
      </c>
      <c r="H243" s="92"/>
    </row>
    <row r="244" spans="1:8" s="17" customFormat="1" ht="25.5" outlineLevel="2">
      <c r="A244" s="89" t="s">
        <v>75</v>
      </c>
      <c r="B244" s="104" t="s">
        <v>7623</v>
      </c>
      <c r="C244" s="103" t="s">
        <v>7622</v>
      </c>
      <c r="D244" s="161">
        <v>250369</v>
      </c>
      <c r="E244" s="161">
        <v>0</v>
      </c>
      <c r="F244" s="162">
        <f t="shared" si="14"/>
        <v>250369</v>
      </c>
      <c r="G244" s="52">
        <f t="shared" si="15"/>
        <v>0</v>
      </c>
      <c r="H244" s="92"/>
    </row>
    <row r="245" spans="1:8" s="17" customFormat="1" ht="25.5" outlineLevel="2">
      <c r="A245" s="89" t="s">
        <v>75</v>
      </c>
      <c r="B245" s="104" t="s">
        <v>10981</v>
      </c>
      <c r="C245" s="103" t="s">
        <v>10980</v>
      </c>
      <c r="D245" s="161">
        <v>481012.18</v>
      </c>
      <c r="E245" s="161">
        <v>0</v>
      </c>
      <c r="F245" s="162">
        <f t="shared" si="14"/>
        <v>481012.18</v>
      </c>
      <c r="G245" s="52">
        <f t="shared" si="15"/>
        <v>0</v>
      </c>
      <c r="H245" s="92"/>
    </row>
    <row r="246" spans="1:8" s="102" customFormat="1" outlineLevel="1">
      <c r="A246" s="91" t="s">
        <v>11168</v>
      </c>
      <c r="B246" s="104"/>
      <c r="C246" s="103"/>
      <c r="D246" s="161"/>
      <c r="E246" s="161"/>
      <c r="F246" s="162">
        <f>SUBTOTAL(9,F206:F245)</f>
        <v>81338628.180000007</v>
      </c>
      <c r="G246" s="52"/>
      <c r="H246" s="92"/>
    </row>
    <row r="247" spans="1:8" s="17" customFormat="1" ht="25.5" outlineLevel="2">
      <c r="A247" s="89" t="s">
        <v>114</v>
      </c>
      <c r="B247" s="104" t="s">
        <v>7603</v>
      </c>
      <c r="C247" s="103" t="s">
        <v>7602</v>
      </c>
      <c r="D247" s="161">
        <v>1001475</v>
      </c>
      <c r="E247" s="161">
        <v>0</v>
      </c>
      <c r="F247" s="162">
        <f>D247-E247</f>
        <v>1001475</v>
      </c>
      <c r="G247" s="52">
        <f>E247/D247</f>
        <v>0</v>
      </c>
      <c r="H247" s="92"/>
    </row>
    <row r="248" spans="1:8" s="17" customFormat="1" ht="25.5" outlineLevel="2">
      <c r="A248" s="89" t="s">
        <v>114</v>
      </c>
      <c r="B248" s="104" t="s">
        <v>7595</v>
      </c>
      <c r="C248" s="103" t="s">
        <v>7594</v>
      </c>
      <c r="D248" s="161">
        <v>2503688</v>
      </c>
      <c r="E248" s="161">
        <v>0</v>
      </c>
      <c r="F248" s="162">
        <f>D248-E248</f>
        <v>2503688</v>
      </c>
      <c r="G248" s="52">
        <f>E248/D248</f>
        <v>0</v>
      </c>
      <c r="H248" s="92"/>
    </row>
    <row r="249" spans="1:8" s="17" customFormat="1" outlineLevel="2">
      <c r="A249" s="89" t="s">
        <v>114</v>
      </c>
      <c r="B249" s="104" t="s">
        <v>7593</v>
      </c>
      <c r="C249" s="103" t="s">
        <v>7592</v>
      </c>
      <c r="D249" s="161">
        <v>186122</v>
      </c>
      <c r="E249" s="161">
        <v>0</v>
      </c>
      <c r="F249" s="162">
        <f>D249-E249</f>
        <v>186122</v>
      </c>
      <c r="G249" s="52">
        <f>E249/D249</f>
        <v>0</v>
      </c>
      <c r="H249" s="92"/>
    </row>
    <row r="250" spans="1:8" s="17" customFormat="1" ht="25.5" outlineLevel="2">
      <c r="A250" s="89" t="s">
        <v>114</v>
      </c>
      <c r="B250" s="104" t="s">
        <v>10967</v>
      </c>
      <c r="C250" s="103" t="s">
        <v>10966</v>
      </c>
      <c r="D250" s="161">
        <v>478518</v>
      </c>
      <c r="E250" s="161">
        <v>0</v>
      </c>
      <c r="F250" s="162">
        <f>D250-E250</f>
        <v>478518</v>
      </c>
      <c r="G250" s="52">
        <f>E250/D250</f>
        <v>0</v>
      </c>
      <c r="H250" s="92"/>
    </row>
    <row r="251" spans="1:8" s="102" customFormat="1" outlineLevel="1">
      <c r="A251" s="91" t="s">
        <v>11169</v>
      </c>
      <c r="B251" s="104"/>
      <c r="C251" s="103"/>
      <c r="D251" s="161"/>
      <c r="E251" s="161"/>
      <c r="F251" s="162">
        <f>SUBTOTAL(9,F247:F250)</f>
        <v>4169803</v>
      </c>
      <c r="G251" s="52"/>
      <c r="H251" s="92"/>
    </row>
    <row r="252" spans="1:8" s="17" customFormat="1" ht="38.25" outlineLevel="2">
      <c r="A252" s="89" t="s">
        <v>109</v>
      </c>
      <c r="B252" s="104" t="s">
        <v>112</v>
      </c>
      <c r="C252" s="103" t="s">
        <v>113</v>
      </c>
      <c r="D252" s="161">
        <v>15340</v>
      </c>
      <c r="E252" s="161">
        <v>0</v>
      </c>
      <c r="F252" s="162">
        <f>D252-E252</f>
        <v>15340</v>
      </c>
      <c r="G252" s="52">
        <f>E252/D252</f>
        <v>0</v>
      </c>
      <c r="H252" s="92"/>
    </row>
    <row r="253" spans="1:8" s="17" customFormat="1" outlineLevel="2">
      <c r="A253" s="89" t="s">
        <v>109</v>
      </c>
      <c r="B253" s="104" t="s">
        <v>7611</v>
      </c>
      <c r="C253" s="103" t="s">
        <v>7610</v>
      </c>
      <c r="D253" s="161">
        <v>4005900</v>
      </c>
      <c r="E253" s="161">
        <v>83182.38</v>
      </c>
      <c r="F253" s="162">
        <f>D253-E253</f>
        <v>3922717.62</v>
      </c>
      <c r="G253" s="52">
        <f>E253/D253</f>
        <v>2.0764966674155623E-2</v>
      </c>
      <c r="H253" s="92"/>
    </row>
    <row r="254" spans="1:8" s="102" customFormat="1" ht="25.5" outlineLevel="1">
      <c r="A254" s="91" t="s">
        <v>11170</v>
      </c>
      <c r="B254" s="104"/>
      <c r="C254" s="103"/>
      <c r="D254" s="161"/>
      <c r="E254" s="161"/>
      <c r="F254" s="162">
        <f>SUBTOTAL(9,F252:F253)</f>
        <v>3938057.62</v>
      </c>
      <c r="G254" s="52"/>
      <c r="H254" s="92"/>
    </row>
    <row r="255" spans="1:8" s="17" customFormat="1" ht="25.5" outlineLevel="2">
      <c r="A255" s="89" t="s">
        <v>115</v>
      </c>
      <c r="B255" s="104" t="s">
        <v>7582</v>
      </c>
      <c r="C255" s="103" t="s">
        <v>7581</v>
      </c>
      <c r="D255" s="161">
        <v>48756</v>
      </c>
      <c r="E255" s="161">
        <v>0</v>
      </c>
      <c r="F255" s="162">
        <f t="shared" ref="F255:F272" si="16">D255-E255</f>
        <v>48756</v>
      </c>
      <c r="G255" s="52">
        <f t="shared" ref="G255:G272" si="17">E255/D255</f>
        <v>0</v>
      </c>
      <c r="H255" s="92"/>
    </row>
    <row r="256" spans="1:8" s="17" customFormat="1" outlineLevel="2">
      <c r="A256" s="89" t="s">
        <v>115</v>
      </c>
      <c r="B256" s="104" t="s">
        <v>7574</v>
      </c>
      <c r="C256" s="103" t="s">
        <v>7573</v>
      </c>
      <c r="D256" s="161">
        <v>1682478</v>
      </c>
      <c r="E256" s="161">
        <v>0</v>
      </c>
      <c r="F256" s="162">
        <f t="shared" si="16"/>
        <v>1682478</v>
      </c>
      <c r="G256" s="52">
        <f t="shared" si="17"/>
        <v>0</v>
      </c>
      <c r="H256" s="92"/>
    </row>
    <row r="257" spans="1:8" s="17" customFormat="1" outlineLevel="2">
      <c r="A257" s="89" t="s">
        <v>115</v>
      </c>
      <c r="B257" s="104" t="s">
        <v>7572</v>
      </c>
      <c r="C257" s="103" t="s">
        <v>7571</v>
      </c>
      <c r="D257" s="161">
        <v>5608260</v>
      </c>
      <c r="E257" s="161">
        <v>10158</v>
      </c>
      <c r="F257" s="162">
        <f t="shared" si="16"/>
        <v>5598102</v>
      </c>
      <c r="G257" s="52">
        <f t="shared" si="17"/>
        <v>1.811256967401654E-3</v>
      </c>
      <c r="H257" s="92"/>
    </row>
    <row r="258" spans="1:8" s="17" customFormat="1" ht="25.5" outlineLevel="2">
      <c r="A258" s="89" t="s">
        <v>115</v>
      </c>
      <c r="B258" s="104" t="s">
        <v>7570</v>
      </c>
      <c r="C258" s="103" t="s">
        <v>7569</v>
      </c>
      <c r="D258" s="161">
        <v>75554.990000000005</v>
      </c>
      <c r="E258" s="161">
        <v>0</v>
      </c>
      <c r="F258" s="162">
        <f t="shared" si="16"/>
        <v>75554.990000000005</v>
      </c>
      <c r="G258" s="52">
        <f t="shared" si="17"/>
        <v>0</v>
      </c>
      <c r="H258" s="92"/>
    </row>
    <row r="259" spans="1:8" s="17" customFormat="1" outlineLevel="2">
      <c r="A259" s="89" t="s">
        <v>115</v>
      </c>
      <c r="B259" s="104" t="s">
        <v>7564</v>
      </c>
      <c r="C259" s="103" t="s">
        <v>7563</v>
      </c>
      <c r="D259" s="161">
        <v>1602360</v>
      </c>
      <c r="E259" s="161">
        <v>0</v>
      </c>
      <c r="F259" s="162">
        <f t="shared" si="16"/>
        <v>1602360</v>
      </c>
      <c r="G259" s="52">
        <f t="shared" si="17"/>
        <v>0</v>
      </c>
      <c r="H259" s="92"/>
    </row>
    <row r="260" spans="1:8" s="17" customFormat="1" outlineLevel="2">
      <c r="A260" s="89" t="s">
        <v>115</v>
      </c>
      <c r="B260" s="104" t="s">
        <v>7532</v>
      </c>
      <c r="C260" s="103" t="s">
        <v>7531</v>
      </c>
      <c r="D260" s="161">
        <v>1201770</v>
      </c>
      <c r="E260" s="161">
        <v>0</v>
      </c>
      <c r="F260" s="162">
        <f t="shared" si="16"/>
        <v>1201770</v>
      </c>
      <c r="G260" s="52">
        <f t="shared" si="17"/>
        <v>0</v>
      </c>
      <c r="H260" s="92"/>
    </row>
    <row r="261" spans="1:8" s="17" customFormat="1" ht="25.5" outlineLevel="2">
      <c r="A261" s="89" t="s">
        <v>115</v>
      </c>
      <c r="B261" s="104" t="s">
        <v>7522</v>
      </c>
      <c r="C261" s="103" t="s">
        <v>7521</v>
      </c>
      <c r="D261" s="161">
        <v>3204720</v>
      </c>
      <c r="E261" s="161">
        <v>0</v>
      </c>
      <c r="F261" s="162">
        <f t="shared" si="16"/>
        <v>3204720</v>
      </c>
      <c r="G261" s="52">
        <f t="shared" si="17"/>
        <v>0</v>
      </c>
      <c r="H261" s="92"/>
    </row>
    <row r="262" spans="1:8" s="17" customFormat="1" ht="25.5" outlineLevel="2">
      <c r="A262" s="89" t="s">
        <v>115</v>
      </c>
      <c r="B262" s="104" t="s">
        <v>7496</v>
      </c>
      <c r="C262" s="103" t="s">
        <v>7495</v>
      </c>
      <c r="D262" s="161">
        <v>2002950</v>
      </c>
      <c r="E262" s="161">
        <v>0</v>
      </c>
      <c r="F262" s="162">
        <f t="shared" si="16"/>
        <v>2002950</v>
      </c>
      <c r="G262" s="52">
        <f t="shared" si="17"/>
        <v>0</v>
      </c>
      <c r="H262" s="92"/>
    </row>
    <row r="263" spans="1:8" s="17" customFormat="1" outlineLevel="2">
      <c r="A263" s="89" t="s">
        <v>115</v>
      </c>
      <c r="B263" s="104" t="s">
        <v>7494</v>
      </c>
      <c r="C263" s="103" t="s">
        <v>7493</v>
      </c>
      <c r="D263" s="161">
        <v>400590</v>
      </c>
      <c r="E263" s="161">
        <v>31200</v>
      </c>
      <c r="F263" s="162">
        <f t="shared" si="16"/>
        <v>369390</v>
      </c>
      <c r="G263" s="52">
        <f t="shared" si="17"/>
        <v>7.7885119448813003E-2</v>
      </c>
      <c r="H263" s="92"/>
    </row>
    <row r="264" spans="1:8" s="17" customFormat="1" outlineLevel="2">
      <c r="A264" s="89" t="s">
        <v>115</v>
      </c>
      <c r="B264" s="104" t="s">
        <v>7446</v>
      </c>
      <c r="C264" s="103" t="s">
        <v>7445</v>
      </c>
      <c r="D264" s="161">
        <v>1602360</v>
      </c>
      <c r="E264" s="161">
        <v>65495</v>
      </c>
      <c r="F264" s="162">
        <f t="shared" si="16"/>
        <v>1536865</v>
      </c>
      <c r="G264" s="52">
        <f t="shared" si="17"/>
        <v>4.0874085723557753E-2</v>
      </c>
      <c r="H264" s="92"/>
    </row>
    <row r="265" spans="1:8" s="17" customFormat="1" outlineLevel="2">
      <c r="A265" s="89" t="s">
        <v>115</v>
      </c>
      <c r="B265" s="104" t="s">
        <v>7440</v>
      </c>
      <c r="C265" s="103" t="s">
        <v>7439</v>
      </c>
      <c r="D265" s="161">
        <v>1602360</v>
      </c>
      <c r="E265" s="161">
        <v>0</v>
      </c>
      <c r="F265" s="162">
        <f t="shared" si="16"/>
        <v>1602360</v>
      </c>
      <c r="G265" s="52">
        <f t="shared" si="17"/>
        <v>0</v>
      </c>
      <c r="H265" s="92"/>
    </row>
    <row r="266" spans="1:8" s="17" customFormat="1" outlineLevel="2">
      <c r="A266" s="89" t="s">
        <v>115</v>
      </c>
      <c r="B266" s="104" t="s">
        <v>7406</v>
      </c>
      <c r="C266" s="103" t="s">
        <v>7405</v>
      </c>
      <c r="D266" s="161">
        <v>801180</v>
      </c>
      <c r="E266" s="161">
        <v>0</v>
      </c>
      <c r="F266" s="162">
        <f t="shared" si="16"/>
        <v>801180</v>
      </c>
      <c r="G266" s="52">
        <f t="shared" si="17"/>
        <v>0</v>
      </c>
      <c r="H266" s="92"/>
    </row>
    <row r="267" spans="1:8" s="17" customFormat="1" ht="51" outlineLevel="2">
      <c r="A267" s="89" t="s">
        <v>115</v>
      </c>
      <c r="B267" s="104" t="s">
        <v>7385</v>
      </c>
      <c r="C267" s="103" t="s">
        <v>7384</v>
      </c>
      <c r="D267" s="161">
        <v>1602360</v>
      </c>
      <c r="E267" s="161">
        <v>0</v>
      </c>
      <c r="F267" s="162">
        <f t="shared" si="16"/>
        <v>1602360</v>
      </c>
      <c r="G267" s="52">
        <f t="shared" si="17"/>
        <v>0</v>
      </c>
      <c r="H267" s="92"/>
    </row>
    <row r="268" spans="1:8" s="17" customFormat="1" ht="25.5" outlineLevel="2">
      <c r="A268" s="89" t="s">
        <v>115</v>
      </c>
      <c r="B268" s="104" t="s">
        <v>7373</v>
      </c>
      <c r="C268" s="103" t="s">
        <v>7372</v>
      </c>
      <c r="D268" s="161">
        <v>801180</v>
      </c>
      <c r="E268" s="161">
        <v>0</v>
      </c>
      <c r="F268" s="162">
        <f t="shared" si="16"/>
        <v>801180</v>
      </c>
      <c r="G268" s="52">
        <f t="shared" si="17"/>
        <v>0</v>
      </c>
      <c r="H268" s="92"/>
    </row>
    <row r="269" spans="1:8" s="17" customFormat="1" ht="25.5" outlineLevel="2">
      <c r="A269" s="89" t="s">
        <v>115</v>
      </c>
      <c r="B269" s="104" t="s">
        <v>7353</v>
      </c>
      <c r="C269" s="103" t="s">
        <v>7352</v>
      </c>
      <c r="D269" s="161">
        <v>4437703.67</v>
      </c>
      <c r="E269" s="161">
        <v>0</v>
      </c>
      <c r="F269" s="162">
        <f t="shared" si="16"/>
        <v>4437703.67</v>
      </c>
      <c r="G269" s="52">
        <f t="shared" si="17"/>
        <v>0</v>
      </c>
      <c r="H269" s="92"/>
    </row>
    <row r="270" spans="1:8" s="17" customFormat="1" ht="25.5" outlineLevel="2">
      <c r="A270" s="89" t="s">
        <v>115</v>
      </c>
      <c r="B270" s="104" t="s">
        <v>7267</v>
      </c>
      <c r="C270" s="103" t="s">
        <v>7266</v>
      </c>
      <c r="D270" s="161">
        <v>8011801</v>
      </c>
      <c r="E270" s="161">
        <v>0</v>
      </c>
      <c r="F270" s="162">
        <f t="shared" si="16"/>
        <v>8011801</v>
      </c>
      <c r="G270" s="52">
        <f t="shared" si="17"/>
        <v>0</v>
      </c>
      <c r="H270" s="92"/>
    </row>
    <row r="271" spans="1:8" s="17" customFormat="1" outlineLevel="2">
      <c r="A271" s="89" t="s">
        <v>115</v>
      </c>
      <c r="B271" s="104" t="s">
        <v>10965</v>
      </c>
      <c r="C271" s="103" t="s">
        <v>10964</v>
      </c>
      <c r="D271" s="161">
        <v>96203</v>
      </c>
      <c r="E271" s="161">
        <v>0</v>
      </c>
      <c r="F271" s="162">
        <f t="shared" si="16"/>
        <v>96203</v>
      </c>
      <c r="G271" s="52">
        <f t="shared" si="17"/>
        <v>0</v>
      </c>
      <c r="H271" s="92"/>
    </row>
    <row r="272" spans="1:8" s="17" customFormat="1" outlineLevel="2">
      <c r="A272" s="89" t="s">
        <v>115</v>
      </c>
      <c r="B272" s="104" t="s">
        <v>7247</v>
      </c>
      <c r="C272" s="103" t="s">
        <v>7246</v>
      </c>
      <c r="D272" s="161">
        <v>610000</v>
      </c>
      <c r="E272" s="161">
        <v>0</v>
      </c>
      <c r="F272" s="162">
        <f t="shared" si="16"/>
        <v>610000</v>
      </c>
      <c r="G272" s="52">
        <f t="shared" si="17"/>
        <v>0</v>
      </c>
      <c r="H272" s="92"/>
    </row>
    <row r="273" spans="1:8" s="102" customFormat="1" outlineLevel="1">
      <c r="A273" s="91" t="s">
        <v>11171</v>
      </c>
      <c r="B273" s="104"/>
      <c r="C273" s="103"/>
      <c r="D273" s="161"/>
      <c r="E273" s="161"/>
      <c r="F273" s="162">
        <f>SUBTOTAL(9,F255:F272)</f>
        <v>35285733.660000004</v>
      </c>
      <c r="G273" s="52"/>
      <c r="H273" s="92"/>
    </row>
    <row r="274" spans="1:8" s="17" customFormat="1" outlineLevel="2">
      <c r="A274" s="89" t="s">
        <v>124</v>
      </c>
      <c r="B274" s="104" t="s">
        <v>10013</v>
      </c>
      <c r="C274" s="103" t="s">
        <v>10012</v>
      </c>
      <c r="D274" s="161">
        <v>935391</v>
      </c>
      <c r="E274" s="161">
        <v>0</v>
      </c>
      <c r="F274" s="162">
        <f t="shared" ref="F274:F305" si="18">D274-E274</f>
        <v>935391</v>
      </c>
      <c r="G274" s="52">
        <f t="shared" ref="G274:G305" si="19">E274/D274</f>
        <v>0</v>
      </c>
      <c r="H274" s="92"/>
    </row>
    <row r="275" spans="1:8" s="17" customFormat="1" ht="25.5" outlineLevel="2">
      <c r="A275" s="89" t="s">
        <v>124</v>
      </c>
      <c r="B275" s="104" t="s">
        <v>10007</v>
      </c>
      <c r="C275" s="103" t="s">
        <v>10006</v>
      </c>
      <c r="D275" s="161">
        <v>437641</v>
      </c>
      <c r="E275" s="161">
        <v>0</v>
      </c>
      <c r="F275" s="162">
        <f t="shared" si="18"/>
        <v>437641</v>
      </c>
      <c r="G275" s="52">
        <f t="shared" si="19"/>
        <v>0</v>
      </c>
      <c r="H275" s="92"/>
    </row>
    <row r="276" spans="1:8" s="17" customFormat="1" ht="25.5" outlineLevel="2">
      <c r="A276" s="89" t="s">
        <v>124</v>
      </c>
      <c r="B276" s="104" t="s">
        <v>10001</v>
      </c>
      <c r="C276" s="103" t="s">
        <v>10000</v>
      </c>
      <c r="D276" s="161">
        <v>734161</v>
      </c>
      <c r="E276" s="161">
        <v>0</v>
      </c>
      <c r="F276" s="162">
        <f t="shared" si="18"/>
        <v>734161</v>
      </c>
      <c r="G276" s="52">
        <f t="shared" si="19"/>
        <v>0</v>
      </c>
      <c r="H276" s="92"/>
    </row>
    <row r="277" spans="1:8" s="17" customFormat="1" ht="25.5" outlineLevel="2">
      <c r="A277" s="89" t="s">
        <v>124</v>
      </c>
      <c r="B277" s="104" t="s">
        <v>7241</v>
      </c>
      <c r="C277" s="103" t="s">
        <v>7240</v>
      </c>
      <c r="D277" s="161">
        <v>2563776</v>
      </c>
      <c r="E277" s="161">
        <v>0</v>
      </c>
      <c r="F277" s="162">
        <f t="shared" si="18"/>
        <v>2563776</v>
      </c>
      <c r="G277" s="52">
        <f t="shared" si="19"/>
        <v>0</v>
      </c>
      <c r="H277" s="92"/>
    </row>
    <row r="278" spans="1:8" s="17" customFormat="1" ht="25.5" outlineLevel="2">
      <c r="A278" s="89" t="s">
        <v>124</v>
      </c>
      <c r="B278" s="104" t="s">
        <v>7237</v>
      </c>
      <c r="C278" s="103" t="s">
        <v>7236</v>
      </c>
      <c r="D278" s="161">
        <v>2323422</v>
      </c>
      <c r="E278" s="161">
        <v>0</v>
      </c>
      <c r="F278" s="162">
        <f t="shared" si="18"/>
        <v>2323422</v>
      </c>
      <c r="G278" s="52">
        <f t="shared" si="19"/>
        <v>0</v>
      </c>
      <c r="H278" s="92"/>
    </row>
    <row r="279" spans="1:8" s="17" customFormat="1" ht="25.5" outlineLevel="2">
      <c r="A279" s="89" t="s">
        <v>124</v>
      </c>
      <c r="B279" s="104" t="s">
        <v>7235</v>
      </c>
      <c r="C279" s="103" t="s">
        <v>7234</v>
      </c>
      <c r="D279" s="161">
        <v>1201770</v>
      </c>
      <c r="E279" s="161">
        <v>0</v>
      </c>
      <c r="F279" s="162">
        <f t="shared" si="18"/>
        <v>1201770</v>
      </c>
      <c r="G279" s="52">
        <f t="shared" si="19"/>
        <v>0</v>
      </c>
      <c r="H279" s="92"/>
    </row>
    <row r="280" spans="1:8" s="17" customFormat="1" outlineLevel="2">
      <c r="A280" s="89" t="s">
        <v>124</v>
      </c>
      <c r="B280" s="104" t="s">
        <v>7231</v>
      </c>
      <c r="C280" s="103" t="s">
        <v>7230</v>
      </c>
      <c r="D280" s="161">
        <v>320472</v>
      </c>
      <c r="E280" s="161">
        <v>0</v>
      </c>
      <c r="F280" s="162">
        <f t="shared" si="18"/>
        <v>320472</v>
      </c>
      <c r="G280" s="52">
        <f t="shared" si="19"/>
        <v>0</v>
      </c>
      <c r="H280" s="92"/>
    </row>
    <row r="281" spans="1:8" s="17" customFormat="1" outlineLevel="2">
      <c r="A281" s="89" t="s">
        <v>124</v>
      </c>
      <c r="B281" s="104" t="s">
        <v>7229</v>
      </c>
      <c r="C281" s="103" t="s">
        <v>7228</v>
      </c>
      <c r="D281" s="161">
        <v>801180</v>
      </c>
      <c r="E281" s="161">
        <v>0</v>
      </c>
      <c r="F281" s="162">
        <f t="shared" si="18"/>
        <v>801180</v>
      </c>
      <c r="G281" s="52">
        <f t="shared" si="19"/>
        <v>0</v>
      </c>
      <c r="H281" s="92"/>
    </row>
    <row r="282" spans="1:8" s="17" customFormat="1" ht="25.5" outlineLevel="2">
      <c r="A282" s="89" t="s">
        <v>124</v>
      </c>
      <c r="B282" s="104" t="s">
        <v>7227</v>
      </c>
      <c r="C282" s="103" t="s">
        <v>7226</v>
      </c>
      <c r="D282" s="161">
        <v>4005900</v>
      </c>
      <c r="E282" s="161">
        <v>0</v>
      </c>
      <c r="F282" s="162">
        <f t="shared" si="18"/>
        <v>4005900</v>
      </c>
      <c r="G282" s="52">
        <f t="shared" si="19"/>
        <v>0</v>
      </c>
      <c r="H282" s="92"/>
    </row>
    <row r="283" spans="1:8" s="17" customFormat="1" ht="25.5" outlineLevel="2">
      <c r="A283" s="89" t="s">
        <v>124</v>
      </c>
      <c r="B283" s="104" t="s">
        <v>7219</v>
      </c>
      <c r="C283" s="103" t="s">
        <v>7218</v>
      </c>
      <c r="D283" s="161">
        <v>200295</v>
      </c>
      <c r="E283" s="161">
        <v>0</v>
      </c>
      <c r="F283" s="162">
        <f t="shared" si="18"/>
        <v>200295</v>
      </c>
      <c r="G283" s="52">
        <f t="shared" si="19"/>
        <v>0</v>
      </c>
      <c r="H283" s="92"/>
    </row>
    <row r="284" spans="1:8" s="17" customFormat="1" ht="25.5" outlineLevel="2">
      <c r="A284" s="89" t="s">
        <v>124</v>
      </c>
      <c r="B284" s="104" t="s">
        <v>7217</v>
      </c>
      <c r="C284" s="103" t="s">
        <v>7216</v>
      </c>
      <c r="D284" s="161">
        <v>640944</v>
      </c>
      <c r="E284" s="161">
        <v>0</v>
      </c>
      <c r="F284" s="162">
        <f t="shared" si="18"/>
        <v>640944</v>
      </c>
      <c r="G284" s="52">
        <f t="shared" si="19"/>
        <v>0</v>
      </c>
      <c r="H284" s="92"/>
    </row>
    <row r="285" spans="1:8" s="17" customFormat="1" ht="25.5" outlineLevel="2">
      <c r="A285" s="89" t="s">
        <v>124</v>
      </c>
      <c r="B285" s="104" t="s">
        <v>7209</v>
      </c>
      <c r="C285" s="103" t="s">
        <v>7208</v>
      </c>
      <c r="D285" s="161">
        <v>2403540</v>
      </c>
      <c r="E285" s="161">
        <v>0</v>
      </c>
      <c r="F285" s="162">
        <f t="shared" si="18"/>
        <v>2403540</v>
      </c>
      <c r="G285" s="52">
        <f t="shared" si="19"/>
        <v>0</v>
      </c>
      <c r="H285" s="92"/>
    </row>
    <row r="286" spans="1:8" s="17" customFormat="1" ht="25.5" outlineLevel="2">
      <c r="A286" s="89" t="s">
        <v>124</v>
      </c>
      <c r="B286" s="104" t="s">
        <v>7207</v>
      </c>
      <c r="C286" s="103" t="s">
        <v>7206</v>
      </c>
      <c r="D286" s="161">
        <v>350516</v>
      </c>
      <c r="E286" s="161">
        <v>0</v>
      </c>
      <c r="F286" s="162">
        <f t="shared" si="18"/>
        <v>350516</v>
      </c>
      <c r="G286" s="52">
        <f t="shared" si="19"/>
        <v>0</v>
      </c>
      <c r="H286" s="92"/>
    </row>
    <row r="287" spans="1:8" s="17" customFormat="1" outlineLevel="2">
      <c r="A287" s="89" t="s">
        <v>124</v>
      </c>
      <c r="B287" s="104" t="s">
        <v>7203</v>
      </c>
      <c r="C287" s="103" t="s">
        <v>7202</v>
      </c>
      <c r="D287" s="161">
        <v>3204720</v>
      </c>
      <c r="E287" s="161">
        <v>0</v>
      </c>
      <c r="F287" s="162">
        <f t="shared" si="18"/>
        <v>3204720</v>
      </c>
      <c r="G287" s="52">
        <f t="shared" si="19"/>
        <v>0</v>
      </c>
      <c r="H287" s="92"/>
    </row>
    <row r="288" spans="1:8" s="17" customFormat="1" outlineLevel="2">
      <c r="A288" s="89" t="s">
        <v>124</v>
      </c>
      <c r="B288" s="104" t="s">
        <v>7201</v>
      </c>
      <c r="C288" s="103" t="s">
        <v>7200</v>
      </c>
      <c r="D288" s="161">
        <v>200295</v>
      </c>
      <c r="E288" s="161">
        <v>0</v>
      </c>
      <c r="F288" s="162">
        <f t="shared" si="18"/>
        <v>200295</v>
      </c>
      <c r="G288" s="52">
        <f t="shared" si="19"/>
        <v>0</v>
      </c>
      <c r="H288" s="92"/>
    </row>
    <row r="289" spans="1:8" s="17" customFormat="1" ht="25.5" outlineLevel="2">
      <c r="A289" s="89" t="s">
        <v>124</v>
      </c>
      <c r="B289" s="104" t="s">
        <v>7199</v>
      </c>
      <c r="C289" s="103" t="s">
        <v>7198</v>
      </c>
      <c r="D289" s="161">
        <v>1602360</v>
      </c>
      <c r="E289" s="161">
        <v>0</v>
      </c>
      <c r="F289" s="162">
        <f t="shared" si="18"/>
        <v>1602360</v>
      </c>
      <c r="G289" s="52">
        <f t="shared" si="19"/>
        <v>0</v>
      </c>
      <c r="H289" s="92"/>
    </row>
    <row r="290" spans="1:8" s="17" customFormat="1" ht="25.5" outlineLevel="2">
      <c r="A290" s="89" t="s">
        <v>124</v>
      </c>
      <c r="B290" s="104" t="s">
        <v>7193</v>
      </c>
      <c r="C290" s="103" t="s">
        <v>7192</v>
      </c>
      <c r="D290" s="161">
        <v>250369</v>
      </c>
      <c r="E290" s="161">
        <v>0</v>
      </c>
      <c r="F290" s="162">
        <f t="shared" si="18"/>
        <v>250369</v>
      </c>
      <c r="G290" s="52">
        <f t="shared" si="19"/>
        <v>0</v>
      </c>
      <c r="H290" s="92"/>
    </row>
    <row r="291" spans="1:8" s="17" customFormat="1" outlineLevel="2">
      <c r="A291" s="89" t="s">
        <v>124</v>
      </c>
      <c r="B291" s="104" t="s">
        <v>7175</v>
      </c>
      <c r="C291" s="103" t="s">
        <v>7174</v>
      </c>
      <c r="D291" s="161">
        <v>280413</v>
      </c>
      <c r="E291" s="161">
        <v>0</v>
      </c>
      <c r="F291" s="162">
        <f t="shared" si="18"/>
        <v>280413</v>
      </c>
      <c r="G291" s="52">
        <f t="shared" si="19"/>
        <v>0</v>
      </c>
      <c r="H291" s="92"/>
    </row>
    <row r="292" spans="1:8" s="17" customFormat="1" ht="25.5" outlineLevel="2">
      <c r="A292" s="89" t="s">
        <v>124</v>
      </c>
      <c r="B292" s="104" t="s">
        <v>7163</v>
      </c>
      <c r="C292" s="103" t="s">
        <v>7162</v>
      </c>
      <c r="D292" s="161">
        <v>3204720</v>
      </c>
      <c r="E292" s="161">
        <v>0</v>
      </c>
      <c r="F292" s="162">
        <f t="shared" si="18"/>
        <v>3204720</v>
      </c>
      <c r="G292" s="52">
        <f t="shared" si="19"/>
        <v>0</v>
      </c>
      <c r="H292" s="92"/>
    </row>
    <row r="293" spans="1:8" s="17" customFormat="1" outlineLevel="2">
      <c r="A293" s="89" t="s">
        <v>124</v>
      </c>
      <c r="B293" s="104" t="s">
        <v>7157</v>
      </c>
      <c r="C293" s="103" t="s">
        <v>6809</v>
      </c>
      <c r="D293" s="161">
        <v>2403540</v>
      </c>
      <c r="E293" s="161">
        <v>0</v>
      </c>
      <c r="F293" s="162">
        <f t="shared" si="18"/>
        <v>2403540</v>
      </c>
      <c r="G293" s="52">
        <f t="shared" si="19"/>
        <v>0</v>
      </c>
      <c r="H293" s="92"/>
    </row>
    <row r="294" spans="1:8" s="17" customFormat="1" outlineLevel="2">
      <c r="A294" s="89" t="s">
        <v>124</v>
      </c>
      <c r="B294" s="104" t="s">
        <v>7146</v>
      </c>
      <c r="C294" s="103" t="s">
        <v>7145</v>
      </c>
      <c r="D294" s="161">
        <v>160236</v>
      </c>
      <c r="E294" s="161">
        <v>0</v>
      </c>
      <c r="F294" s="162">
        <f t="shared" si="18"/>
        <v>160236</v>
      </c>
      <c r="G294" s="52">
        <f t="shared" si="19"/>
        <v>0</v>
      </c>
      <c r="H294" s="92"/>
    </row>
    <row r="295" spans="1:8" s="17" customFormat="1" outlineLevel="2">
      <c r="A295" s="89" t="s">
        <v>124</v>
      </c>
      <c r="B295" s="104" t="s">
        <v>7141</v>
      </c>
      <c r="C295" s="103" t="s">
        <v>7140</v>
      </c>
      <c r="D295" s="161">
        <v>160236</v>
      </c>
      <c r="E295" s="161">
        <v>0</v>
      </c>
      <c r="F295" s="162">
        <f t="shared" si="18"/>
        <v>160236</v>
      </c>
      <c r="G295" s="52">
        <f t="shared" si="19"/>
        <v>0</v>
      </c>
      <c r="H295" s="92"/>
    </row>
    <row r="296" spans="1:8" s="17" customFormat="1" ht="25.5" outlineLevel="2">
      <c r="A296" s="89" t="s">
        <v>124</v>
      </c>
      <c r="B296" s="104" t="s">
        <v>7139</v>
      </c>
      <c r="C296" s="103" t="s">
        <v>7138</v>
      </c>
      <c r="D296" s="161">
        <v>320472</v>
      </c>
      <c r="E296" s="161">
        <v>0</v>
      </c>
      <c r="F296" s="162">
        <f t="shared" si="18"/>
        <v>320472</v>
      </c>
      <c r="G296" s="52">
        <f t="shared" si="19"/>
        <v>0</v>
      </c>
      <c r="H296" s="92"/>
    </row>
    <row r="297" spans="1:8" s="17" customFormat="1" outlineLevel="2">
      <c r="A297" s="89" t="s">
        <v>124</v>
      </c>
      <c r="B297" s="104" t="s">
        <v>7135</v>
      </c>
      <c r="C297" s="103" t="s">
        <v>7134</v>
      </c>
      <c r="D297" s="161">
        <v>1009487</v>
      </c>
      <c r="E297" s="161">
        <v>0</v>
      </c>
      <c r="F297" s="162">
        <f t="shared" si="18"/>
        <v>1009487</v>
      </c>
      <c r="G297" s="52">
        <f t="shared" si="19"/>
        <v>0</v>
      </c>
      <c r="H297" s="92"/>
    </row>
    <row r="298" spans="1:8" s="17" customFormat="1" outlineLevel="2">
      <c r="A298" s="89" t="s">
        <v>124</v>
      </c>
      <c r="B298" s="104" t="s">
        <v>7129</v>
      </c>
      <c r="C298" s="103" t="s">
        <v>7128</v>
      </c>
      <c r="D298" s="161">
        <v>801180</v>
      </c>
      <c r="E298" s="161">
        <v>0</v>
      </c>
      <c r="F298" s="162">
        <f t="shared" si="18"/>
        <v>801180</v>
      </c>
      <c r="G298" s="52">
        <f t="shared" si="19"/>
        <v>0</v>
      </c>
      <c r="H298" s="92"/>
    </row>
    <row r="299" spans="1:8" s="17" customFormat="1" outlineLevel="2">
      <c r="A299" s="89" t="s">
        <v>124</v>
      </c>
      <c r="B299" s="104" t="s">
        <v>7125</v>
      </c>
      <c r="C299" s="103" t="s">
        <v>7124</v>
      </c>
      <c r="D299" s="161">
        <v>243780</v>
      </c>
      <c r="E299" s="161">
        <v>0</v>
      </c>
      <c r="F299" s="162">
        <f t="shared" si="18"/>
        <v>243780</v>
      </c>
      <c r="G299" s="52">
        <f t="shared" si="19"/>
        <v>0</v>
      </c>
      <c r="H299" s="92"/>
    </row>
    <row r="300" spans="1:8" s="17" customFormat="1" outlineLevel="2">
      <c r="A300" s="89" t="s">
        <v>124</v>
      </c>
      <c r="B300" s="104" t="s">
        <v>7121</v>
      </c>
      <c r="C300" s="103" t="s">
        <v>7120</v>
      </c>
      <c r="D300" s="161">
        <v>1201770</v>
      </c>
      <c r="E300" s="161">
        <v>0</v>
      </c>
      <c r="F300" s="162">
        <f t="shared" si="18"/>
        <v>1201770</v>
      </c>
      <c r="G300" s="52">
        <f t="shared" si="19"/>
        <v>0</v>
      </c>
      <c r="H300" s="92"/>
    </row>
    <row r="301" spans="1:8" s="17" customFormat="1" ht="25.5" outlineLevel="2">
      <c r="A301" s="89" t="s">
        <v>124</v>
      </c>
      <c r="B301" s="104" t="s">
        <v>7115</v>
      </c>
      <c r="C301" s="103" t="s">
        <v>7114</v>
      </c>
      <c r="D301" s="161">
        <v>300442</v>
      </c>
      <c r="E301" s="161">
        <v>0</v>
      </c>
      <c r="F301" s="162">
        <f t="shared" si="18"/>
        <v>300442</v>
      </c>
      <c r="G301" s="52">
        <f t="shared" si="19"/>
        <v>0</v>
      </c>
      <c r="H301" s="92"/>
    </row>
    <row r="302" spans="1:8" s="17" customFormat="1" ht="25.5" outlineLevel="2">
      <c r="A302" s="89" t="s">
        <v>124</v>
      </c>
      <c r="B302" s="104" t="s">
        <v>7107</v>
      </c>
      <c r="C302" s="103" t="s">
        <v>7106</v>
      </c>
      <c r="D302" s="161">
        <v>240354</v>
      </c>
      <c r="E302" s="161">
        <v>13496.86</v>
      </c>
      <c r="F302" s="162">
        <f t="shared" si="18"/>
        <v>226857.14</v>
      </c>
      <c r="G302" s="52">
        <f t="shared" si="19"/>
        <v>5.6154089384824052E-2</v>
      </c>
      <c r="H302" s="92"/>
    </row>
    <row r="303" spans="1:8" s="17" customFormat="1" outlineLevel="2">
      <c r="A303" s="89" t="s">
        <v>124</v>
      </c>
      <c r="B303" s="104" t="s">
        <v>7101</v>
      </c>
      <c r="C303" s="103" t="s">
        <v>7100</v>
      </c>
      <c r="D303" s="161">
        <v>400590</v>
      </c>
      <c r="E303" s="161">
        <v>0</v>
      </c>
      <c r="F303" s="162">
        <f t="shared" si="18"/>
        <v>400590</v>
      </c>
      <c r="G303" s="52">
        <f t="shared" si="19"/>
        <v>0</v>
      </c>
      <c r="H303" s="92"/>
    </row>
    <row r="304" spans="1:8" s="17" customFormat="1" outlineLevel="2">
      <c r="A304" s="89" t="s">
        <v>124</v>
      </c>
      <c r="B304" s="104" t="s">
        <v>7099</v>
      </c>
      <c r="C304" s="103" t="s">
        <v>7098</v>
      </c>
      <c r="D304" s="161">
        <v>400590</v>
      </c>
      <c r="E304" s="161">
        <v>0</v>
      </c>
      <c r="F304" s="162">
        <f t="shared" si="18"/>
        <v>400590</v>
      </c>
      <c r="G304" s="52">
        <f t="shared" si="19"/>
        <v>0</v>
      </c>
      <c r="H304" s="92"/>
    </row>
    <row r="305" spans="1:8" s="17" customFormat="1" outlineLevel="2">
      <c r="A305" s="89" t="s">
        <v>124</v>
      </c>
      <c r="B305" s="104" t="s">
        <v>7089</v>
      </c>
      <c r="C305" s="103" t="s">
        <v>7088</v>
      </c>
      <c r="D305" s="161">
        <v>400590</v>
      </c>
      <c r="E305" s="161">
        <v>0</v>
      </c>
      <c r="F305" s="162">
        <f t="shared" si="18"/>
        <v>400590</v>
      </c>
      <c r="G305" s="52">
        <f t="shared" si="19"/>
        <v>0</v>
      </c>
      <c r="H305" s="92"/>
    </row>
    <row r="306" spans="1:8" s="17" customFormat="1" outlineLevel="2">
      <c r="A306" s="89" t="s">
        <v>124</v>
      </c>
      <c r="B306" s="104" t="s">
        <v>7081</v>
      </c>
      <c r="C306" s="103" t="s">
        <v>6885</v>
      </c>
      <c r="D306" s="161">
        <v>1602360</v>
      </c>
      <c r="E306" s="161">
        <v>0</v>
      </c>
      <c r="F306" s="162">
        <f t="shared" ref="F306:F337" si="20">D306-E306</f>
        <v>1602360</v>
      </c>
      <c r="G306" s="52">
        <f t="shared" ref="G306:G337" si="21">E306/D306</f>
        <v>0</v>
      </c>
      <c r="H306" s="92"/>
    </row>
    <row r="307" spans="1:8" s="17" customFormat="1" ht="25.5" outlineLevel="2">
      <c r="A307" s="89" t="s">
        <v>124</v>
      </c>
      <c r="B307" s="104" t="s">
        <v>7080</v>
      </c>
      <c r="C307" s="103" t="s">
        <v>6962</v>
      </c>
      <c r="D307" s="161">
        <v>961416</v>
      </c>
      <c r="E307" s="161">
        <v>78560</v>
      </c>
      <c r="F307" s="162">
        <f t="shared" si="20"/>
        <v>882856</v>
      </c>
      <c r="G307" s="52">
        <f t="shared" si="21"/>
        <v>8.171280694309227E-2</v>
      </c>
      <c r="H307" s="92"/>
    </row>
    <row r="308" spans="1:8" s="17" customFormat="1" ht="25.5" outlineLevel="2">
      <c r="A308" s="89" t="s">
        <v>124</v>
      </c>
      <c r="B308" s="104" t="s">
        <v>7079</v>
      </c>
      <c r="C308" s="103" t="s">
        <v>7078</v>
      </c>
      <c r="D308" s="161">
        <v>1201770</v>
      </c>
      <c r="E308" s="161">
        <v>0</v>
      </c>
      <c r="F308" s="162">
        <f t="shared" si="20"/>
        <v>1201770</v>
      </c>
      <c r="G308" s="52">
        <f t="shared" si="21"/>
        <v>0</v>
      </c>
      <c r="H308" s="92"/>
    </row>
    <row r="309" spans="1:8" s="17" customFormat="1" outlineLevel="2">
      <c r="A309" s="89" t="s">
        <v>124</v>
      </c>
      <c r="B309" s="104" t="s">
        <v>7075</v>
      </c>
      <c r="C309" s="103" t="s">
        <v>7074</v>
      </c>
      <c r="D309" s="161">
        <v>263210</v>
      </c>
      <c r="E309" s="161">
        <v>0</v>
      </c>
      <c r="F309" s="162">
        <f t="shared" si="20"/>
        <v>263210</v>
      </c>
      <c r="G309" s="52">
        <f t="shared" si="21"/>
        <v>0</v>
      </c>
      <c r="H309" s="92"/>
    </row>
    <row r="310" spans="1:8" s="17" customFormat="1" outlineLevel="2">
      <c r="A310" s="89" t="s">
        <v>124</v>
      </c>
      <c r="B310" s="104" t="s">
        <v>7073</v>
      </c>
      <c r="C310" s="103" t="s">
        <v>7072</v>
      </c>
      <c r="D310" s="161">
        <v>400590</v>
      </c>
      <c r="E310" s="161">
        <v>0</v>
      </c>
      <c r="F310" s="162">
        <f t="shared" si="20"/>
        <v>400590</v>
      </c>
      <c r="G310" s="52">
        <f t="shared" si="21"/>
        <v>0</v>
      </c>
      <c r="H310" s="92"/>
    </row>
    <row r="311" spans="1:8" s="17" customFormat="1" ht="25.5" outlineLevel="2">
      <c r="A311" s="89" t="s">
        <v>124</v>
      </c>
      <c r="B311" s="104" t="s">
        <v>7069</v>
      </c>
      <c r="C311" s="103" t="s">
        <v>6933</v>
      </c>
      <c r="D311" s="161">
        <v>3204720</v>
      </c>
      <c r="E311" s="161">
        <v>0</v>
      </c>
      <c r="F311" s="162">
        <f t="shared" si="20"/>
        <v>3204720</v>
      </c>
      <c r="G311" s="52">
        <f t="shared" si="21"/>
        <v>0</v>
      </c>
      <c r="H311" s="92"/>
    </row>
    <row r="312" spans="1:8" s="17" customFormat="1" ht="25.5" outlineLevel="2">
      <c r="A312" s="89" t="s">
        <v>124</v>
      </c>
      <c r="B312" s="104" t="s">
        <v>7066</v>
      </c>
      <c r="C312" s="103" t="s">
        <v>7065</v>
      </c>
      <c r="D312" s="161">
        <v>1201770</v>
      </c>
      <c r="E312" s="161">
        <v>0</v>
      </c>
      <c r="F312" s="162">
        <f t="shared" si="20"/>
        <v>1201770</v>
      </c>
      <c r="G312" s="52">
        <f t="shared" si="21"/>
        <v>0</v>
      </c>
      <c r="H312" s="92"/>
    </row>
    <row r="313" spans="1:8" s="17" customFormat="1" outlineLevel="2">
      <c r="A313" s="89" t="s">
        <v>124</v>
      </c>
      <c r="B313" s="104" t="s">
        <v>7062</v>
      </c>
      <c r="C313" s="103" t="s">
        <v>7061</v>
      </c>
      <c r="D313" s="161">
        <v>240354</v>
      </c>
      <c r="E313" s="161">
        <v>0</v>
      </c>
      <c r="F313" s="162">
        <f t="shared" si="20"/>
        <v>240354</v>
      </c>
      <c r="G313" s="52">
        <f t="shared" si="21"/>
        <v>0</v>
      </c>
      <c r="H313" s="92"/>
    </row>
    <row r="314" spans="1:8" s="17" customFormat="1" ht="25.5" outlineLevel="2">
      <c r="A314" s="89" t="s">
        <v>124</v>
      </c>
      <c r="B314" s="104" t="s">
        <v>7058</v>
      </c>
      <c r="C314" s="103" t="s">
        <v>6965</v>
      </c>
      <c r="D314" s="161">
        <v>16023601</v>
      </c>
      <c r="E314" s="161">
        <v>0</v>
      </c>
      <c r="F314" s="162">
        <f t="shared" si="20"/>
        <v>16023601</v>
      </c>
      <c r="G314" s="52">
        <f t="shared" si="21"/>
        <v>0</v>
      </c>
      <c r="H314" s="92"/>
    </row>
    <row r="315" spans="1:8" s="17" customFormat="1" ht="25.5" outlineLevel="2">
      <c r="A315" s="89" t="s">
        <v>124</v>
      </c>
      <c r="B315" s="104" t="s">
        <v>7053</v>
      </c>
      <c r="C315" s="103" t="s">
        <v>7052</v>
      </c>
      <c r="D315" s="161">
        <v>400590</v>
      </c>
      <c r="E315" s="161">
        <v>0</v>
      </c>
      <c r="F315" s="162">
        <f t="shared" si="20"/>
        <v>400590</v>
      </c>
      <c r="G315" s="52">
        <f t="shared" si="21"/>
        <v>0</v>
      </c>
      <c r="H315" s="92"/>
    </row>
    <row r="316" spans="1:8" s="17" customFormat="1" ht="25.5" outlineLevel="2">
      <c r="A316" s="89" t="s">
        <v>124</v>
      </c>
      <c r="B316" s="104" t="s">
        <v>7051</v>
      </c>
      <c r="C316" s="103" t="s">
        <v>7050</v>
      </c>
      <c r="D316" s="161">
        <v>400590</v>
      </c>
      <c r="E316" s="161">
        <v>0</v>
      </c>
      <c r="F316" s="162">
        <f t="shared" si="20"/>
        <v>400590</v>
      </c>
      <c r="G316" s="52">
        <f t="shared" si="21"/>
        <v>0</v>
      </c>
      <c r="H316" s="92"/>
    </row>
    <row r="317" spans="1:8" s="17" customFormat="1" ht="25.5" outlineLevel="2">
      <c r="A317" s="89" t="s">
        <v>124</v>
      </c>
      <c r="B317" s="104" t="s">
        <v>7047</v>
      </c>
      <c r="C317" s="103" t="s">
        <v>7046</v>
      </c>
      <c r="D317" s="161">
        <v>4005900</v>
      </c>
      <c r="E317" s="161">
        <v>80000</v>
      </c>
      <c r="F317" s="162">
        <f t="shared" si="20"/>
        <v>3925900</v>
      </c>
      <c r="G317" s="52">
        <f t="shared" si="21"/>
        <v>1.9970543448413591E-2</v>
      </c>
      <c r="H317" s="92"/>
    </row>
    <row r="318" spans="1:8" s="17" customFormat="1" ht="25.5" outlineLevel="2">
      <c r="A318" s="89" t="s">
        <v>124</v>
      </c>
      <c r="B318" s="104" t="s">
        <v>7045</v>
      </c>
      <c r="C318" s="103" t="s">
        <v>7044</v>
      </c>
      <c r="D318" s="161">
        <v>300442</v>
      </c>
      <c r="E318" s="161">
        <v>0</v>
      </c>
      <c r="F318" s="162">
        <f t="shared" si="20"/>
        <v>300442</v>
      </c>
      <c r="G318" s="52">
        <f t="shared" si="21"/>
        <v>0</v>
      </c>
      <c r="H318" s="92"/>
    </row>
    <row r="319" spans="1:8" s="17" customFormat="1" ht="25.5" outlineLevel="2">
      <c r="A319" s="89" t="s">
        <v>124</v>
      </c>
      <c r="B319" s="104" t="s">
        <v>7043</v>
      </c>
      <c r="C319" s="103" t="s">
        <v>7042</v>
      </c>
      <c r="D319" s="161">
        <v>2443599</v>
      </c>
      <c r="E319" s="161">
        <v>0</v>
      </c>
      <c r="F319" s="162">
        <f t="shared" si="20"/>
        <v>2443599</v>
      </c>
      <c r="G319" s="52">
        <f t="shared" si="21"/>
        <v>0</v>
      </c>
      <c r="H319" s="92"/>
    </row>
    <row r="320" spans="1:8" s="17" customFormat="1" ht="25.5" outlineLevel="2">
      <c r="A320" s="89" t="s">
        <v>124</v>
      </c>
      <c r="B320" s="104" t="s">
        <v>7027</v>
      </c>
      <c r="C320" s="103" t="s">
        <v>7026</v>
      </c>
      <c r="D320" s="161">
        <v>160236</v>
      </c>
      <c r="E320" s="161">
        <v>0</v>
      </c>
      <c r="F320" s="162">
        <f t="shared" si="20"/>
        <v>160236</v>
      </c>
      <c r="G320" s="52">
        <f t="shared" si="21"/>
        <v>0</v>
      </c>
      <c r="H320" s="92"/>
    </row>
    <row r="321" spans="1:8" s="17" customFormat="1" outlineLevel="2">
      <c r="A321" s="89" t="s">
        <v>124</v>
      </c>
      <c r="B321" s="104" t="s">
        <v>7025</v>
      </c>
      <c r="C321" s="103" t="s">
        <v>7024</v>
      </c>
      <c r="D321" s="161">
        <v>5808555</v>
      </c>
      <c r="E321" s="161">
        <v>0</v>
      </c>
      <c r="F321" s="162">
        <f t="shared" si="20"/>
        <v>5808555</v>
      </c>
      <c r="G321" s="52">
        <f t="shared" si="21"/>
        <v>0</v>
      </c>
      <c r="H321" s="92"/>
    </row>
    <row r="322" spans="1:8" s="17" customFormat="1" ht="38.25" outlineLevel="2">
      <c r="A322" s="89" t="s">
        <v>124</v>
      </c>
      <c r="B322" s="104" t="s">
        <v>7019</v>
      </c>
      <c r="C322" s="103" t="s">
        <v>6971</v>
      </c>
      <c r="D322" s="161">
        <v>52642</v>
      </c>
      <c r="E322" s="161">
        <v>0</v>
      </c>
      <c r="F322" s="162">
        <f t="shared" si="20"/>
        <v>52642</v>
      </c>
      <c r="G322" s="52">
        <f t="shared" si="21"/>
        <v>0</v>
      </c>
      <c r="H322" s="92"/>
    </row>
    <row r="323" spans="1:8" s="17" customFormat="1" outlineLevel="2">
      <c r="A323" s="89" t="s">
        <v>124</v>
      </c>
      <c r="B323" s="104" t="s">
        <v>7018</v>
      </c>
      <c r="C323" s="103" t="s">
        <v>7017</v>
      </c>
      <c r="D323" s="161">
        <v>200295</v>
      </c>
      <c r="E323" s="161">
        <v>0</v>
      </c>
      <c r="F323" s="162">
        <f t="shared" si="20"/>
        <v>200295</v>
      </c>
      <c r="G323" s="52">
        <f t="shared" si="21"/>
        <v>0</v>
      </c>
      <c r="H323" s="92"/>
    </row>
    <row r="324" spans="1:8" s="17" customFormat="1" ht="25.5" outlineLevel="2">
      <c r="A324" s="89" t="s">
        <v>124</v>
      </c>
      <c r="B324" s="104" t="s">
        <v>7014</v>
      </c>
      <c r="C324" s="103" t="s">
        <v>7013</v>
      </c>
      <c r="D324" s="161">
        <v>801180</v>
      </c>
      <c r="E324" s="161">
        <v>0</v>
      </c>
      <c r="F324" s="162">
        <f t="shared" si="20"/>
        <v>801180</v>
      </c>
      <c r="G324" s="52">
        <f t="shared" si="21"/>
        <v>0</v>
      </c>
      <c r="H324" s="92"/>
    </row>
    <row r="325" spans="1:8" s="17" customFormat="1" ht="25.5" outlineLevel="2">
      <c r="A325" s="89" t="s">
        <v>124</v>
      </c>
      <c r="B325" s="104" t="s">
        <v>7012</v>
      </c>
      <c r="C325" s="103" t="s">
        <v>7011</v>
      </c>
      <c r="D325" s="161">
        <v>2002950</v>
      </c>
      <c r="E325" s="161">
        <v>0</v>
      </c>
      <c r="F325" s="162">
        <f t="shared" si="20"/>
        <v>2002950</v>
      </c>
      <c r="G325" s="52">
        <f t="shared" si="21"/>
        <v>0</v>
      </c>
      <c r="H325" s="92"/>
    </row>
    <row r="326" spans="1:8" s="17" customFormat="1" outlineLevel="2">
      <c r="A326" s="89" t="s">
        <v>124</v>
      </c>
      <c r="B326" s="104" t="s">
        <v>7008</v>
      </c>
      <c r="C326" s="103" t="s">
        <v>7007</v>
      </c>
      <c r="D326" s="161">
        <v>1858738</v>
      </c>
      <c r="E326" s="161">
        <v>0</v>
      </c>
      <c r="F326" s="162">
        <f t="shared" si="20"/>
        <v>1858738</v>
      </c>
      <c r="G326" s="52">
        <f t="shared" si="21"/>
        <v>0</v>
      </c>
      <c r="H326" s="92"/>
    </row>
    <row r="327" spans="1:8" s="17" customFormat="1" ht="38.25" outlineLevel="2">
      <c r="A327" s="89" t="s">
        <v>124</v>
      </c>
      <c r="B327" s="104" t="s">
        <v>7006</v>
      </c>
      <c r="C327" s="103" t="s">
        <v>7005</v>
      </c>
      <c r="D327" s="161">
        <v>2403540</v>
      </c>
      <c r="E327" s="161">
        <v>0</v>
      </c>
      <c r="F327" s="162">
        <f t="shared" si="20"/>
        <v>2403540</v>
      </c>
      <c r="G327" s="52">
        <f t="shared" si="21"/>
        <v>0</v>
      </c>
      <c r="H327" s="92"/>
    </row>
    <row r="328" spans="1:8" s="17" customFormat="1" outlineLevel="2">
      <c r="A328" s="89" t="s">
        <v>124</v>
      </c>
      <c r="B328" s="104" t="s">
        <v>7002</v>
      </c>
      <c r="C328" s="103" t="s">
        <v>6883</v>
      </c>
      <c r="D328" s="161">
        <v>4005900</v>
      </c>
      <c r="E328" s="161">
        <v>0</v>
      </c>
      <c r="F328" s="162">
        <f t="shared" si="20"/>
        <v>4005900</v>
      </c>
      <c r="G328" s="52">
        <f t="shared" si="21"/>
        <v>0</v>
      </c>
      <c r="H328" s="92"/>
    </row>
    <row r="329" spans="1:8" s="17" customFormat="1" outlineLevel="2">
      <c r="A329" s="89" t="s">
        <v>124</v>
      </c>
      <c r="B329" s="104" t="s">
        <v>6999</v>
      </c>
      <c r="C329" s="103" t="s">
        <v>6998</v>
      </c>
      <c r="D329" s="161">
        <v>300442</v>
      </c>
      <c r="E329" s="161">
        <v>0</v>
      </c>
      <c r="F329" s="162">
        <f t="shared" si="20"/>
        <v>300442</v>
      </c>
      <c r="G329" s="52">
        <f t="shared" si="21"/>
        <v>0</v>
      </c>
      <c r="H329" s="92"/>
    </row>
    <row r="330" spans="1:8" s="17" customFormat="1" ht="25.5" outlineLevel="2">
      <c r="A330" s="89" t="s">
        <v>124</v>
      </c>
      <c r="B330" s="104" t="s">
        <v>6997</v>
      </c>
      <c r="C330" s="103" t="s">
        <v>6996</v>
      </c>
      <c r="D330" s="161">
        <v>1201770</v>
      </c>
      <c r="E330" s="161">
        <v>0</v>
      </c>
      <c r="F330" s="162">
        <f t="shared" si="20"/>
        <v>1201770</v>
      </c>
      <c r="G330" s="52">
        <f t="shared" si="21"/>
        <v>0</v>
      </c>
      <c r="H330" s="92"/>
    </row>
    <row r="331" spans="1:8" s="17" customFormat="1" ht="38.25" outlineLevel="2">
      <c r="A331" s="89" t="s">
        <v>124</v>
      </c>
      <c r="B331" s="104" t="s">
        <v>6991</v>
      </c>
      <c r="C331" s="103" t="s">
        <v>6867</v>
      </c>
      <c r="D331" s="161">
        <v>52642</v>
      </c>
      <c r="E331" s="161">
        <v>0</v>
      </c>
      <c r="F331" s="162">
        <f t="shared" si="20"/>
        <v>52642</v>
      </c>
      <c r="G331" s="52">
        <f t="shared" si="21"/>
        <v>0</v>
      </c>
      <c r="H331" s="92"/>
    </row>
    <row r="332" spans="1:8" s="17" customFormat="1" ht="25.5" outlineLevel="2">
      <c r="A332" s="89" t="s">
        <v>124</v>
      </c>
      <c r="B332" s="104" t="s">
        <v>6988</v>
      </c>
      <c r="C332" s="103" t="s">
        <v>6987</v>
      </c>
      <c r="D332" s="161">
        <v>201390.01</v>
      </c>
      <c r="E332" s="161">
        <v>0</v>
      </c>
      <c r="F332" s="162">
        <f t="shared" si="20"/>
        <v>201390.01</v>
      </c>
      <c r="G332" s="52">
        <f t="shared" si="21"/>
        <v>0</v>
      </c>
      <c r="H332" s="92"/>
    </row>
    <row r="333" spans="1:8" s="17" customFormat="1" ht="25.5" outlineLevel="2">
      <c r="A333" s="89" t="s">
        <v>124</v>
      </c>
      <c r="B333" s="104" t="s">
        <v>6984</v>
      </c>
      <c r="C333" s="103" t="s">
        <v>6983</v>
      </c>
      <c r="D333" s="161">
        <v>801180</v>
      </c>
      <c r="E333" s="161">
        <v>0</v>
      </c>
      <c r="F333" s="162">
        <f t="shared" si="20"/>
        <v>801180</v>
      </c>
      <c r="G333" s="52">
        <f t="shared" si="21"/>
        <v>0</v>
      </c>
      <c r="H333" s="92"/>
    </row>
    <row r="334" spans="1:8" s="17" customFormat="1" ht="38.25" outlineLevel="2">
      <c r="A334" s="89" t="s">
        <v>124</v>
      </c>
      <c r="B334" s="104" t="s">
        <v>6982</v>
      </c>
      <c r="C334" s="103" t="s">
        <v>6981</v>
      </c>
      <c r="D334" s="161">
        <v>801180</v>
      </c>
      <c r="E334" s="161">
        <v>0</v>
      </c>
      <c r="F334" s="162">
        <f t="shared" si="20"/>
        <v>801180</v>
      </c>
      <c r="G334" s="52">
        <f t="shared" si="21"/>
        <v>0</v>
      </c>
      <c r="H334" s="92"/>
    </row>
    <row r="335" spans="1:8" s="17" customFormat="1" ht="38.25" outlineLevel="2">
      <c r="A335" s="89" t="s">
        <v>124</v>
      </c>
      <c r="B335" s="104" t="s">
        <v>6972</v>
      </c>
      <c r="C335" s="103" t="s">
        <v>6971</v>
      </c>
      <c r="D335" s="161">
        <v>157926</v>
      </c>
      <c r="E335" s="161">
        <v>0</v>
      </c>
      <c r="F335" s="162">
        <f t="shared" si="20"/>
        <v>157926</v>
      </c>
      <c r="G335" s="52">
        <f t="shared" si="21"/>
        <v>0</v>
      </c>
      <c r="H335" s="92"/>
    </row>
    <row r="336" spans="1:8" s="17" customFormat="1" ht="25.5" outlineLevel="2">
      <c r="A336" s="89" t="s">
        <v>124</v>
      </c>
      <c r="B336" s="104" t="s">
        <v>6966</v>
      </c>
      <c r="C336" s="103" t="s">
        <v>6965</v>
      </c>
      <c r="D336" s="161">
        <v>801180</v>
      </c>
      <c r="E336" s="161">
        <v>0</v>
      </c>
      <c r="F336" s="162">
        <f t="shared" si="20"/>
        <v>801180</v>
      </c>
      <c r="G336" s="52">
        <f t="shared" si="21"/>
        <v>0</v>
      </c>
      <c r="H336" s="92"/>
    </row>
    <row r="337" spans="1:8" s="17" customFormat="1" ht="25.5" outlineLevel="2">
      <c r="A337" s="89" t="s">
        <v>124</v>
      </c>
      <c r="B337" s="104" t="s">
        <v>6964</v>
      </c>
      <c r="C337" s="103" t="s">
        <v>6933</v>
      </c>
      <c r="D337" s="161">
        <v>801180</v>
      </c>
      <c r="E337" s="161">
        <v>0</v>
      </c>
      <c r="F337" s="162">
        <f t="shared" si="20"/>
        <v>801180</v>
      </c>
      <c r="G337" s="52">
        <f t="shared" si="21"/>
        <v>0</v>
      </c>
      <c r="H337" s="92"/>
    </row>
    <row r="338" spans="1:8" s="17" customFormat="1" outlineLevel="2">
      <c r="A338" s="89" t="s">
        <v>124</v>
      </c>
      <c r="B338" s="104" t="s">
        <v>6961</v>
      </c>
      <c r="C338" s="103" t="s">
        <v>6960</v>
      </c>
      <c r="D338" s="161">
        <v>304725</v>
      </c>
      <c r="E338" s="161">
        <v>0</v>
      </c>
      <c r="F338" s="162">
        <f t="shared" ref="F338:F369" si="22">D338-E338</f>
        <v>304725</v>
      </c>
      <c r="G338" s="52">
        <f t="shared" ref="G338:G369" si="23">E338/D338</f>
        <v>0</v>
      </c>
      <c r="H338" s="92"/>
    </row>
    <row r="339" spans="1:8" s="17" customFormat="1" ht="38.25" outlineLevel="2">
      <c r="A339" s="89" t="s">
        <v>124</v>
      </c>
      <c r="B339" s="104" t="s">
        <v>6959</v>
      </c>
      <c r="C339" s="103" t="s">
        <v>6867</v>
      </c>
      <c r="D339" s="161">
        <v>157926</v>
      </c>
      <c r="E339" s="161">
        <v>0</v>
      </c>
      <c r="F339" s="162">
        <f t="shared" si="22"/>
        <v>157926</v>
      </c>
      <c r="G339" s="52">
        <f t="shared" si="23"/>
        <v>0</v>
      </c>
      <c r="H339" s="92"/>
    </row>
    <row r="340" spans="1:8" s="17" customFormat="1" ht="25.5" outlineLevel="2">
      <c r="A340" s="89" t="s">
        <v>124</v>
      </c>
      <c r="B340" s="104" t="s">
        <v>6954</v>
      </c>
      <c r="C340" s="103" t="s">
        <v>6953</v>
      </c>
      <c r="D340" s="161">
        <v>500738</v>
      </c>
      <c r="E340" s="161">
        <v>0</v>
      </c>
      <c r="F340" s="162">
        <f t="shared" si="22"/>
        <v>500738</v>
      </c>
      <c r="G340" s="52">
        <f t="shared" si="23"/>
        <v>0</v>
      </c>
      <c r="H340" s="92"/>
    </row>
    <row r="341" spans="1:8" s="17" customFormat="1" ht="38.25" outlineLevel="2">
      <c r="A341" s="89" t="s">
        <v>124</v>
      </c>
      <c r="B341" s="104" t="s">
        <v>6950</v>
      </c>
      <c r="C341" s="103" t="s">
        <v>6949</v>
      </c>
      <c r="D341" s="161">
        <v>751106</v>
      </c>
      <c r="E341" s="161">
        <v>65991.37</v>
      </c>
      <c r="F341" s="162">
        <f t="shared" si="22"/>
        <v>685114.63</v>
      </c>
      <c r="G341" s="52">
        <f t="shared" si="23"/>
        <v>8.7858930696865678E-2</v>
      </c>
      <c r="H341" s="92"/>
    </row>
    <row r="342" spans="1:8" s="17" customFormat="1" ht="25.5" outlineLevel="2">
      <c r="A342" s="89" t="s">
        <v>124</v>
      </c>
      <c r="B342" s="104" t="s">
        <v>6942</v>
      </c>
      <c r="C342" s="103" t="s">
        <v>6941</v>
      </c>
      <c r="D342" s="161">
        <v>500737</v>
      </c>
      <c r="E342" s="161">
        <v>48000</v>
      </c>
      <c r="F342" s="162">
        <f t="shared" si="22"/>
        <v>452737</v>
      </c>
      <c r="G342" s="52">
        <f t="shared" si="23"/>
        <v>9.5858704269906156E-2</v>
      </c>
      <c r="H342" s="92"/>
    </row>
    <row r="343" spans="1:8" s="17" customFormat="1" ht="38.25" outlineLevel="2">
      <c r="A343" s="89" t="s">
        <v>124</v>
      </c>
      <c r="B343" s="104" t="s">
        <v>6940</v>
      </c>
      <c r="C343" s="103" t="s">
        <v>6939</v>
      </c>
      <c r="D343" s="161">
        <v>500737</v>
      </c>
      <c r="E343" s="161">
        <v>0</v>
      </c>
      <c r="F343" s="162">
        <f t="shared" si="22"/>
        <v>500737</v>
      </c>
      <c r="G343" s="52">
        <f t="shared" si="23"/>
        <v>0</v>
      </c>
      <c r="H343" s="92"/>
    </row>
    <row r="344" spans="1:8" s="17" customFormat="1" ht="25.5" outlineLevel="2">
      <c r="A344" s="89" t="s">
        <v>124</v>
      </c>
      <c r="B344" s="104" t="s">
        <v>6934</v>
      </c>
      <c r="C344" s="103" t="s">
        <v>6933</v>
      </c>
      <c r="D344" s="161">
        <v>801180</v>
      </c>
      <c r="E344" s="161">
        <v>0</v>
      </c>
      <c r="F344" s="162">
        <f t="shared" si="22"/>
        <v>801180</v>
      </c>
      <c r="G344" s="52">
        <f t="shared" si="23"/>
        <v>0</v>
      </c>
      <c r="H344" s="92"/>
    </row>
    <row r="345" spans="1:8" s="17" customFormat="1" ht="25.5" outlineLevel="2">
      <c r="A345" s="89" t="s">
        <v>124</v>
      </c>
      <c r="B345" s="104" t="s">
        <v>6932</v>
      </c>
      <c r="C345" s="103" t="s">
        <v>6931</v>
      </c>
      <c r="D345" s="161">
        <v>300442</v>
      </c>
      <c r="E345" s="161">
        <v>0</v>
      </c>
      <c r="F345" s="162">
        <f t="shared" si="22"/>
        <v>300442</v>
      </c>
      <c r="G345" s="52">
        <f t="shared" si="23"/>
        <v>0</v>
      </c>
      <c r="H345" s="92"/>
    </row>
    <row r="346" spans="1:8" s="17" customFormat="1" ht="38.25" outlineLevel="2">
      <c r="A346" s="89" t="s">
        <v>124</v>
      </c>
      <c r="B346" s="104" t="s">
        <v>6918</v>
      </c>
      <c r="C346" s="103" t="s">
        <v>6917</v>
      </c>
      <c r="D346" s="161">
        <v>1001475</v>
      </c>
      <c r="E346" s="161">
        <v>0</v>
      </c>
      <c r="F346" s="162">
        <f t="shared" si="22"/>
        <v>1001475</v>
      </c>
      <c r="G346" s="52">
        <f t="shared" si="23"/>
        <v>0</v>
      </c>
      <c r="H346" s="92"/>
    </row>
    <row r="347" spans="1:8" s="17" customFormat="1" ht="25.5" outlineLevel="2">
      <c r="A347" s="89" t="s">
        <v>124</v>
      </c>
      <c r="B347" s="104" t="s">
        <v>6916</v>
      </c>
      <c r="C347" s="103" t="s">
        <v>6915</v>
      </c>
      <c r="D347" s="161">
        <v>1001475</v>
      </c>
      <c r="E347" s="161">
        <v>0</v>
      </c>
      <c r="F347" s="162">
        <f t="shared" si="22"/>
        <v>1001475</v>
      </c>
      <c r="G347" s="52">
        <f t="shared" si="23"/>
        <v>0</v>
      </c>
      <c r="H347" s="92"/>
    </row>
    <row r="348" spans="1:8" s="17" customFormat="1" ht="25.5" outlineLevel="2">
      <c r="A348" s="89" t="s">
        <v>124</v>
      </c>
      <c r="B348" s="104" t="s">
        <v>6912</v>
      </c>
      <c r="C348" s="103" t="s">
        <v>6911</v>
      </c>
      <c r="D348" s="161">
        <v>1001475</v>
      </c>
      <c r="E348" s="161">
        <v>0</v>
      </c>
      <c r="F348" s="162">
        <f t="shared" si="22"/>
        <v>1001475</v>
      </c>
      <c r="G348" s="52">
        <f t="shared" si="23"/>
        <v>0</v>
      </c>
      <c r="H348" s="92"/>
    </row>
    <row r="349" spans="1:8" s="17" customFormat="1" outlineLevel="2">
      <c r="A349" s="89" t="s">
        <v>124</v>
      </c>
      <c r="B349" s="104" t="s">
        <v>6898</v>
      </c>
      <c r="C349" s="103" t="s">
        <v>6897</v>
      </c>
      <c r="D349" s="161">
        <v>2002950</v>
      </c>
      <c r="E349" s="161">
        <v>0</v>
      </c>
      <c r="F349" s="162">
        <f t="shared" si="22"/>
        <v>2002950</v>
      </c>
      <c r="G349" s="52">
        <f t="shared" si="23"/>
        <v>0</v>
      </c>
      <c r="H349" s="92"/>
    </row>
    <row r="350" spans="1:8" s="17" customFormat="1" outlineLevel="2">
      <c r="A350" s="89" t="s">
        <v>124</v>
      </c>
      <c r="B350" s="104" t="s">
        <v>6896</v>
      </c>
      <c r="C350" s="103" t="s">
        <v>6895</v>
      </c>
      <c r="D350" s="161">
        <v>2002950</v>
      </c>
      <c r="E350" s="161">
        <v>0</v>
      </c>
      <c r="F350" s="162">
        <f t="shared" si="22"/>
        <v>2002950</v>
      </c>
      <c r="G350" s="52">
        <f t="shared" si="23"/>
        <v>0</v>
      </c>
      <c r="H350" s="92"/>
    </row>
    <row r="351" spans="1:8" s="17" customFormat="1" ht="25.5" outlineLevel="2">
      <c r="A351" s="89" t="s">
        <v>124</v>
      </c>
      <c r="B351" s="104" t="s">
        <v>6894</v>
      </c>
      <c r="C351" s="103" t="s">
        <v>6893</v>
      </c>
      <c r="D351" s="161">
        <v>1502213</v>
      </c>
      <c r="E351" s="161">
        <v>143471.18</v>
      </c>
      <c r="F351" s="162">
        <f t="shared" si="22"/>
        <v>1358741.82</v>
      </c>
      <c r="G351" s="52">
        <f t="shared" si="23"/>
        <v>9.5506549337544003E-2</v>
      </c>
      <c r="H351" s="92"/>
    </row>
    <row r="352" spans="1:8" s="17" customFormat="1" ht="25.5" outlineLevel="2">
      <c r="A352" s="89" t="s">
        <v>124</v>
      </c>
      <c r="B352" s="104" t="s">
        <v>6892</v>
      </c>
      <c r="C352" s="103" t="s">
        <v>6891</v>
      </c>
      <c r="D352" s="161">
        <v>1902803</v>
      </c>
      <c r="E352" s="161">
        <v>15905.58</v>
      </c>
      <c r="F352" s="162">
        <f t="shared" si="22"/>
        <v>1886897.42</v>
      </c>
      <c r="G352" s="52">
        <f t="shared" si="23"/>
        <v>8.3590261314492355E-3</v>
      </c>
      <c r="H352" s="92"/>
    </row>
    <row r="353" spans="1:8" s="17" customFormat="1" ht="25.5" outlineLevel="2">
      <c r="A353" s="89" t="s">
        <v>124</v>
      </c>
      <c r="B353" s="104" t="s">
        <v>6888</v>
      </c>
      <c r="C353" s="103" t="s">
        <v>6887</v>
      </c>
      <c r="D353" s="161">
        <v>2002950</v>
      </c>
      <c r="E353" s="161">
        <v>0</v>
      </c>
      <c r="F353" s="162">
        <f t="shared" si="22"/>
        <v>2002950</v>
      </c>
      <c r="G353" s="52">
        <f t="shared" si="23"/>
        <v>0</v>
      </c>
      <c r="H353" s="92"/>
    </row>
    <row r="354" spans="1:8" s="15" customFormat="1" outlineLevel="2">
      <c r="A354" s="89" t="s">
        <v>124</v>
      </c>
      <c r="B354" s="104" t="s">
        <v>6884</v>
      </c>
      <c r="C354" s="103" t="s">
        <v>6883</v>
      </c>
      <c r="D354" s="161">
        <v>5007375</v>
      </c>
      <c r="E354" s="161">
        <v>88452.26</v>
      </c>
      <c r="F354" s="162">
        <f t="shared" si="22"/>
        <v>4918922.74</v>
      </c>
      <c r="G354" s="52">
        <f t="shared" si="23"/>
        <v>1.7664397014403754E-2</v>
      </c>
      <c r="H354" s="92"/>
    </row>
    <row r="355" spans="1:8" s="17" customFormat="1" ht="25.5" outlineLevel="2">
      <c r="A355" s="89" t="s">
        <v>124</v>
      </c>
      <c r="B355" s="104" t="s">
        <v>6882</v>
      </c>
      <c r="C355" s="103" t="s">
        <v>6881</v>
      </c>
      <c r="D355" s="161">
        <v>1257990</v>
      </c>
      <c r="E355" s="161">
        <v>0</v>
      </c>
      <c r="F355" s="162">
        <f t="shared" si="22"/>
        <v>1257990</v>
      </c>
      <c r="G355" s="52">
        <f t="shared" si="23"/>
        <v>0</v>
      </c>
      <c r="H355" s="92"/>
    </row>
    <row r="356" spans="1:8" s="17" customFormat="1" ht="25.5" outlineLevel="2">
      <c r="A356" s="89" t="s">
        <v>124</v>
      </c>
      <c r="B356" s="104" t="s">
        <v>6874</v>
      </c>
      <c r="C356" s="103" t="s">
        <v>6873</v>
      </c>
      <c r="D356" s="161">
        <v>801180</v>
      </c>
      <c r="E356" s="161">
        <v>0</v>
      </c>
      <c r="F356" s="162">
        <f t="shared" si="22"/>
        <v>801180</v>
      </c>
      <c r="G356" s="52">
        <f t="shared" si="23"/>
        <v>0</v>
      </c>
      <c r="H356" s="92"/>
    </row>
    <row r="357" spans="1:8" s="17" customFormat="1" ht="25.5" outlineLevel="2">
      <c r="A357" s="89" t="s">
        <v>124</v>
      </c>
      <c r="B357" s="104" t="s">
        <v>6872</v>
      </c>
      <c r="C357" s="103" t="s">
        <v>6871</v>
      </c>
      <c r="D357" s="161">
        <v>2002950</v>
      </c>
      <c r="E357" s="161">
        <v>0</v>
      </c>
      <c r="F357" s="162">
        <f t="shared" si="22"/>
        <v>2002950</v>
      </c>
      <c r="G357" s="52">
        <f t="shared" si="23"/>
        <v>0</v>
      </c>
      <c r="H357" s="92"/>
    </row>
    <row r="358" spans="1:8" s="17" customFormat="1" ht="38.25" outlineLevel="2">
      <c r="A358" s="89" t="s">
        <v>124</v>
      </c>
      <c r="B358" s="104" t="s">
        <v>6870</v>
      </c>
      <c r="C358" s="103" t="s">
        <v>6869</v>
      </c>
      <c r="D358" s="161">
        <v>658026</v>
      </c>
      <c r="E358" s="161">
        <v>0</v>
      </c>
      <c r="F358" s="162">
        <f t="shared" si="22"/>
        <v>658026</v>
      </c>
      <c r="G358" s="52">
        <f t="shared" si="23"/>
        <v>0</v>
      </c>
      <c r="H358" s="92"/>
    </row>
    <row r="359" spans="1:8" s="17" customFormat="1" ht="38.25" outlineLevel="2">
      <c r="A359" s="89" t="s">
        <v>124</v>
      </c>
      <c r="B359" s="104" t="s">
        <v>6868</v>
      </c>
      <c r="C359" s="103" t="s">
        <v>6867</v>
      </c>
      <c r="D359" s="161">
        <v>658026</v>
      </c>
      <c r="E359" s="161">
        <v>0</v>
      </c>
      <c r="F359" s="162">
        <f t="shared" si="22"/>
        <v>658026</v>
      </c>
      <c r="G359" s="52">
        <f t="shared" si="23"/>
        <v>0</v>
      </c>
      <c r="H359" s="92"/>
    </row>
    <row r="360" spans="1:8" s="17" customFormat="1" ht="25.5" outlineLevel="2">
      <c r="A360" s="89" t="s">
        <v>124</v>
      </c>
      <c r="B360" s="104" t="s">
        <v>6860</v>
      </c>
      <c r="C360" s="103" t="s">
        <v>6859</v>
      </c>
      <c r="D360" s="161">
        <v>1001475</v>
      </c>
      <c r="E360" s="161">
        <v>0</v>
      </c>
      <c r="F360" s="162">
        <f t="shared" si="22"/>
        <v>1001475</v>
      </c>
      <c r="G360" s="52">
        <f t="shared" si="23"/>
        <v>0</v>
      </c>
      <c r="H360" s="92"/>
    </row>
    <row r="361" spans="1:8" s="17" customFormat="1" ht="25.5" outlineLevel="2">
      <c r="A361" s="89" t="s">
        <v>124</v>
      </c>
      <c r="B361" s="104" t="s">
        <v>6854</v>
      </c>
      <c r="C361" s="103" t="s">
        <v>6853</v>
      </c>
      <c r="D361" s="161">
        <v>3004425</v>
      </c>
      <c r="E361" s="161">
        <v>0</v>
      </c>
      <c r="F361" s="162">
        <f t="shared" si="22"/>
        <v>3004425</v>
      </c>
      <c r="G361" s="52">
        <f t="shared" si="23"/>
        <v>0</v>
      </c>
      <c r="H361" s="92"/>
    </row>
    <row r="362" spans="1:8" s="17" customFormat="1" ht="38.25" outlineLevel="2">
      <c r="A362" s="89" t="s">
        <v>124</v>
      </c>
      <c r="B362" s="104" t="s">
        <v>6844</v>
      </c>
      <c r="C362" s="103" t="s">
        <v>6843</v>
      </c>
      <c r="D362" s="161">
        <v>2002950</v>
      </c>
      <c r="E362" s="161">
        <v>0</v>
      </c>
      <c r="F362" s="162">
        <f t="shared" si="22"/>
        <v>2002950</v>
      </c>
      <c r="G362" s="52">
        <f t="shared" si="23"/>
        <v>0</v>
      </c>
      <c r="H362" s="92"/>
    </row>
    <row r="363" spans="1:8" s="17" customFormat="1" ht="25.5" outlineLevel="2">
      <c r="A363" s="89" t="s">
        <v>124</v>
      </c>
      <c r="B363" s="104" t="s">
        <v>6842</v>
      </c>
      <c r="C363" s="103" t="s">
        <v>6841</v>
      </c>
      <c r="D363" s="161">
        <v>4506638</v>
      </c>
      <c r="E363" s="161">
        <v>0</v>
      </c>
      <c r="F363" s="162">
        <f t="shared" si="22"/>
        <v>4506638</v>
      </c>
      <c r="G363" s="52">
        <f t="shared" si="23"/>
        <v>0</v>
      </c>
      <c r="H363" s="92"/>
    </row>
    <row r="364" spans="1:8" s="17" customFormat="1" outlineLevel="2">
      <c r="A364" s="89" t="s">
        <v>124</v>
      </c>
      <c r="B364" s="104" t="s">
        <v>6836</v>
      </c>
      <c r="C364" s="103" t="s">
        <v>6835</v>
      </c>
      <c r="D364" s="161">
        <v>2002950</v>
      </c>
      <c r="E364" s="161">
        <v>0</v>
      </c>
      <c r="F364" s="162">
        <f t="shared" si="22"/>
        <v>2002950</v>
      </c>
      <c r="G364" s="52">
        <f t="shared" si="23"/>
        <v>0</v>
      </c>
      <c r="H364" s="92"/>
    </row>
    <row r="365" spans="1:8" s="17" customFormat="1" outlineLevel="2">
      <c r="A365" s="89" t="s">
        <v>124</v>
      </c>
      <c r="B365" s="104" t="s">
        <v>6826</v>
      </c>
      <c r="C365" s="103" t="s">
        <v>6825</v>
      </c>
      <c r="D365" s="161">
        <v>3004425</v>
      </c>
      <c r="E365" s="161">
        <v>0</v>
      </c>
      <c r="F365" s="162">
        <f t="shared" si="22"/>
        <v>3004425</v>
      </c>
      <c r="G365" s="52">
        <f t="shared" si="23"/>
        <v>0</v>
      </c>
      <c r="H365" s="92"/>
    </row>
    <row r="366" spans="1:8" s="17" customFormat="1" ht="25.5" outlineLevel="2">
      <c r="A366" s="89" t="s">
        <v>124</v>
      </c>
      <c r="B366" s="104" t="s">
        <v>6824</v>
      </c>
      <c r="C366" s="103" t="s">
        <v>6823</v>
      </c>
      <c r="D366" s="161">
        <v>2203245</v>
      </c>
      <c r="E366" s="161">
        <v>0</v>
      </c>
      <c r="F366" s="162">
        <f t="shared" si="22"/>
        <v>2203245</v>
      </c>
      <c r="G366" s="52">
        <f t="shared" si="23"/>
        <v>0</v>
      </c>
      <c r="H366" s="92"/>
    </row>
    <row r="367" spans="1:8" s="17" customFormat="1" ht="25.5" outlineLevel="2">
      <c r="A367" s="89" t="s">
        <v>124</v>
      </c>
      <c r="B367" s="104" t="s">
        <v>6816</v>
      </c>
      <c r="C367" s="103" t="s">
        <v>6815</v>
      </c>
      <c r="D367" s="161">
        <v>801180</v>
      </c>
      <c r="E367" s="161">
        <v>0</v>
      </c>
      <c r="F367" s="162">
        <f t="shared" si="22"/>
        <v>801180</v>
      </c>
      <c r="G367" s="52">
        <f t="shared" si="23"/>
        <v>0</v>
      </c>
      <c r="H367" s="92"/>
    </row>
    <row r="368" spans="1:8" s="17" customFormat="1" outlineLevel="2">
      <c r="A368" s="89" t="s">
        <v>124</v>
      </c>
      <c r="B368" s="104" t="s">
        <v>6810</v>
      </c>
      <c r="C368" s="103" t="s">
        <v>6809</v>
      </c>
      <c r="D368" s="161">
        <v>5007375</v>
      </c>
      <c r="E368" s="161">
        <v>0</v>
      </c>
      <c r="F368" s="162">
        <f t="shared" si="22"/>
        <v>5007375</v>
      </c>
      <c r="G368" s="52">
        <f t="shared" si="23"/>
        <v>0</v>
      </c>
      <c r="H368" s="92"/>
    </row>
    <row r="369" spans="1:8" s="17" customFormat="1" ht="25.5" outlineLevel="2">
      <c r="A369" s="89" t="s">
        <v>124</v>
      </c>
      <c r="B369" s="104" t="s">
        <v>6808</v>
      </c>
      <c r="C369" s="103" t="s">
        <v>6807</v>
      </c>
      <c r="D369" s="161">
        <v>500738</v>
      </c>
      <c r="E369" s="161">
        <v>0</v>
      </c>
      <c r="F369" s="162">
        <f t="shared" si="22"/>
        <v>500738</v>
      </c>
      <c r="G369" s="52">
        <f t="shared" si="23"/>
        <v>0</v>
      </c>
      <c r="H369" s="92"/>
    </row>
    <row r="370" spans="1:8" s="17" customFormat="1" ht="25.5" outlineLevel="2">
      <c r="A370" s="89" t="s">
        <v>124</v>
      </c>
      <c r="B370" s="104" t="s">
        <v>6806</v>
      </c>
      <c r="C370" s="103" t="s">
        <v>6805</v>
      </c>
      <c r="D370" s="161">
        <v>500738</v>
      </c>
      <c r="E370" s="161">
        <v>0</v>
      </c>
      <c r="F370" s="162">
        <f t="shared" ref="F370:F379" si="24">D370-E370</f>
        <v>500738</v>
      </c>
      <c r="G370" s="52">
        <f t="shared" ref="G370:G379" si="25">E370/D370</f>
        <v>0</v>
      </c>
      <c r="H370" s="92"/>
    </row>
    <row r="371" spans="1:8" s="17" customFormat="1" ht="25.5" outlineLevel="2">
      <c r="A371" s="89" t="s">
        <v>124</v>
      </c>
      <c r="B371" s="104" t="s">
        <v>6804</v>
      </c>
      <c r="C371" s="103" t="s">
        <v>6803</v>
      </c>
      <c r="D371" s="161">
        <v>901328</v>
      </c>
      <c r="E371" s="161">
        <v>0</v>
      </c>
      <c r="F371" s="162">
        <f t="shared" si="24"/>
        <v>901328</v>
      </c>
      <c r="G371" s="52">
        <f t="shared" si="25"/>
        <v>0</v>
      </c>
      <c r="H371" s="92"/>
    </row>
    <row r="372" spans="1:8" s="17" customFormat="1" ht="25.5" outlineLevel="2">
      <c r="A372" s="89" t="s">
        <v>124</v>
      </c>
      <c r="B372" s="104" t="s">
        <v>6802</v>
      </c>
      <c r="C372" s="103" t="s">
        <v>6801</v>
      </c>
      <c r="D372" s="161">
        <v>301738</v>
      </c>
      <c r="E372" s="161">
        <v>0</v>
      </c>
      <c r="F372" s="162">
        <f t="shared" si="24"/>
        <v>301738</v>
      </c>
      <c r="G372" s="52">
        <f t="shared" si="25"/>
        <v>0</v>
      </c>
      <c r="H372" s="92"/>
    </row>
    <row r="373" spans="1:8" s="17" customFormat="1" ht="25.5" outlineLevel="2">
      <c r="A373" s="89" t="s">
        <v>124</v>
      </c>
      <c r="B373" s="104" t="s">
        <v>10945</v>
      </c>
      <c r="C373" s="103" t="s">
        <v>10944</v>
      </c>
      <c r="D373" s="161">
        <v>1002341</v>
      </c>
      <c r="E373" s="161">
        <v>0</v>
      </c>
      <c r="F373" s="162">
        <f t="shared" si="24"/>
        <v>1002341</v>
      </c>
      <c r="G373" s="52">
        <f t="shared" si="25"/>
        <v>0</v>
      </c>
      <c r="H373" s="92"/>
    </row>
    <row r="374" spans="1:8" s="17" customFormat="1" outlineLevel="2">
      <c r="A374" s="89" t="s">
        <v>124</v>
      </c>
      <c r="B374" s="104" t="s">
        <v>10943</v>
      </c>
      <c r="C374" s="103" t="s">
        <v>10942</v>
      </c>
      <c r="D374" s="161">
        <v>4009366</v>
      </c>
      <c r="E374" s="161">
        <v>0</v>
      </c>
      <c r="F374" s="162">
        <f t="shared" si="24"/>
        <v>4009366</v>
      </c>
      <c r="G374" s="52">
        <f t="shared" si="25"/>
        <v>0</v>
      </c>
      <c r="H374" s="92"/>
    </row>
    <row r="375" spans="1:8" s="17" customFormat="1" outlineLevel="2">
      <c r="A375" s="89" t="s">
        <v>124</v>
      </c>
      <c r="B375" s="104" t="s">
        <v>10938</v>
      </c>
      <c r="C375" s="103" t="s">
        <v>10937</v>
      </c>
      <c r="D375" s="161">
        <v>4009366</v>
      </c>
      <c r="E375" s="161">
        <v>0</v>
      </c>
      <c r="F375" s="162">
        <f t="shared" si="24"/>
        <v>4009366</v>
      </c>
      <c r="G375" s="52">
        <f t="shared" si="25"/>
        <v>0</v>
      </c>
      <c r="H375" s="92"/>
    </row>
    <row r="376" spans="1:8" s="17" customFormat="1" ht="25.5" outlineLevel="2">
      <c r="A376" s="89" t="s">
        <v>124</v>
      </c>
      <c r="B376" s="104" t="s">
        <v>10936</v>
      </c>
      <c r="C376" s="103" t="s">
        <v>10935</v>
      </c>
      <c r="D376" s="161">
        <v>2004683</v>
      </c>
      <c r="E376" s="161">
        <v>0</v>
      </c>
      <c r="F376" s="162">
        <f t="shared" si="24"/>
        <v>2004683</v>
      </c>
      <c r="G376" s="52">
        <f t="shared" si="25"/>
        <v>0</v>
      </c>
      <c r="H376" s="92"/>
    </row>
    <row r="377" spans="1:8" s="17" customFormat="1" outlineLevel="2">
      <c r="A377" s="89" t="s">
        <v>124</v>
      </c>
      <c r="B377" s="104" t="s">
        <v>10928</v>
      </c>
      <c r="C377" s="103" t="s">
        <v>10927</v>
      </c>
      <c r="D377" s="161">
        <v>3508195</v>
      </c>
      <c r="E377" s="161">
        <v>190.82</v>
      </c>
      <c r="F377" s="162">
        <f t="shared" si="24"/>
        <v>3508004.18</v>
      </c>
      <c r="G377" s="52">
        <f t="shared" si="25"/>
        <v>5.4392643510409195E-5</v>
      </c>
      <c r="H377" s="92"/>
    </row>
    <row r="378" spans="1:8" s="17" customFormat="1" ht="25.5" outlineLevel="2">
      <c r="A378" s="89" t="s">
        <v>124</v>
      </c>
      <c r="B378" s="104" t="s">
        <v>10926</v>
      </c>
      <c r="C378" s="103" t="s">
        <v>10925</v>
      </c>
      <c r="D378" s="161">
        <v>3508195</v>
      </c>
      <c r="E378" s="161">
        <v>0</v>
      </c>
      <c r="F378" s="162">
        <f t="shared" si="24"/>
        <v>3508195</v>
      </c>
      <c r="G378" s="52">
        <f t="shared" si="25"/>
        <v>0</v>
      </c>
      <c r="H378" s="92"/>
    </row>
    <row r="379" spans="1:8" s="17" customFormat="1" outlineLevel="2">
      <c r="A379" s="89" t="s">
        <v>124</v>
      </c>
      <c r="B379" s="104" t="s">
        <v>10920</v>
      </c>
      <c r="C379" s="103" t="s">
        <v>10919</v>
      </c>
      <c r="D379" s="161">
        <v>2505853</v>
      </c>
      <c r="E379" s="161">
        <v>216160</v>
      </c>
      <c r="F379" s="162">
        <f t="shared" si="24"/>
        <v>2289693</v>
      </c>
      <c r="G379" s="52">
        <f t="shared" si="25"/>
        <v>8.6262043304216163E-2</v>
      </c>
      <c r="H379" s="92"/>
    </row>
    <row r="380" spans="1:8" s="102" customFormat="1" outlineLevel="1">
      <c r="A380" s="91" t="s">
        <v>11172</v>
      </c>
      <c r="B380" s="104"/>
      <c r="C380" s="103"/>
      <c r="D380" s="161"/>
      <c r="E380" s="161"/>
      <c r="F380" s="162">
        <f>SUBTOTAL(9,F274:F379)</f>
        <v>160927394.94</v>
      </c>
      <c r="G380" s="52"/>
      <c r="H380" s="92"/>
    </row>
    <row r="381" spans="1:8" s="17" customFormat="1" outlineLevel="2">
      <c r="A381" s="89" t="s">
        <v>132</v>
      </c>
      <c r="B381" s="104" t="s">
        <v>6796</v>
      </c>
      <c r="C381" s="103" t="s">
        <v>6795</v>
      </c>
      <c r="D381" s="161">
        <v>801180</v>
      </c>
      <c r="E381" s="161">
        <v>0</v>
      </c>
      <c r="F381" s="162">
        <f t="shared" ref="F381:F388" si="26">D381-E381</f>
        <v>801180</v>
      </c>
      <c r="G381" s="52">
        <f t="shared" ref="G381:G388" si="27">E381/D381</f>
        <v>0</v>
      </c>
      <c r="H381" s="90"/>
    </row>
    <row r="382" spans="1:8" s="17" customFormat="1" outlineLevel="2">
      <c r="A382" s="89" t="s">
        <v>132</v>
      </c>
      <c r="B382" s="104" t="s">
        <v>6794</v>
      </c>
      <c r="C382" s="103" t="s">
        <v>6793</v>
      </c>
      <c r="D382" s="161">
        <v>801180</v>
      </c>
      <c r="E382" s="161">
        <v>0</v>
      </c>
      <c r="F382" s="162">
        <f t="shared" si="26"/>
        <v>801180</v>
      </c>
      <c r="G382" s="52">
        <f t="shared" si="27"/>
        <v>0</v>
      </c>
      <c r="H382" s="90"/>
    </row>
    <row r="383" spans="1:8" s="17" customFormat="1" outlineLevel="2">
      <c r="A383" s="89" t="s">
        <v>132</v>
      </c>
      <c r="B383" s="104" t="s">
        <v>6790</v>
      </c>
      <c r="C383" s="103" t="s">
        <v>6789</v>
      </c>
      <c r="D383" s="161">
        <v>160236</v>
      </c>
      <c r="E383" s="161">
        <v>0</v>
      </c>
      <c r="F383" s="162">
        <f t="shared" si="26"/>
        <v>160236</v>
      </c>
      <c r="G383" s="52">
        <f t="shared" si="27"/>
        <v>0</v>
      </c>
      <c r="H383" s="90"/>
    </row>
    <row r="384" spans="1:8" s="17" customFormat="1" outlineLevel="2">
      <c r="A384" s="89" t="s">
        <v>132</v>
      </c>
      <c r="B384" s="104" t="s">
        <v>6788</v>
      </c>
      <c r="C384" s="103" t="s">
        <v>6787</v>
      </c>
      <c r="D384" s="161">
        <v>400590</v>
      </c>
      <c r="E384" s="161">
        <v>0</v>
      </c>
      <c r="F384" s="162">
        <f t="shared" si="26"/>
        <v>400590</v>
      </c>
      <c r="G384" s="52">
        <f t="shared" si="27"/>
        <v>0</v>
      </c>
      <c r="H384" s="90"/>
    </row>
    <row r="385" spans="1:8" s="17" customFormat="1" ht="25.5" outlineLevel="2">
      <c r="A385" s="89" t="s">
        <v>132</v>
      </c>
      <c r="B385" s="104" t="s">
        <v>6786</v>
      </c>
      <c r="C385" s="103" t="s">
        <v>6785</v>
      </c>
      <c r="D385" s="161">
        <v>801180</v>
      </c>
      <c r="E385" s="161">
        <v>0</v>
      </c>
      <c r="F385" s="162">
        <f t="shared" si="26"/>
        <v>801180</v>
      </c>
      <c r="G385" s="52">
        <f t="shared" si="27"/>
        <v>0</v>
      </c>
      <c r="H385" s="90"/>
    </row>
    <row r="386" spans="1:8" s="17" customFormat="1" ht="25.5" outlineLevel="2">
      <c r="A386" s="89" t="s">
        <v>132</v>
      </c>
      <c r="B386" s="104" t="s">
        <v>6784</v>
      </c>
      <c r="C386" s="103" t="s">
        <v>6783</v>
      </c>
      <c r="D386" s="161">
        <v>240354</v>
      </c>
      <c r="E386" s="161">
        <v>0</v>
      </c>
      <c r="F386" s="162">
        <f t="shared" si="26"/>
        <v>240354</v>
      </c>
      <c r="G386" s="52">
        <f t="shared" si="27"/>
        <v>0</v>
      </c>
      <c r="H386" s="90"/>
    </row>
    <row r="387" spans="1:8" s="17" customFormat="1" outlineLevel="2">
      <c r="A387" s="89" t="s">
        <v>132</v>
      </c>
      <c r="B387" s="104" t="s">
        <v>6782</v>
      </c>
      <c r="C387" s="103" t="s">
        <v>6781</v>
      </c>
      <c r="D387" s="161">
        <v>2403540</v>
      </c>
      <c r="E387" s="161">
        <v>0</v>
      </c>
      <c r="F387" s="162">
        <f t="shared" si="26"/>
        <v>2403540</v>
      </c>
      <c r="G387" s="52">
        <f t="shared" si="27"/>
        <v>0</v>
      </c>
      <c r="H387" s="90"/>
    </row>
    <row r="388" spans="1:8" s="17" customFormat="1" outlineLevel="2">
      <c r="A388" s="89" t="s">
        <v>132</v>
      </c>
      <c r="B388" s="104" t="s">
        <v>137</v>
      </c>
      <c r="C388" s="103" t="s">
        <v>138</v>
      </c>
      <c r="D388" s="161">
        <v>433000</v>
      </c>
      <c r="E388" s="161">
        <v>0</v>
      </c>
      <c r="F388" s="162">
        <f t="shared" si="26"/>
        <v>433000</v>
      </c>
      <c r="G388" s="52">
        <f t="shared" si="27"/>
        <v>0</v>
      </c>
      <c r="H388" s="90"/>
    </row>
    <row r="389" spans="1:8" s="102" customFormat="1" outlineLevel="1">
      <c r="A389" s="91" t="s">
        <v>11173</v>
      </c>
      <c r="B389" s="104"/>
      <c r="C389" s="103"/>
      <c r="D389" s="161"/>
      <c r="E389" s="161"/>
      <c r="F389" s="162">
        <f>SUBTOTAL(9,F381:F388)</f>
        <v>6041260</v>
      </c>
      <c r="G389" s="52"/>
      <c r="H389" s="90"/>
    </row>
    <row r="390" spans="1:8" s="17" customFormat="1" outlineLevel="2">
      <c r="A390" s="89" t="s">
        <v>148</v>
      </c>
      <c r="B390" s="104" t="s">
        <v>6631</v>
      </c>
      <c r="C390" s="103" t="s">
        <v>6630</v>
      </c>
      <c r="D390" s="161">
        <v>2403540</v>
      </c>
      <c r="E390" s="161">
        <v>0</v>
      </c>
      <c r="F390" s="162">
        <f>D390-E390</f>
        <v>2403540</v>
      </c>
      <c r="G390" s="52">
        <f>E390/D390</f>
        <v>0</v>
      </c>
      <c r="H390" s="92"/>
    </row>
    <row r="391" spans="1:8" s="17" customFormat="1" ht="25.5" outlineLevel="2">
      <c r="A391" s="89" t="s">
        <v>148</v>
      </c>
      <c r="B391" s="104" t="s">
        <v>6607</v>
      </c>
      <c r="C391" s="103" t="s">
        <v>6606</v>
      </c>
      <c r="D391" s="161">
        <v>711024.54</v>
      </c>
      <c r="E391" s="161">
        <v>0</v>
      </c>
      <c r="F391" s="162">
        <f>D391-E391</f>
        <v>711024.54</v>
      </c>
      <c r="G391" s="52">
        <f>E391/D391</f>
        <v>0</v>
      </c>
      <c r="H391" s="92"/>
    </row>
    <row r="392" spans="1:8" s="17" customFormat="1" ht="25.5" outlineLevel="2">
      <c r="A392" s="89" t="s">
        <v>148</v>
      </c>
      <c r="B392" s="104" t="s">
        <v>6597</v>
      </c>
      <c r="C392" s="103" t="s">
        <v>6596</v>
      </c>
      <c r="D392" s="161">
        <v>4005900</v>
      </c>
      <c r="E392" s="161">
        <v>0</v>
      </c>
      <c r="F392" s="162">
        <f>D392-E392</f>
        <v>4005900</v>
      </c>
      <c r="G392" s="52">
        <f>E392/D392</f>
        <v>0</v>
      </c>
      <c r="H392" s="92"/>
    </row>
    <row r="393" spans="1:8" s="17" customFormat="1" ht="25.5" outlineLevel="2">
      <c r="A393" s="89" t="s">
        <v>148</v>
      </c>
      <c r="B393" s="104" t="s">
        <v>10770</v>
      </c>
      <c r="C393" s="103" t="s">
        <v>6606</v>
      </c>
      <c r="D393" s="161">
        <v>96202</v>
      </c>
      <c r="E393" s="161">
        <v>0</v>
      </c>
      <c r="F393" s="162">
        <f>D393-E393</f>
        <v>96202</v>
      </c>
      <c r="G393" s="52">
        <f>E393/D393</f>
        <v>0</v>
      </c>
      <c r="H393" s="92"/>
    </row>
    <row r="394" spans="1:8" s="102" customFormat="1" outlineLevel="1">
      <c r="A394" s="91" t="s">
        <v>11174</v>
      </c>
      <c r="B394" s="104"/>
      <c r="C394" s="103"/>
      <c r="D394" s="161"/>
      <c r="E394" s="161"/>
      <c r="F394" s="162">
        <f>SUBTOTAL(9,F390:F393)</f>
        <v>7216666.54</v>
      </c>
      <c r="G394" s="52"/>
      <c r="H394" s="92"/>
    </row>
    <row r="395" spans="1:8" s="17" customFormat="1" outlineLevel="2">
      <c r="A395" s="89" t="s">
        <v>151</v>
      </c>
      <c r="B395" s="104" t="s">
        <v>6573</v>
      </c>
      <c r="C395" s="103" t="s">
        <v>6572</v>
      </c>
      <c r="D395" s="161">
        <v>2804130</v>
      </c>
      <c r="E395" s="161">
        <v>0</v>
      </c>
      <c r="F395" s="162">
        <f t="shared" ref="F395:F442" si="28">D395-E395</f>
        <v>2804130</v>
      </c>
      <c r="G395" s="52">
        <f t="shared" ref="G395:G442" si="29">E395/D395</f>
        <v>0</v>
      </c>
      <c r="H395" s="92"/>
    </row>
    <row r="396" spans="1:8" s="17" customFormat="1" ht="38.25" outlineLevel="2">
      <c r="A396" s="89" t="s">
        <v>151</v>
      </c>
      <c r="B396" s="104" t="s">
        <v>6550</v>
      </c>
      <c r="C396" s="103" t="s">
        <v>6549</v>
      </c>
      <c r="D396" s="161">
        <v>1602360</v>
      </c>
      <c r="E396" s="161">
        <v>0</v>
      </c>
      <c r="F396" s="162">
        <f t="shared" si="28"/>
        <v>1602360</v>
      </c>
      <c r="G396" s="52">
        <f t="shared" si="29"/>
        <v>0</v>
      </c>
      <c r="H396" s="92"/>
    </row>
    <row r="397" spans="1:8" s="17" customFormat="1" outlineLevel="2">
      <c r="A397" s="89" t="s">
        <v>151</v>
      </c>
      <c r="B397" s="104" t="s">
        <v>6534</v>
      </c>
      <c r="C397" s="103" t="s">
        <v>6533</v>
      </c>
      <c r="D397" s="161">
        <v>1041534</v>
      </c>
      <c r="E397" s="161">
        <v>0</v>
      </c>
      <c r="F397" s="162">
        <f t="shared" si="28"/>
        <v>1041534</v>
      </c>
      <c r="G397" s="52">
        <f t="shared" si="29"/>
        <v>0</v>
      </c>
      <c r="H397" s="92"/>
    </row>
    <row r="398" spans="1:8" s="17" customFormat="1" outlineLevel="2">
      <c r="A398" s="89" t="s">
        <v>151</v>
      </c>
      <c r="B398" s="104" t="s">
        <v>6496</v>
      </c>
      <c r="C398" s="103" t="s">
        <v>6495</v>
      </c>
      <c r="D398" s="161">
        <v>708243.6</v>
      </c>
      <c r="E398" s="161">
        <v>0</v>
      </c>
      <c r="F398" s="162">
        <f t="shared" si="28"/>
        <v>708243.6</v>
      </c>
      <c r="G398" s="52">
        <f t="shared" si="29"/>
        <v>0</v>
      </c>
      <c r="H398" s="92"/>
    </row>
    <row r="399" spans="1:8" s="17" customFormat="1" outlineLevel="2">
      <c r="A399" s="89" t="s">
        <v>151</v>
      </c>
      <c r="B399" s="104" t="s">
        <v>6492</v>
      </c>
      <c r="C399" s="103" t="s">
        <v>6491</v>
      </c>
      <c r="D399" s="161">
        <v>400590</v>
      </c>
      <c r="E399" s="161">
        <v>0</v>
      </c>
      <c r="F399" s="162">
        <f t="shared" si="28"/>
        <v>400590</v>
      </c>
      <c r="G399" s="52">
        <f t="shared" si="29"/>
        <v>0</v>
      </c>
      <c r="H399" s="92"/>
    </row>
    <row r="400" spans="1:8" s="17" customFormat="1" outlineLevel="2">
      <c r="A400" s="89" t="s">
        <v>151</v>
      </c>
      <c r="B400" s="104" t="s">
        <v>6480</v>
      </c>
      <c r="C400" s="103" t="s">
        <v>6479</v>
      </c>
      <c r="D400" s="161">
        <v>1602360</v>
      </c>
      <c r="E400" s="161">
        <v>0</v>
      </c>
      <c r="F400" s="162">
        <f t="shared" si="28"/>
        <v>1602360</v>
      </c>
      <c r="G400" s="52">
        <f t="shared" si="29"/>
        <v>0</v>
      </c>
      <c r="H400" s="92"/>
    </row>
    <row r="401" spans="1:8" s="17" customFormat="1" ht="25.5" outlineLevel="2">
      <c r="A401" s="89" t="s">
        <v>151</v>
      </c>
      <c r="B401" s="104" t="s">
        <v>6453</v>
      </c>
      <c r="C401" s="103" t="s">
        <v>6452</v>
      </c>
      <c r="D401" s="161">
        <v>80118</v>
      </c>
      <c r="E401" s="161">
        <v>0</v>
      </c>
      <c r="F401" s="162">
        <f t="shared" si="28"/>
        <v>80118</v>
      </c>
      <c r="G401" s="52">
        <f t="shared" si="29"/>
        <v>0</v>
      </c>
      <c r="H401" s="92"/>
    </row>
    <row r="402" spans="1:8" s="17" customFormat="1" ht="25.5" outlineLevel="2">
      <c r="A402" s="89" t="s">
        <v>151</v>
      </c>
      <c r="B402" s="104" t="s">
        <v>6445</v>
      </c>
      <c r="C402" s="103" t="s">
        <v>6444</v>
      </c>
      <c r="D402" s="161">
        <v>3204720</v>
      </c>
      <c r="E402" s="161">
        <v>0</v>
      </c>
      <c r="F402" s="162">
        <f t="shared" si="28"/>
        <v>3204720</v>
      </c>
      <c r="G402" s="52">
        <f t="shared" si="29"/>
        <v>0</v>
      </c>
      <c r="H402" s="92"/>
    </row>
    <row r="403" spans="1:8" s="17" customFormat="1" ht="25.5" outlineLevel="2">
      <c r="A403" s="89" t="s">
        <v>151</v>
      </c>
      <c r="B403" s="104" t="s">
        <v>6438</v>
      </c>
      <c r="C403" s="103" t="s">
        <v>6437</v>
      </c>
      <c r="D403" s="161">
        <v>4406490</v>
      </c>
      <c r="E403" s="161">
        <v>0</v>
      </c>
      <c r="F403" s="162">
        <f t="shared" si="28"/>
        <v>4406490</v>
      </c>
      <c r="G403" s="52">
        <f t="shared" si="29"/>
        <v>0</v>
      </c>
      <c r="H403" s="92"/>
    </row>
    <row r="404" spans="1:8" s="17" customFormat="1" ht="25.5" outlineLevel="2">
      <c r="A404" s="89" t="s">
        <v>151</v>
      </c>
      <c r="B404" s="104" t="s">
        <v>6426</v>
      </c>
      <c r="C404" s="103" t="s">
        <v>6425</v>
      </c>
      <c r="D404" s="161">
        <v>1938856</v>
      </c>
      <c r="E404" s="161">
        <v>0</v>
      </c>
      <c r="F404" s="162">
        <f t="shared" si="28"/>
        <v>1938856</v>
      </c>
      <c r="G404" s="52">
        <f t="shared" si="29"/>
        <v>0</v>
      </c>
      <c r="H404" s="92"/>
    </row>
    <row r="405" spans="1:8" s="17" customFormat="1" ht="25.5" outlineLevel="2">
      <c r="A405" s="89" t="s">
        <v>151</v>
      </c>
      <c r="B405" s="104" t="s">
        <v>6424</v>
      </c>
      <c r="C405" s="103" t="s">
        <v>6423</v>
      </c>
      <c r="D405" s="161">
        <v>1201770</v>
      </c>
      <c r="E405" s="161">
        <v>0</v>
      </c>
      <c r="F405" s="162">
        <f t="shared" si="28"/>
        <v>1201770</v>
      </c>
      <c r="G405" s="52">
        <f t="shared" si="29"/>
        <v>0</v>
      </c>
      <c r="H405" s="92"/>
    </row>
    <row r="406" spans="1:8" s="17" customFormat="1" ht="25.5" outlineLevel="2">
      <c r="A406" s="89" t="s">
        <v>151</v>
      </c>
      <c r="B406" s="104" t="s">
        <v>6420</v>
      </c>
      <c r="C406" s="103" t="s">
        <v>6419</v>
      </c>
      <c r="D406" s="161">
        <v>801180</v>
      </c>
      <c r="E406" s="161">
        <v>0</v>
      </c>
      <c r="F406" s="162">
        <f t="shared" si="28"/>
        <v>801180</v>
      </c>
      <c r="G406" s="52">
        <f t="shared" si="29"/>
        <v>0</v>
      </c>
      <c r="H406" s="92"/>
    </row>
    <row r="407" spans="1:8" s="17" customFormat="1" outlineLevel="2">
      <c r="A407" s="89" t="s">
        <v>151</v>
      </c>
      <c r="B407" s="104" t="s">
        <v>6414</v>
      </c>
      <c r="C407" s="103" t="s">
        <v>6144</v>
      </c>
      <c r="D407" s="161">
        <v>400590</v>
      </c>
      <c r="E407" s="161">
        <v>0</v>
      </c>
      <c r="F407" s="162">
        <f t="shared" si="28"/>
        <v>400590</v>
      </c>
      <c r="G407" s="52">
        <f t="shared" si="29"/>
        <v>0</v>
      </c>
      <c r="H407" s="92"/>
    </row>
    <row r="408" spans="1:8" s="17" customFormat="1" outlineLevel="2">
      <c r="A408" s="89" t="s">
        <v>151</v>
      </c>
      <c r="B408" s="104" t="s">
        <v>6403</v>
      </c>
      <c r="C408" s="103" t="s">
        <v>6402</v>
      </c>
      <c r="D408" s="161">
        <v>480708</v>
      </c>
      <c r="E408" s="161">
        <v>0</v>
      </c>
      <c r="F408" s="162">
        <f t="shared" si="28"/>
        <v>480708</v>
      </c>
      <c r="G408" s="52">
        <f t="shared" si="29"/>
        <v>0</v>
      </c>
      <c r="H408" s="92"/>
    </row>
    <row r="409" spans="1:8" s="17" customFormat="1" outlineLevel="2">
      <c r="A409" s="89" t="s">
        <v>151</v>
      </c>
      <c r="B409" s="104" t="s">
        <v>6399</v>
      </c>
      <c r="C409" s="103" t="s">
        <v>6398</v>
      </c>
      <c r="D409" s="161">
        <v>1201770</v>
      </c>
      <c r="E409" s="161">
        <v>0</v>
      </c>
      <c r="F409" s="162">
        <f t="shared" si="28"/>
        <v>1201770</v>
      </c>
      <c r="G409" s="52">
        <f t="shared" si="29"/>
        <v>0</v>
      </c>
      <c r="H409" s="92"/>
    </row>
    <row r="410" spans="1:8" s="17" customFormat="1" outlineLevel="2">
      <c r="A410" s="89" t="s">
        <v>151</v>
      </c>
      <c r="B410" s="104" t="s">
        <v>6395</v>
      </c>
      <c r="C410" s="103" t="s">
        <v>6394</v>
      </c>
      <c r="D410" s="161">
        <v>400590</v>
      </c>
      <c r="E410" s="161">
        <v>0</v>
      </c>
      <c r="F410" s="162">
        <f t="shared" si="28"/>
        <v>400590</v>
      </c>
      <c r="G410" s="52">
        <f t="shared" si="29"/>
        <v>0</v>
      </c>
      <c r="H410" s="92"/>
    </row>
    <row r="411" spans="1:8" s="17" customFormat="1" ht="25.5" outlineLevel="2">
      <c r="A411" s="89" t="s">
        <v>151</v>
      </c>
      <c r="B411" s="104" t="s">
        <v>6389</v>
      </c>
      <c r="C411" s="103" t="s">
        <v>6388</v>
      </c>
      <c r="D411" s="161">
        <v>480708</v>
      </c>
      <c r="E411" s="161">
        <v>0</v>
      </c>
      <c r="F411" s="162">
        <f t="shared" si="28"/>
        <v>480708</v>
      </c>
      <c r="G411" s="52">
        <f t="shared" si="29"/>
        <v>0</v>
      </c>
      <c r="H411" s="92"/>
    </row>
    <row r="412" spans="1:8" s="17" customFormat="1" ht="25.5" outlineLevel="2">
      <c r="A412" s="89" t="s">
        <v>151</v>
      </c>
      <c r="B412" s="104" t="s">
        <v>6377</v>
      </c>
      <c r="C412" s="103" t="s">
        <v>6376</v>
      </c>
      <c r="D412" s="161">
        <v>801180</v>
      </c>
      <c r="E412" s="161">
        <v>0</v>
      </c>
      <c r="F412" s="162">
        <f t="shared" si="28"/>
        <v>801180</v>
      </c>
      <c r="G412" s="52">
        <f t="shared" si="29"/>
        <v>0</v>
      </c>
      <c r="H412" s="92"/>
    </row>
    <row r="413" spans="1:8" s="17" customFormat="1" ht="25.5" outlineLevel="2">
      <c r="A413" s="89" t="s">
        <v>151</v>
      </c>
      <c r="B413" s="104" t="s">
        <v>6373</v>
      </c>
      <c r="C413" s="103" t="s">
        <v>6372</v>
      </c>
      <c r="D413" s="161">
        <v>480708</v>
      </c>
      <c r="E413" s="161">
        <v>0</v>
      </c>
      <c r="F413" s="162">
        <f t="shared" si="28"/>
        <v>480708</v>
      </c>
      <c r="G413" s="52">
        <f t="shared" si="29"/>
        <v>0</v>
      </c>
      <c r="H413" s="92"/>
    </row>
    <row r="414" spans="1:8" s="17" customFormat="1" outlineLevel="2">
      <c r="A414" s="89" t="s">
        <v>151</v>
      </c>
      <c r="B414" s="104" t="s">
        <v>6371</v>
      </c>
      <c r="C414" s="103" t="s">
        <v>6370</v>
      </c>
      <c r="D414" s="161">
        <v>801180</v>
      </c>
      <c r="E414" s="161">
        <v>0</v>
      </c>
      <c r="F414" s="162">
        <f t="shared" si="28"/>
        <v>801180</v>
      </c>
      <c r="G414" s="52">
        <f t="shared" si="29"/>
        <v>0</v>
      </c>
      <c r="H414" s="92"/>
    </row>
    <row r="415" spans="1:8" s="17" customFormat="1" outlineLevel="2">
      <c r="A415" s="89" t="s">
        <v>151</v>
      </c>
      <c r="B415" s="104" t="s">
        <v>6369</v>
      </c>
      <c r="C415" s="103" t="s">
        <v>6368</v>
      </c>
      <c r="D415" s="161">
        <v>1035525</v>
      </c>
      <c r="E415" s="161">
        <v>0</v>
      </c>
      <c r="F415" s="162">
        <f t="shared" si="28"/>
        <v>1035525</v>
      </c>
      <c r="G415" s="52">
        <f t="shared" si="29"/>
        <v>0</v>
      </c>
      <c r="H415" s="92"/>
    </row>
    <row r="416" spans="1:8" s="17" customFormat="1" outlineLevel="2">
      <c r="A416" s="89" t="s">
        <v>151</v>
      </c>
      <c r="B416" s="104" t="s">
        <v>6359</v>
      </c>
      <c r="C416" s="103" t="s">
        <v>6358</v>
      </c>
      <c r="D416" s="161">
        <v>440649</v>
      </c>
      <c r="E416" s="161">
        <v>0</v>
      </c>
      <c r="F416" s="162">
        <f t="shared" si="28"/>
        <v>440649</v>
      </c>
      <c r="G416" s="52">
        <f t="shared" si="29"/>
        <v>0</v>
      </c>
      <c r="H416" s="92"/>
    </row>
    <row r="417" spans="1:8" s="17" customFormat="1" ht="25.5" outlineLevel="2">
      <c r="A417" s="89" t="s">
        <v>151</v>
      </c>
      <c r="B417" s="104" t="s">
        <v>6353</v>
      </c>
      <c r="C417" s="103" t="s">
        <v>6352</v>
      </c>
      <c r="D417" s="161">
        <v>1602360</v>
      </c>
      <c r="E417" s="161">
        <v>0</v>
      </c>
      <c r="F417" s="162">
        <f t="shared" si="28"/>
        <v>1602360</v>
      </c>
      <c r="G417" s="52">
        <f t="shared" si="29"/>
        <v>0</v>
      </c>
      <c r="H417" s="92"/>
    </row>
    <row r="418" spans="1:8" s="17" customFormat="1" ht="38.25" outlineLevel="2">
      <c r="A418" s="89" t="s">
        <v>151</v>
      </c>
      <c r="B418" s="104" t="s">
        <v>6339</v>
      </c>
      <c r="C418" s="103" t="s">
        <v>6338</v>
      </c>
      <c r="D418" s="161">
        <v>2403540</v>
      </c>
      <c r="E418" s="161">
        <v>151366.28</v>
      </c>
      <c r="F418" s="162">
        <f t="shared" si="28"/>
        <v>2252173.7200000002</v>
      </c>
      <c r="G418" s="52">
        <f t="shared" si="29"/>
        <v>6.2976393153432023E-2</v>
      </c>
      <c r="H418" s="92"/>
    </row>
    <row r="419" spans="1:8" s="17" customFormat="1" ht="25.5" outlineLevel="2">
      <c r="A419" s="89" t="s">
        <v>151</v>
      </c>
      <c r="B419" s="104" t="s">
        <v>6335</v>
      </c>
      <c r="C419" s="103" t="s">
        <v>6334</v>
      </c>
      <c r="D419" s="161">
        <v>2243304</v>
      </c>
      <c r="E419" s="161">
        <v>0</v>
      </c>
      <c r="F419" s="162">
        <f t="shared" si="28"/>
        <v>2243304</v>
      </c>
      <c r="G419" s="52">
        <f t="shared" si="29"/>
        <v>0</v>
      </c>
      <c r="H419" s="92"/>
    </row>
    <row r="420" spans="1:8" s="17" customFormat="1" outlineLevel="2">
      <c r="A420" s="89" t="s">
        <v>151</v>
      </c>
      <c r="B420" s="104" t="s">
        <v>6329</v>
      </c>
      <c r="C420" s="103" t="s">
        <v>6328</v>
      </c>
      <c r="D420" s="161">
        <v>801180</v>
      </c>
      <c r="E420" s="161">
        <v>0</v>
      </c>
      <c r="F420" s="162">
        <f t="shared" si="28"/>
        <v>801180</v>
      </c>
      <c r="G420" s="52">
        <f t="shared" si="29"/>
        <v>0</v>
      </c>
      <c r="H420" s="92"/>
    </row>
    <row r="421" spans="1:8" s="17" customFormat="1" ht="25.5" outlineLevel="2">
      <c r="A421" s="89" t="s">
        <v>151</v>
      </c>
      <c r="B421" s="104" t="s">
        <v>6321</v>
      </c>
      <c r="C421" s="103" t="s">
        <v>6320</v>
      </c>
      <c r="D421" s="161">
        <v>801180</v>
      </c>
      <c r="E421" s="161">
        <v>0</v>
      </c>
      <c r="F421" s="162">
        <f t="shared" si="28"/>
        <v>801180</v>
      </c>
      <c r="G421" s="52">
        <f t="shared" si="29"/>
        <v>0</v>
      </c>
      <c r="H421" s="92"/>
    </row>
    <row r="422" spans="1:8" s="17" customFormat="1" outlineLevel="2">
      <c r="A422" s="89" t="s">
        <v>151</v>
      </c>
      <c r="B422" s="104" t="s">
        <v>6289</v>
      </c>
      <c r="C422" s="103" t="s">
        <v>6288</v>
      </c>
      <c r="D422" s="161">
        <v>86527.2</v>
      </c>
      <c r="E422" s="161">
        <v>0</v>
      </c>
      <c r="F422" s="162">
        <f t="shared" si="28"/>
        <v>86527.2</v>
      </c>
      <c r="G422" s="52">
        <f t="shared" si="29"/>
        <v>0</v>
      </c>
      <c r="H422" s="92"/>
    </row>
    <row r="423" spans="1:8" s="17" customFormat="1" outlineLevel="2">
      <c r="A423" s="89" t="s">
        <v>151</v>
      </c>
      <c r="B423" s="104" t="s">
        <v>6279</v>
      </c>
      <c r="C423" s="103" t="s">
        <v>6278</v>
      </c>
      <c r="D423" s="161">
        <v>1602360</v>
      </c>
      <c r="E423" s="161">
        <v>0</v>
      </c>
      <c r="F423" s="162">
        <f t="shared" si="28"/>
        <v>1602360</v>
      </c>
      <c r="G423" s="52">
        <f t="shared" si="29"/>
        <v>0</v>
      </c>
      <c r="H423" s="92"/>
    </row>
    <row r="424" spans="1:8" s="17" customFormat="1" ht="25.5" outlineLevel="2">
      <c r="A424" s="89" t="s">
        <v>151</v>
      </c>
      <c r="B424" s="104" t="s">
        <v>6277</v>
      </c>
      <c r="C424" s="103" t="s">
        <v>11119</v>
      </c>
      <c r="D424" s="161">
        <v>432637</v>
      </c>
      <c r="E424" s="161">
        <v>0</v>
      </c>
      <c r="F424" s="162">
        <f t="shared" si="28"/>
        <v>432637</v>
      </c>
      <c r="G424" s="52">
        <f t="shared" si="29"/>
        <v>0</v>
      </c>
      <c r="H424" s="92"/>
    </row>
    <row r="425" spans="1:8" s="17" customFormat="1" outlineLevel="2">
      <c r="A425" s="89" t="s">
        <v>151</v>
      </c>
      <c r="B425" s="104" t="s">
        <v>6271</v>
      </c>
      <c r="C425" s="103" t="s">
        <v>6270</v>
      </c>
      <c r="D425" s="161">
        <v>801180</v>
      </c>
      <c r="E425" s="161">
        <v>0</v>
      </c>
      <c r="F425" s="162">
        <f t="shared" si="28"/>
        <v>801180</v>
      </c>
      <c r="G425" s="52">
        <f t="shared" si="29"/>
        <v>0</v>
      </c>
      <c r="H425" s="92"/>
    </row>
    <row r="426" spans="1:8" s="17" customFormat="1" ht="25.5" outlineLevel="2">
      <c r="A426" s="89" t="s">
        <v>151</v>
      </c>
      <c r="B426" s="104" t="s">
        <v>6261</v>
      </c>
      <c r="C426" s="103" t="s">
        <v>11120</v>
      </c>
      <c r="D426" s="161">
        <v>400590</v>
      </c>
      <c r="E426" s="161">
        <v>0</v>
      </c>
      <c r="F426" s="162">
        <f t="shared" si="28"/>
        <v>400590</v>
      </c>
      <c r="G426" s="52">
        <f t="shared" si="29"/>
        <v>0</v>
      </c>
      <c r="H426" s="92"/>
    </row>
    <row r="427" spans="1:8" s="17" customFormat="1" outlineLevel="2">
      <c r="A427" s="89" t="s">
        <v>151</v>
      </c>
      <c r="B427" s="104" t="s">
        <v>6240</v>
      </c>
      <c r="C427" s="103" t="s">
        <v>6239</v>
      </c>
      <c r="D427" s="161">
        <v>3204720</v>
      </c>
      <c r="E427" s="161">
        <v>0</v>
      </c>
      <c r="F427" s="162">
        <f t="shared" si="28"/>
        <v>3204720</v>
      </c>
      <c r="G427" s="52">
        <f t="shared" si="29"/>
        <v>0</v>
      </c>
      <c r="H427" s="92"/>
    </row>
    <row r="428" spans="1:8" s="17" customFormat="1" outlineLevel="2">
      <c r="A428" s="89" t="s">
        <v>151</v>
      </c>
      <c r="B428" s="104" t="s">
        <v>6238</v>
      </c>
      <c r="C428" s="103" t="s">
        <v>6237</v>
      </c>
      <c r="D428" s="161">
        <v>480708</v>
      </c>
      <c r="E428" s="161">
        <v>45794</v>
      </c>
      <c r="F428" s="162">
        <f t="shared" si="28"/>
        <v>434914</v>
      </c>
      <c r="G428" s="52">
        <f t="shared" si="29"/>
        <v>9.5263652778817917E-2</v>
      </c>
      <c r="H428" s="92"/>
    </row>
    <row r="429" spans="1:8" s="17" customFormat="1" ht="38.25" outlineLevel="2">
      <c r="A429" s="89" t="s">
        <v>151</v>
      </c>
      <c r="B429" s="104" t="s">
        <v>6230</v>
      </c>
      <c r="C429" s="103" t="s">
        <v>6229</v>
      </c>
      <c r="D429" s="161">
        <v>80118</v>
      </c>
      <c r="E429" s="161">
        <v>0</v>
      </c>
      <c r="F429" s="162">
        <f t="shared" si="28"/>
        <v>80118</v>
      </c>
      <c r="G429" s="52">
        <f t="shared" si="29"/>
        <v>0</v>
      </c>
      <c r="H429" s="92"/>
    </row>
    <row r="430" spans="1:8" s="17" customFormat="1" outlineLevel="2">
      <c r="A430" s="89" t="s">
        <v>151</v>
      </c>
      <c r="B430" s="104" t="s">
        <v>6220</v>
      </c>
      <c r="C430" s="103" t="s">
        <v>6219</v>
      </c>
      <c r="D430" s="161">
        <v>480708</v>
      </c>
      <c r="E430" s="161">
        <v>0</v>
      </c>
      <c r="F430" s="162">
        <f t="shared" si="28"/>
        <v>480708</v>
      </c>
      <c r="G430" s="52">
        <f t="shared" si="29"/>
        <v>0</v>
      </c>
      <c r="H430" s="92"/>
    </row>
    <row r="431" spans="1:8" s="17" customFormat="1" outlineLevel="2">
      <c r="A431" s="89" t="s">
        <v>151</v>
      </c>
      <c r="B431" s="104" t="s">
        <v>6193</v>
      </c>
      <c r="C431" s="103" t="s">
        <v>6192</v>
      </c>
      <c r="D431" s="161">
        <v>2483658</v>
      </c>
      <c r="E431" s="161">
        <v>0</v>
      </c>
      <c r="F431" s="162">
        <f t="shared" si="28"/>
        <v>2483658</v>
      </c>
      <c r="G431" s="52">
        <f t="shared" si="29"/>
        <v>0</v>
      </c>
      <c r="H431" s="92"/>
    </row>
    <row r="432" spans="1:8" s="17" customFormat="1" outlineLevel="2">
      <c r="A432" s="89" t="s">
        <v>151</v>
      </c>
      <c r="B432" s="104" t="s">
        <v>6164</v>
      </c>
      <c r="C432" s="103" t="s">
        <v>6163</v>
      </c>
      <c r="D432" s="161">
        <v>5007375</v>
      </c>
      <c r="E432" s="161">
        <v>0</v>
      </c>
      <c r="F432" s="162">
        <f t="shared" si="28"/>
        <v>5007375</v>
      </c>
      <c r="G432" s="52">
        <f t="shared" si="29"/>
        <v>0</v>
      </c>
      <c r="H432" s="92"/>
    </row>
    <row r="433" spans="1:8" s="17" customFormat="1" outlineLevel="2">
      <c r="A433" s="89" t="s">
        <v>151</v>
      </c>
      <c r="B433" s="104" t="s">
        <v>6160</v>
      </c>
      <c r="C433" s="103" t="s">
        <v>6159</v>
      </c>
      <c r="D433" s="161">
        <v>6008850</v>
      </c>
      <c r="E433" s="161">
        <v>40024.800000000003</v>
      </c>
      <c r="F433" s="162">
        <f t="shared" si="28"/>
        <v>5968825.2000000002</v>
      </c>
      <c r="G433" s="52">
        <f t="shared" si="29"/>
        <v>6.6609750617838692E-3</v>
      </c>
      <c r="H433" s="92"/>
    </row>
    <row r="434" spans="1:8" s="17" customFormat="1" ht="25.5" outlineLevel="2">
      <c r="A434" s="89" t="s">
        <v>151</v>
      </c>
      <c r="B434" s="104" t="s">
        <v>6154</v>
      </c>
      <c r="C434" s="103" t="s">
        <v>6053</v>
      </c>
      <c r="D434" s="161">
        <v>1001475</v>
      </c>
      <c r="E434" s="161">
        <v>0</v>
      </c>
      <c r="F434" s="162">
        <f t="shared" si="28"/>
        <v>1001475</v>
      </c>
      <c r="G434" s="52">
        <f t="shared" si="29"/>
        <v>0</v>
      </c>
      <c r="H434" s="92"/>
    </row>
    <row r="435" spans="1:8" s="17" customFormat="1" outlineLevel="2">
      <c r="A435" s="89" t="s">
        <v>151</v>
      </c>
      <c r="B435" s="104" t="s">
        <v>6149</v>
      </c>
      <c r="C435" s="103" t="s">
        <v>6148</v>
      </c>
      <c r="D435" s="161">
        <v>2002950</v>
      </c>
      <c r="E435" s="161">
        <v>0</v>
      </c>
      <c r="F435" s="162">
        <f t="shared" si="28"/>
        <v>2002950</v>
      </c>
      <c r="G435" s="52">
        <f t="shared" si="29"/>
        <v>0</v>
      </c>
      <c r="H435" s="92"/>
    </row>
    <row r="436" spans="1:8" s="17" customFormat="1" ht="25.5" outlineLevel="2">
      <c r="A436" s="89" t="s">
        <v>151</v>
      </c>
      <c r="B436" s="104" t="s">
        <v>6147</v>
      </c>
      <c r="C436" s="103" t="s">
        <v>6146</v>
      </c>
      <c r="D436" s="161">
        <v>1502950</v>
      </c>
      <c r="E436" s="161">
        <v>0</v>
      </c>
      <c r="F436" s="162">
        <f t="shared" si="28"/>
        <v>1502950</v>
      </c>
      <c r="G436" s="52">
        <f t="shared" si="29"/>
        <v>0</v>
      </c>
      <c r="H436" s="92"/>
    </row>
    <row r="437" spans="1:8" s="17" customFormat="1" outlineLevel="2">
      <c r="A437" s="89" t="s">
        <v>151</v>
      </c>
      <c r="B437" s="104" t="s">
        <v>6145</v>
      </c>
      <c r="C437" s="103" t="s">
        <v>6144</v>
      </c>
      <c r="D437" s="161">
        <v>500738</v>
      </c>
      <c r="E437" s="161">
        <v>0</v>
      </c>
      <c r="F437" s="162">
        <f t="shared" si="28"/>
        <v>500738</v>
      </c>
      <c r="G437" s="52">
        <f t="shared" si="29"/>
        <v>0</v>
      </c>
      <c r="H437" s="92"/>
    </row>
    <row r="438" spans="1:8" s="17" customFormat="1" ht="38.25" outlineLevel="2">
      <c r="A438" s="89" t="s">
        <v>151</v>
      </c>
      <c r="B438" s="104" t="s">
        <v>6106</v>
      </c>
      <c r="C438" s="103" t="s">
        <v>6105</v>
      </c>
      <c r="D438" s="161">
        <v>2002950</v>
      </c>
      <c r="E438" s="161">
        <v>0</v>
      </c>
      <c r="F438" s="162">
        <f t="shared" si="28"/>
        <v>2002950</v>
      </c>
      <c r="G438" s="52">
        <f t="shared" si="29"/>
        <v>0</v>
      </c>
      <c r="H438" s="92"/>
    </row>
    <row r="439" spans="1:8" s="17" customFormat="1" ht="25.5" outlineLevel="2">
      <c r="A439" s="89" t="s">
        <v>151</v>
      </c>
      <c r="B439" s="104" t="s">
        <v>6088</v>
      </c>
      <c r="C439" s="103" t="s">
        <v>6087</v>
      </c>
      <c r="D439" s="161">
        <v>7010325</v>
      </c>
      <c r="E439" s="161">
        <v>0</v>
      </c>
      <c r="F439" s="162">
        <f t="shared" si="28"/>
        <v>7010325</v>
      </c>
      <c r="G439" s="52">
        <f t="shared" si="29"/>
        <v>0</v>
      </c>
      <c r="H439" s="92"/>
    </row>
    <row r="440" spans="1:8" s="17" customFormat="1" outlineLevel="2">
      <c r="A440" s="89" t="s">
        <v>151</v>
      </c>
      <c r="B440" s="104" t="s">
        <v>6064</v>
      </c>
      <c r="C440" s="103" t="s">
        <v>6063</v>
      </c>
      <c r="D440" s="161">
        <v>801180</v>
      </c>
      <c r="E440" s="161">
        <v>0</v>
      </c>
      <c r="F440" s="162">
        <f t="shared" si="28"/>
        <v>801180</v>
      </c>
      <c r="G440" s="52">
        <f t="shared" si="29"/>
        <v>0</v>
      </c>
      <c r="H440" s="92"/>
    </row>
    <row r="441" spans="1:8" s="17" customFormat="1" outlineLevel="2">
      <c r="A441" s="89" t="s">
        <v>151</v>
      </c>
      <c r="B441" s="104" t="s">
        <v>6062</v>
      </c>
      <c r="C441" s="103" t="s">
        <v>6061</v>
      </c>
      <c r="D441" s="161">
        <v>550811</v>
      </c>
      <c r="E441" s="161">
        <v>0</v>
      </c>
      <c r="F441" s="162">
        <f t="shared" si="28"/>
        <v>550811</v>
      </c>
      <c r="G441" s="52">
        <f t="shared" si="29"/>
        <v>0</v>
      </c>
      <c r="H441" s="92"/>
    </row>
    <row r="442" spans="1:8" s="17" customFormat="1" ht="25.5" outlineLevel="2">
      <c r="A442" s="89" t="s">
        <v>151</v>
      </c>
      <c r="B442" s="104" t="s">
        <v>6054</v>
      </c>
      <c r="C442" s="103" t="s">
        <v>6053</v>
      </c>
      <c r="D442" s="161">
        <v>1001475</v>
      </c>
      <c r="E442" s="161">
        <v>0</v>
      </c>
      <c r="F442" s="162">
        <f t="shared" si="28"/>
        <v>1001475</v>
      </c>
      <c r="G442" s="52">
        <f t="shared" si="29"/>
        <v>0</v>
      </c>
      <c r="H442" s="92"/>
    </row>
    <row r="443" spans="1:8" s="102" customFormat="1" outlineLevel="1">
      <c r="A443" s="91" t="s">
        <v>11175</v>
      </c>
      <c r="B443" s="104"/>
      <c r="C443" s="103"/>
      <c r="D443" s="161"/>
      <c r="E443" s="161"/>
      <c r="F443" s="162">
        <f>SUBTOTAL(9,F395:F442)</f>
        <v>71374623.719999999</v>
      </c>
      <c r="G443" s="52"/>
      <c r="H443" s="92"/>
    </row>
    <row r="444" spans="1:8" s="17" customFormat="1" ht="38.25" outlineLevel="2">
      <c r="A444" s="89" t="s">
        <v>162</v>
      </c>
      <c r="B444" s="104" t="s">
        <v>9877</v>
      </c>
      <c r="C444" s="103" t="s">
        <v>9876</v>
      </c>
      <c r="D444" s="161">
        <v>23533.37</v>
      </c>
      <c r="E444" s="161">
        <v>0</v>
      </c>
      <c r="F444" s="162">
        <f t="shared" ref="F444:F479" si="30">D444-E444</f>
        <v>23533.37</v>
      </c>
      <c r="G444" s="52">
        <f t="shared" ref="G444:G479" si="31">E444/D444</f>
        <v>0</v>
      </c>
      <c r="H444" s="92"/>
    </row>
    <row r="445" spans="1:8" s="17" customFormat="1" ht="25.5" outlineLevel="2">
      <c r="A445" s="89" t="s">
        <v>162</v>
      </c>
      <c r="B445" s="104" t="s">
        <v>6028</v>
      </c>
      <c r="C445" s="103" t="s">
        <v>6027</v>
      </c>
      <c r="D445" s="161">
        <v>801180</v>
      </c>
      <c r="E445" s="161">
        <v>0</v>
      </c>
      <c r="F445" s="162">
        <f t="shared" si="30"/>
        <v>801180</v>
      </c>
      <c r="G445" s="52">
        <f t="shared" si="31"/>
        <v>0</v>
      </c>
      <c r="H445" s="92"/>
    </row>
    <row r="446" spans="1:8" s="17" customFormat="1" outlineLevel="2">
      <c r="A446" s="89" t="s">
        <v>162</v>
      </c>
      <c r="B446" s="104" t="s">
        <v>6020</v>
      </c>
      <c r="C446" s="103" t="s">
        <v>6019</v>
      </c>
      <c r="D446" s="161">
        <v>801180</v>
      </c>
      <c r="E446" s="161">
        <v>0</v>
      </c>
      <c r="F446" s="162">
        <f t="shared" si="30"/>
        <v>801180</v>
      </c>
      <c r="G446" s="52">
        <f t="shared" si="31"/>
        <v>0</v>
      </c>
      <c r="H446" s="92"/>
    </row>
    <row r="447" spans="1:8" s="17" customFormat="1" ht="25.5" outlineLevel="2">
      <c r="A447" s="89" t="s">
        <v>162</v>
      </c>
      <c r="B447" s="104" t="s">
        <v>6016</v>
      </c>
      <c r="C447" s="103" t="s">
        <v>6015</v>
      </c>
      <c r="D447" s="161">
        <v>1602360</v>
      </c>
      <c r="E447" s="161">
        <v>0</v>
      </c>
      <c r="F447" s="162">
        <f t="shared" si="30"/>
        <v>1602360</v>
      </c>
      <c r="G447" s="52">
        <f t="shared" si="31"/>
        <v>0</v>
      </c>
      <c r="H447" s="92"/>
    </row>
    <row r="448" spans="1:8" s="17" customFormat="1" ht="25.5" outlineLevel="2">
      <c r="A448" s="89" t="s">
        <v>162</v>
      </c>
      <c r="B448" s="104" t="s">
        <v>6008</v>
      </c>
      <c r="C448" s="103" t="s">
        <v>6007</v>
      </c>
      <c r="D448" s="161">
        <v>801180</v>
      </c>
      <c r="E448" s="161">
        <v>0</v>
      </c>
      <c r="F448" s="162">
        <f t="shared" si="30"/>
        <v>801180</v>
      </c>
      <c r="G448" s="52">
        <f t="shared" si="31"/>
        <v>0</v>
      </c>
      <c r="H448" s="92"/>
    </row>
    <row r="449" spans="1:8" s="17" customFormat="1" ht="25.5" outlineLevel="2">
      <c r="A449" s="89" t="s">
        <v>162</v>
      </c>
      <c r="B449" s="104" t="s">
        <v>6006</v>
      </c>
      <c r="C449" s="103" t="s">
        <v>6005</v>
      </c>
      <c r="D449" s="161">
        <v>512755</v>
      </c>
      <c r="E449" s="161">
        <v>0</v>
      </c>
      <c r="F449" s="162">
        <f t="shared" si="30"/>
        <v>512755</v>
      </c>
      <c r="G449" s="52">
        <f t="shared" si="31"/>
        <v>0</v>
      </c>
      <c r="H449" s="92"/>
    </row>
    <row r="450" spans="1:8" s="17" customFormat="1" ht="25.5" outlineLevel="2">
      <c r="A450" s="89" t="s">
        <v>162</v>
      </c>
      <c r="B450" s="104" t="s">
        <v>6002</v>
      </c>
      <c r="C450" s="103" t="s">
        <v>6001</v>
      </c>
      <c r="D450" s="161">
        <v>769133</v>
      </c>
      <c r="E450" s="161">
        <v>0</v>
      </c>
      <c r="F450" s="162">
        <f t="shared" si="30"/>
        <v>769133</v>
      </c>
      <c r="G450" s="52">
        <f t="shared" si="31"/>
        <v>0</v>
      </c>
      <c r="H450" s="92"/>
    </row>
    <row r="451" spans="1:8" s="17" customFormat="1" outlineLevel="2">
      <c r="A451" s="89" t="s">
        <v>162</v>
      </c>
      <c r="B451" s="104" t="s">
        <v>6000</v>
      </c>
      <c r="C451" s="103" t="s">
        <v>5892</v>
      </c>
      <c r="D451" s="161">
        <v>160236</v>
      </c>
      <c r="E451" s="161">
        <v>0</v>
      </c>
      <c r="F451" s="162">
        <f t="shared" si="30"/>
        <v>160236</v>
      </c>
      <c r="G451" s="52">
        <f t="shared" si="31"/>
        <v>0</v>
      </c>
      <c r="H451" s="92"/>
    </row>
    <row r="452" spans="1:8" s="17" customFormat="1" ht="38.25" outlineLevel="2">
      <c r="A452" s="89" t="s">
        <v>162</v>
      </c>
      <c r="B452" s="104" t="s">
        <v>5999</v>
      </c>
      <c r="C452" s="103" t="s">
        <v>5998</v>
      </c>
      <c r="D452" s="161">
        <v>96142</v>
      </c>
      <c r="E452" s="161">
        <v>0</v>
      </c>
      <c r="F452" s="162">
        <f t="shared" si="30"/>
        <v>96142</v>
      </c>
      <c r="G452" s="52">
        <f t="shared" si="31"/>
        <v>0</v>
      </c>
      <c r="H452" s="92"/>
    </row>
    <row r="453" spans="1:8" s="17" customFormat="1" outlineLevel="2">
      <c r="A453" s="89" t="s">
        <v>162</v>
      </c>
      <c r="B453" s="104" t="s">
        <v>5985</v>
      </c>
      <c r="C453" s="103" t="s">
        <v>5984</v>
      </c>
      <c r="D453" s="161">
        <v>400590</v>
      </c>
      <c r="E453" s="161">
        <v>0</v>
      </c>
      <c r="F453" s="162">
        <f t="shared" si="30"/>
        <v>400590</v>
      </c>
      <c r="G453" s="52">
        <f t="shared" si="31"/>
        <v>0</v>
      </c>
      <c r="H453" s="92"/>
    </row>
    <row r="454" spans="1:8" s="17" customFormat="1" ht="25.5" outlineLevel="2">
      <c r="A454" s="89" t="s">
        <v>162</v>
      </c>
      <c r="B454" s="104" t="s">
        <v>5981</v>
      </c>
      <c r="C454" s="103" t="s">
        <v>5980</v>
      </c>
      <c r="D454" s="161">
        <v>2403540</v>
      </c>
      <c r="E454" s="161">
        <v>0</v>
      </c>
      <c r="F454" s="162">
        <f t="shared" si="30"/>
        <v>2403540</v>
      </c>
      <c r="G454" s="52">
        <f t="shared" si="31"/>
        <v>0</v>
      </c>
      <c r="H454" s="92"/>
    </row>
    <row r="455" spans="1:8" s="17" customFormat="1" ht="25.5" outlineLevel="2">
      <c r="A455" s="89" t="s">
        <v>162</v>
      </c>
      <c r="B455" s="104" t="s">
        <v>5974</v>
      </c>
      <c r="C455" s="103" t="s">
        <v>5973</v>
      </c>
      <c r="D455" s="161">
        <v>240354</v>
      </c>
      <c r="E455" s="161">
        <v>0</v>
      </c>
      <c r="F455" s="162">
        <f t="shared" si="30"/>
        <v>240354</v>
      </c>
      <c r="G455" s="52">
        <f t="shared" si="31"/>
        <v>0</v>
      </c>
      <c r="H455" s="92"/>
    </row>
    <row r="456" spans="1:8" s="17" customFormat="1" outlineLevel="2">
      <c r="A456" s="89" t="s">
        <v>162</v>
      </c>
      <c r="B456" s="104" t="s">
        <v>5947</v>
      </c>
      <c r="C456" s="103" t="s">
        <v>5946</v>
      </c>
      <c r="D456" s="161">
        <v>4254266</v>
      </c>
      <c r="E456" s="161">
        <v>0</v>
      </c>
      <c r="F456" s="162">
        <f t="shared" si="30"/>
        <v>4254266</v>
      </c>
      <c r="G456" s="52">
        <f t="shared" si="31"/>
        <v>0</v>
      </c>
      <c r="H456" s="92"/>
    </row>
    <row r="457" spans="1:8" s="17" customFormat="1" ht="38.25" outlineLevel="2">
      <c r="A457" s="89" t="s">
        <v>162</v>
      </c>
      <c r="B457" s="104" t="s">
        <v>5945</v>
      </c>
      <c r="C457" s="103" t="s">
        <v>5831</v>
      </c>
      <c r="D457" s="161">
        <v>120177</v>
      </c>
      <c r="E457" s="161">
        <v>0</v>
      </c>
      <c r="F457" s="162">
        <f t="shared" si="30"/>
        <v>120177</v>
      </c>
      <c r="G457" s="52">
        <f t="shared" si="31"/>
        <v>0</v>
      </c>
      <c r="H457" s="92"/>
    </row>
    <row r="458" spans="1:8" s="17" customFormat="1" outlineLevel="2">
      <c r="A458" s="89" t="s">
        <v>162</v>
      </c>
      <c r="B458" s="104" t="s">
        <v>5939</v>
      </c>
      <c r="C458" s="103" t="s">
        <v>5938</v>
      </c>
      <c r="D458" s="161">
        <v>400590</v>
      </c>
      <c r="E458" s="161">
        <v>0</v>
      </c>
      <c r="F458" s="162">
        <f t="shared" si="30"/>
        <v>400590</v>
      </c>
      <c r="G458" s="52">
        <f t="shared" si="31"/>
        <v>0</v>
      </c>
      <c r="H458" s="92"/>
    </row>
    <row r="459" spans="1:8" s="17" customFormat="1" ht="25.5" outlineLevel="2">
      <c r="A459" s="89" t="s">
        <v>162</v>
      </c>
      <c r="B459" s="104" t="s">
        <v>5919</v>
      </c>
      <c r="C459" s="103" t="s">
        <v>5918</v>
      </c>
      <c r="D459" s="161">
        <v>200295</v>
      </c>
      <c r="E459" s="161">
        <v>0</v>
      </c>
      <c r="F459" s="162">
        <f t="shared" si="30"/>
        <v>200295</v>
      </c>
      <c r="G459" s="52">
        <f t="shared" si="31"/>
        <v>0</v>
      </c>
      <c r="H459" s="92"/>
    </row>
    <row r="460" spans="1:8" s="17" customFormat="1" ht="25.5" outlineLevel="2">
      <c r="A460" s="89" t="s">
        <v>162</v>
      </c>
      <c r="B460" s="104" t="s">
        <v>5911</v>
      </c>
      <c r="C460" s="103" t="s">
        <v>5910</v>
      </c>
      <c r="D460" s="161">
        <v>400590</v>
      </c>
      <c r="E460" s="161">
        <v>0</v>
      </c>
      <c r="F460" s="162">
        <f t="shared" si="30"/>
        <v>400590</v>
      </c>
      <c r="G460" s="52">
        <f t="shared" si="31"/>
        <v>0</v>
      </c>
      <c r="H460" s="92"/>
    </row>
    <row r="461" spans="1:8" s="17" customFormat="1" outlineLevel="2">
      <c r="A461" s="89" t="s">
        <v>162</v>
      </c>
      <c r="B461" s="104" t="s">
        <v>5905</v>
      </c>
      <c r="C461" s="103" t="s">
        <v>5904</v>
      </c>
      <c r="D461" s="161">
        <v>200295</v>
      </c>
      <c r="E461" s="161">
        <v>0</v>
      </c>
      <c r="F461" s="162">
        <f t="shared" si="30"/>
        <v>200295</v>
      </c>
      <c r="G461" s="52">
        <f t="shared" si="31"/>
        <v>0</v>
      </c>
      <c r="H461" s="92"/>
    </row>
    <row r="462" spans="1:8" s="17" customFormat="1" ht="25.5" outlineLevel="2">
      <c r="A462" s="89" t="s">
        <v>162</v>
      </c>
      <c r="B462" s="104" t="s">
        <v>5901</v>
      </c>
      <c r="C462" s="103" t="s">
        <v>5900</v>
      </c>
      <c r="D462" s="161">
        <v>200295</v>
      </c>
      <c r="E462" s="161">
        <v>0</v>
      </c>
      <c r="F462" s="162">
        <f t="shared" si="30"/>
        <v>200295</v>
      </c>
      <c r="G462" s="52">
        <f t="shared" si="31"/>
        <v>0</v>
      </c>
      <c r="H462" s="92"/>
    </row>
    <row r="463" spans="1:8" s="17" customFormat="1" ht="25.5" outlineLevel="2">
      <c r="A463" s="89" t="s">
        <v>162</v>
      </c>
      <c r="B463" s="104" t="s">
        <v>5899</v>
      </c>
      <c r="C463" s="103" t="s">
        <v>5898</v>
      </c>
      <c r="D463" s="161">
        <v>128189</v>
      </c>
      <c r="E463" s="161">
        <v>0</v>
      </c>
      <c r="F463" s="162">
        <f t="shared" si="30"/>
        <v>128189</v>
      </c>
      <c r="G463" s="52">
        <f t="shared" si="31"/>
        <v>0</v>
      </c>
      <c r="H463" s="92"/>
    </row>
    <row r="464" spans="1:8" s="17" customFormat="1" ht="25.5" outlineLevel="2">
      <c r="A464" s="89" t="s">
        <v>162</v>
      </c>
      <c r="B464" s="104" t="s">
        <v>5895</v>
      </c>
      <c r="C464" s="103" t="s">
        <v>5894</v>
      </c>
      <c r="D464" s="161">
        <v>192283</v>
      </c>
      <c r="E464" s="161">
        <v>0</v>
      </c>
      <c r="F464" s="162">
        <f t="shared" si="30"/>
        <v>192283</v>
      </c>
      <c r="G464" s="52">
        <f t="shared" si="31"/>
        <v>0</v>
      </c>
      <c r="H464" s="92"/>
    </row>
    <row r="465" spans="1:8" s="17" customFormat="1" outlineLevel="2">
      <c r="A465" s="89" t="s">
        <v>162</v>
      </c>
      <c r="B465" s="104" t="s">
        <v>5893</v>
      </c>
      <c r="C465" s="103" t="s">
        <v>5892</v>
      </c>
      <c r="D465" s="161">
        <v>40059</v>
      </c>
      <c r="E465" s="161">
        <v>0</v>
      </c>
      <c r="F465" s="162">
        <f t="shared" si="30"/>
        <v>40059</v>
      </c>
      <c r="G465" s="52">
        <f t="shared" si="31"/>
        <v>0</v>
      </c>
      <c r="H465" s="92"/>
    </row>
    <row r="466" spans="1:8" s="17" customFormat="1" ht="25.5" outlineLevel="2">
      <c r="A466" s="89" t="s">
        <v>162</v>
      </c>
      <c r="B466" s="104" t="s">
        <v>5891</v>
      </c>
      <c r="C466" s="103" t="s">
        <v>5890</v>
      </c>
      <c r="D466" s="161">
        <v>24035</v>
      </c>
      <c r="E466" s="161">
        <v>0</v>
      </c>
      <c r="F466" s="162">
        <f t="shared" si="30"/>
        <v>24035</v>
      </c>
      <c r="G466" s="52">
        <f t="shared" si="31"/>
        <v>0</v>
      </c>
      <c r="H466" s="92"/>
    </row>
    <row r="467" spans="1:8" s="17" customFormat="1" ht="25.5" outlineLevel="2">
      <c r="A467" s="89" t="s">
        <v>162</v>
      </c>
      <c r="B467" s="104" t="s">
        <v>5887</v>
      </c>
      <c r="C467" s="103" t="s">
        <v>5886</v>
      </c>
      <c r="D467" s="161">
        <v>150221</v>
      </c>
      <c r="E467" s="161">
        <v>0</v>
      </c>
      <c r="F467" s="162">
        <f t="shared" si="30"/>
        <v>150221</v>
      </c>
      <c r="G467" s="52">
        <f t="shared" si="31"/>
        <v>0</v>
      </c>
      <c r="H467" s="92"/>
    </row>
    <row r="468" spans="1:8" s="17" customFormat="1" outlineLevel="2">
      <c r="A468" s="89" t="s">
        <v>162</v>
      </c>
      <c r="B468" s="104" t="s">
        <v>5879</v>
      </c>
      <c r="C468" s="103" t="s">
        <v>5878</v>
      </c>
      <c r="D468" s="161">
        <v>633510.84</v>
      </c>
      <c r="E468" s="161">
        <v>0</v>
      </c>
      <c r="F468" s="162">
        <f t="shared" si="30"/>
        <v>633510.84</v>
      </c>
      <c r="G468" s="52">
        <f t="shared" si="31"/>
        <v>0</v>
      </c>
      <c r="H468" s="92"/>
    </row>
    <row r="469" spans="1:8" s="17" customFormat="1" outlineLevel="2">
      <c r="A469" s="89" t="s">
        <v>162</v>
      </c>
      <c r="B469" s="104" t="s">
        <v>5875</v>
      </c>
      <c r="C469" s="103" t="s">
        <v>5874</v>
      </c>
      <c r="D469" s="161">
        <v>100148</v>
      </c>
      <c r="E469" s="161">
        <v>0</v>
      </c>
      <c r="F469" s="162">
        <f t="shared" si="30"/>
        <v>100148</v>
      </c>
      <c r="G469" s="52">
        <f t="shared" si="31"/>
        <v>0</v>
      </c>
      <c r="H469" s="92"/>
    </row>
    <row r="470" spans="1:8" s="17" customFormat="1" ht="25.5" outlineLevel="2">
      <c r="A470" s="89" t="s">
        <v>162</v>
      </c>
      <c r="B470" s="104" t="s">
        <v>5871</v>
      </c>
      <c r="C470" s="103" t="s">
        <v>5870</v>
      </c>
      <c r="D470" s="161">
        <v>600885</v>
      </c>
      <c r="E470" s="161">
        <v>0</v>
      </c>
      <c r="F470" s="162">
        <f t="shared" si="30"/>
        <v>600885</v>
      </c>
      <c r="G470" s="52">
        <f t="shared" si="31"/>
        <v>0</v>
      </c>
      <c r="H470" s="92"/>
    </row>
    <row r="471" spans="1:8" s="17" customFormat="1" ht="25.5" outlineLevel="2">
      <c r="A471" s="89" t="s">
        <v>162</v>
      </c>
      <c r="B471" s="104" t="s">
        <v>5864</v>
      </c>
      <c r="C471" s="103" t="s">
        <v>5863</v>
      </c>
      <c r="D471" s="161">
        <v>60089</v>
      </c>
      <c r="E471" s="161">
        <v>0</v>
      </c>
      <c r="F471" s="162">
        <f t="shared" si="30"/>
        <v>60089</v>
      </c>
      <c r="G471" s="52">
        <f t="shared" si="31"/>
        <v>0</v>
      </c>
      <c r="H471" s="92"/>
    </row>
    <row r="472" spans="1:8" s="17" customFormat="1" outlineLevel="2">
      <c r="A472" s="89" t="s">
        <v>162</v>
      </c>
      <c r="B472" s="104" t="s">
        <v>5844</v>
      </c>
      <c r="C472" s="103" t="s">
        <v>5843</v>
      </c>
      <c r="D472" s="161">
        <v>801180</v>
      </c>
      <c r="E472" s="161">
        <v>0</v>
      </c>
      <c r="F472" s="162">
        <f t="shared" si="30"/>
        <v>801180</v>
      </c>
      <c r="G472" s="52">
        <f t="shared" si="31"/>
        <v>0</v>
      </c>
      <c r="H472" s="92"/>
    </row>
    <row r="473" spans="1:8" s="17" customFormat="1" ht="25.5" outlineLevel="2">
      <c r="A473" s="89" t="s">
        <v>162</v>
      </c>
      <c r="B473" s="104" t="s">
        <v>5836</v>
      </c>
      <c r="C473" s="103" t="s">
        <v>5835</v>
      </c>
      <c r="D473" s="161">
        <v>400590</v>
      </c>
      <c r="E473" s="161">
        <v>0</v>
      </c>
      <c r="F473" s="162">
        <f t="shared" si="30"/>
        <v>400590</v>
      </c>
      <c r="G473" s="52">
        <f t="shared" si="31"/>
        <v>0</v>
      </c>
      <c r="H473" s="92"/>
    </row>
    <row r="474" spans="1:8" s="17" customFormat="1" outlineLevel="2">
      <c r="A474" s="89" t="s">
        <v>162</v>
      </c>
      <c r="B474" s="104" t="s">
        <v>5834</v>
      </c>
      <c r="C474" s="103" t="s">
        <v>5833</v>
      </c>
      <c r="D474" s="161">
        <v>1063567</v>
      </c>
      <c r="E474" s="161">
        <v>0</v>
      </c>
      <c r="F474" s="162">
        <f t="shared" si="30"/>
        <v>1063567</v>
      </c>
      <c r="G474" s="52">
        <f t="shared" si="31"/>
        <v>0</v>
      </c>
      <c r="H474" s="92"/>
    </row>
    <row r="475" spans="1:8" s="17" customFormat="1" ht="38.25" outlineLevel="2">
      <c r="A475" s="89" t="s">
        <v>162</v>
      </c>
      <c r="B475" s="104" t="s">
        <v>5832</v>
      </c>
      <c r="C475" s="103" t="s">
        <v>5831</v>
      </c>
      <c r="D475" s="161">
        <v>30044</v>
      </c>
      <c r="E475" s="161">
        <v>0</v>
      </c>
      <c r="F475" s="162">
        <f t="shared" si="30"/>
        <v>30044</v>
      </c>
      <c r="G475" s="52">
        <f t="shared" si="31"/>
        <v>0</v>
      </c>
      <c r="H475" s="92"/>
    </row>
    <row r="476" spans="1:8" s="17" customFormat="1" outlineLevel="2">
      <c r="A476" s="89" t="s">
        <v>162</v>
      </c>
      <c r="B476" s="104" t="s">
        <v>5828</v>
      </c>
      <c r="C476" s="103" t="s">
        <v>5827</v>
      </c>
      <c r="D476" s="161">
        <v>160295</v>
      </c>
      <c r="E476" s="161">
        <v>0</v>
      </c>
      <c r="F476" s="162">
        <f t="shared" si="30"/>
        <v>160295</v>
      </c>
      <c r="G476" s="52">
        <f t="shared" si="31"/>
        <v>0</v>
      </c>
      <c r="H476" s="92"/>
    </row>
    <row r="477" spans="1:8" s="17" customFormat="1" outlineLevel="2">
      <c r="A477" s="89" t="s">
        <v>162</v>
      </c>
      <c r="B477" s="104" t="s">
        <v>5826</v>
      </c>
      <c r="C477" s="103" t="s">
        <v>5825</v>
      </c>
      <c r="D477" s="161">
        <v>1025510</v>
      </c>
      <c r="E477" s="161">
        <v>0</v>
      </c>
      <c r="F477" s="162">
        <f t="shared" si="30"/>
        <v>1025510</v>
      </c>
      <c r="G477" s="52">
        <f t="shared" si="31"/>
        <v>0</v>
      </c>
      <c r="H477" s="92"/>
    </row>
    <row r="478" spans="1:8" s="17" customFormat="1" outlineLevel="2">
      <c r="A478" s="89" t="s">
        <v>162</v>
      </c>
      <c r="B478" s="104" t="s">
        <v>5822</v>
      </c>
      <c r="C478" s="103" t="s">
        <v>5821</v>
      </c>
      <c r="D478" s="161">
        <v>100148</v>
      </c>
      <c r="E478" s="161">
        <v>0</v>
      </c>
      <c r="F478" s="162">
        <f t="shared" si="30"/>
        <v>100148</v>
      </c>
      <c r="G478" s="52">
        <f t="shared" si="31"/>
        <v>0</v>
      </c>
      <c r="H478" s="92"/>
    </row>
    <row r="479" spans="1:8" s="17" customFormat="1" ht="25.5" outlineLevel="2">
      <c r="A479" s="89" t="s">
        <v>162</v>
      </c>
      <c r="B479" s="104" t="s">
        <v>5810</v>
      </c>
      <c r="C479" s="103" t="s">
        <v>5809</v>
      </c>
      <c r="D479" s="161">
        <v>1122065</v>
      </c>
      <c r="E479" s="161">
        <v>0</v>
      </c>
      <c r="F479" s="162">
        <f t="shared" si="30"/>
        <v>1122065</v>
      </c>
      <c r="G479" s="52">
        <f t="shared" si="31"/>
        <v>0</v>
      </c>
      <c r="H479" s="92"/>
    </row>
    <row r="480" spans="1:8" s="102" customFormat="1" outlineLevel="1">
      <c r="A480" s="91" t="s">
        <v>11176</v>
      </c>
      <c r="B480" s="104"/>
      <c r="C480" s="103"/>
      <c r="D480" s="161"/>
      <c r="E480" s="161"/>
      <c r="F480" s="162">
        <f>SUBTOTAL(9,F444:F479)</f>
        <v>21021510.210000001</v>
      </c>
      <c r="G480" s="52"/>
      <c r="H480" s="92"/>
    </row>
    <row r="481" spans="1:8" s="17" customFormat="1" outlineLevel="2">
      <c r="A481" s="89" t="s">
        <v>141</v>
      </c>
      <c r="B481" s="104" t="s">
        <v>6771</v>
      </c>
      <c r="C481" s="103" t="s">
        <v>6770</v>
      </c>
      <c r="D481" s="161">
        <v>1201770</v>
      </c>
      <c r="E481" s="161">
        <v>0</v>
      </c>
      <c r="F481" s="162">
        <f t="shared" ref="F481:F494" si="32">D481-E481</f>
        <v>1201770</v>
      </c>
      <c r="G481" s="52">
        <f t="shared" ref="G481:G494" si="33">E481/D481</f>
        <v>0</v>
      </c>
      <c r="H481" s="92"/>
    </row>
    <row r="482" spans="1:8" s="17" customFormat="1" ht="25.5" outlineLevel="2">
      <c r="A482" s="89" t="s">
        <v>141</v>
      </c>
      <c r="B482" s="104" t="s">
        <v>6749</v>
      </c>
      <c r="C482" s="103" t="s">
        <v>6748</v>
      </c>
      <c r="D482" s="161">
        <v>400590</v>
      </c>
      <c r="E482" s="161">
        <v>0</v>
      </c>
      <c r="F482" s="162">
        <f t="shared" si="32"/>
        <v>400590</v>
      </c>
      <c r="G482" s="52">
        <f t="shared" si="33"/>
        <v>0</v>
      </c>
      <c r="H482" s="92"/>
    </row>
    <row r="483" spans="1:8" s="17" customFormat="1" ht="25.5" outlineLevel="2">
      <c r="A483" s="89" t="s">
        <v>141</v>
      </c>
      <c r="B483" s="104" t="s">
        <v>6747</v>
      </c>
      <c r="C483" s="103" t="s">
        <v>6746</v>
      </c>
      <c r="D483" s="161">
        <v>292536</v>
      </c>
      <c r="E483" s="161">
        <v>0</v>
      </c>
      <c r="F483" s="162">
        <f t="shared" si="32"/>
        <v>292536</v>
      </c>
      <c r="G483" s="52">
        <f t="shared" si="33"/>
        <v>0</v>
      </c>
      <c r="H483" s="92"/>
    </row>
    <row r="484" spans="1:8" s="17" customFormat="1" outlineLevel="2">
      <c r="A484" s="89" t="s">
        <v>141</v>
      </c>
      <c r="B484" s="104" t="s">
        <v>6722</v>
      </c>
      <c r="C484" s="103" t="s">
        <v>6721</v>
      </c>
      <c r="D484" s="161">
        <v>20029501</v>
      </c>
      <c r="E484" s="161">
        <v>0</v>
      </c>
      <c r="F484" s="162">
        <f t="shared" si="32"/>
        <v>20029501</v>
      </c>
      <c r="G484" s="52">
        <f t="shared" si="33"/>
        <v>0</v>
      </c>
      <c r="H484" s="92"/>
    </row>
    <row r="485" spans="1:8" s="17" customFormat="1" ht="25.5" outlineLevel="2">
      <c r="A485" s="89" t="s">
        <v>141</v>
      </c>
      <c r="B485" s="104" t="s">
        <v>6701</v>
      </c>
      <c r="C485" s="103" t="s">
        <v>6669</v>
      </c>
      <c r="D485" s="161">
        <v>6008850</v>
      </c>
      <c r="E485" s="161">
        <v>174506.34</v>
      </c>
      <c r="F485" s="162">
        <f t="shared" si="32"/>
        <v>5834343.6600000001</v>
      </c>
      <c r="G485" s="52">
        <f t="shared" si="33"/>
        <v>2.9041553708280286E-2</v>
      </c>
      <c r="H485" s="92"/>
    </row>
    <row r="486" spans="1:8" s="17" customFormat="1" ht="25.5" outlineLevel="2">
      <c r="A486" s="89" t="s">
        <v>141</v>
      </c>
      <c r="B486" s="104" t="s">
        <v>6670</v>
      </c>
      <c r="C486" s="103" t="s">
        <v>6669</v>
      </c>
      <c r="D486" s="161">
        <v>3004425</v>
      </c>
      <c r="E486" s="161">
        <v>0</v>
      </c>
      <c r="F486" s="162">
        <f t="shared" si="32"/>
        <v>3004425</v>
      </c>
      <c r="G486" s="52">
        <f t="shared" si="33"/>
        <v>0</v>
      </c>
      <c r="H486" s="92"/>
    </row>
    <row r="487" spans="1:8" s="17" customFormat="1" ht="25.5" outlineLevel="2">
      <c r="A487" s="89" t="s">
        <v>141</v>
      </c>
      <c r="B487" s="104" t="s">
        <v>10908</v>
      </c>
      <c r="C487" s="103" t="s">
        <v>10907</v>
      </c>
      <c r="D487" s="161">
        <v>834166</v>
      </c>
      <c r="E487" s="161">
        <v>0</v>
      </c>
      <c r="F487" s="162">
        <f t="shared" si="32"/>
        <v>834166</v>
      </c>
      <c r="G487" s="52">
        <f t="shared" si="33"/>
        <v>0</v>
      </c>
      <c r="H487" s="92"/>
    </row>
    <row r="488" spans="1:8" s="17" customFormat="1" ht="25.5" outlineLevel="2">
      <c r="A488" s="89" t="s">
        <v>141</v>
      </c>
      <c r="B488" s="104" t="s">
        <v>10904</v>
      </c>
      <c r="C488" s="103" t="s">
        <v>10903</v>
      </c>
      <c r="D488" s="161">
        <v>384810</v>
      </c>
      <c r="E488" s="161">
        <v>0</v>
      </c>
      <c r="F488" s="162">
        <f t="shared" si="32"/>
        <v>384810</v>
      </c>
      <c r="G488" s="52">
        <f t="shared" si="33"/>
        <v>0</v>
      </c>
      <c r="H488" s="92"/>
    </row>
    <row r="489" spans="1:8" s="17" customFormat="1" ht="25.5" outlineLevel="2">
      <c r="A489" s="89" t="s">
        <v>141</v>
      </c>
      <c r="B489" s="104" t="s">
        <v>10896</v>
      </c>
      <c r="C489" s="103" t="s">
        <v>10895</v>
      </c>
      <c r="D489" s="161">
        <v>601405</v>
      </c>
      <c r="E489" s="161">
        <v>0</v>
      </c>
      <c r="F489" s="162">
        <f t="shared" si="32"/>
        <v>601405</v>
      </c>
      <c r="G489" s="52">
        <f t="shared" si="33"/>
        <v>0</v>
      </c>
      <c r="H489" s="92"/>
    </row>
    <row r="490" spans="1:8" s="17" customFormat="1" ht="25.5" outlineLevel="2">
      <c r="A490" s="89" t="s">
        <v>141</v>
      </c>
      <c r="B490" s="104" t="s">
        <v>10854</v>
      </c>
      <c r="C490" s="103" t="s">
        <v>10853</v>
      </c>
      <c r="D490" s="161">
        <v>801873</v>
      </c>
      <c r="E490" s="161">
        <v>0</v>
      </c>
      <c r="F490" s="162">
        <f t="shared" si="32"/>
        <v>801873</v>
      </c>
      <c r="G490" s="52">
        <f t="shared" si="33"/>
        <v>0</v>
      </c>
      <c r="H490" s="92"/>
    </row>
    <row r="491" spans="1:8" s="17" customFormat="1" outlineLevel="2">
      <c r="A491" s="89" t="s">
        <v>141</v>
      </c>
      <c r="B491" s="104" t="s">
        <v>10844</v>
      </c>
      <c r="C491" s="103" t="s">
        <v>10843</v>
      </c>
      <c r="D491" s="161">
        <v>110258</v>
      </c>
      <c r="E491" s="161">
        <v>0</v>
      </c>
      <c r="F491" s="162">
        <f t="shared" si="32"/>
        <v>110258</v>
      </c>
      <c r="G491" s="52">
        <f t="shared" si="33"/>
        <v>0</v>
      </c>
      <c r="H491" s="92"/>
    </row>
    <row r="492" spans="1:8" s="17" customFormat="1" ht="25.5" outlineLevel="2">
      <c r="A492" s="89" t="s">
        <v>141</v>
      </c>
      <c r="B492" s="104" t="s">
        <v>10824</v>
      </c>
      <c r="C492" s="103" t="s">
        <v>10823</v>
      </c>
      <c r="D492" s="161">
        <v>110258</v>
      </c>
      <c r="E492" s="161">
        <v>0</v>
      </c>
      <c r="F492" s="162">
        <f t="shared" si="32"/>
        <v>110258</v>
      </c>
      <c r="G492" s="52">
        <f t="shared" si="33"/>
        <v>0</v>
      </c>
      <c r="H492" s="92"/>
    </row>
    <row r="493" spans="1:8" s="17" customFormat="1" outlineLevel="2">
      <c r="A493" s="89" t="s">
        <v>141</v>
      </c>
      <c r="B493" s="104" t="s">
        <v>10822</v>
      </c>
      <c r="C493" s="103" t="s">
        <v>10821</v>
      </c>
      <c r="D493" s="161">
        <v>76212.11</v>
      </c>
      <c r="E493" s="161">
        <v>0</v>
      </c>
      <c r="F493" s="162">
        <f t="shared" si="32"/>
        <v>76212.11</v>
      </c>
      <c r="G493" s="52">
        <f t="shared" si="33"/>
        <v>0</v>
      </c>
      <c r="H493" s="92"/>
    </row>
    <row r="494" spans="1:8" s="17" customFormat="1" ht="25.5" outlineLevel="2">
      <c r="A494" s="89" t="s">
        <v>141</v>
      </c>
      <c r="B494" s="104" t="s">
        <v>10792</v>
      </c>
      <c r="C494" s="103" t="s">
        <v>10791</v>
      </c>
      <c r="D494" s="161">
        <v>1002341</v>
      </c>
      <c r="E494" s="161">
        <v>0</v>
      </c>
      <c r="F494" s="162">
        <f t="shared" si="32"/>
        <v>1002341</v>
      </c>
      <c r="G494" s="52">
        <f t="shared" si="33"/>
        <v>0</v>
      </c>
      <c r="H494" s="92"/>
    </row>
    <row r="495" spans="1:8" s="102" customFormat="1" outlineLevel="1">
      <c r="A495" s="91" t="s">
        <v>11177</v>
      </c>
      <c r="B495" s="104"/>
      <c r="C495" s="103"/>
      <c r="D495" s="161"/>
      <c r="E495" s="161"/>
      <c r="F495" s="162">
        <f>SUBTOTAL(9,F481:F494)</f>
        <v>34684488.769999996</v>
      </c>
      <c r="G495" s="52"/>
      <c r="H495" s="92"/>
    </row>
    <row r="496" spans="1:8" s="17" customFormat="1" outlineLevel="2">
      <c r="A496" s="89" t="s">
        <v>183</v>
      </c>
      <c r="B496" s="104" t="s">
        <v>10749</v>
      </c>
      <c r="C496" s="103" t="s">
        <v>10748</v>
      </c>
      <c r="D496" s="161">
        <v>2004683</v>
      </c>
      <c r="E496" s="161">
        <v>12160.41</v>
      </c>
      <c r="F496" s="162">
        <f>D496-E496</f>
        <v>1992522.59</v>
      </c>
      <c r="G496" s="52">
        <f>E496/D496</f>
        <v>6.0660014575870599E-3</v>
      </c>
      <c r="H496" s="92"/>
    </row>
    <row r="497" spans="1:8" s="102" customFormat="1" outlineLevel="1">
      <c r="A497" s="91" t="s">
        <v>11178</v>
      </c>
      <c r="B497" s="104"/>
      <c r="C497" s="103"/>
      <c r="D497" s="161"/>
      <c r="E497" s="161"/>
      <c r="F497" s="162">
        <f>SUBTOTAL(9,F496:F496)</f>
        <v>1992522.59</v>
      </c>
      <c r="G497" s="52"/>
      <c r="H497" s="92"/>
    </row>
    <row r="498" spans="1:8" s="17" customFormat="1" outlineLevel="2">
      <c r="A498" s="89" t="s">
        <v>187</v>
      </c>
      <c r="B498" s="104" t="s">
        <v>5774</v>
      </c>
      <c r="C498" s="103" t="s">
        <v>5773</v>
      </c>
      <c r="D498" s="161">
        <v>801180</v>
      </c>
      <c r="E498" s="161">
        <v>0</v>
      </c>
      <c r="F498" s="162">
        <f t="shared" ref="F498:F510" si="34">D498-E498</f>
        <v>801180</v>
      </c>
      <c r="G498" s="52">
        <f t="shared" ref="G498:G510" si="35">E498/D498</f>
        <v>0</v>
      </c>
      <c r="H498" s="92"/>
    </row>
    <row r="499" spans="1:8" s="17" customFormat="1" ht="25.5" outlineLevel="2">
      <c r="A499" s="89" t="s">
        <v>187</v>
      </c>
      <c r="B499" s="104" t="s">
        <v>5760</v>
      </c>
      <c r="C499" s="103" t="s">
        <v>5759</v>
      </c>
      <c r="D499" s="161">
        <v>600885</v>
      </c>
      <c r="E499" s="161">
        <v>0</v>
      </c>
      <c r="F499" s="162">
        <f t="shared" si="34"/>
        <v>600885</v>
      </c>
      <c r="G499" s="52">
        <f t="shared" si="35"/>
        <v>0</v>
      </c>
      <c r="H499" s="92"/>
    </row>
    <row r="500" spans="1:8" s="17" customFormat="1" ht="25.5" outlineLevel="2">
      <c r="A500" s="89" t="s">
        <v>187</v>
      </c>
      <c r="B500" s="104" t="s">
        <v>5754</v>
      </c>
      <c r="C500" s="103" t="s">
        <v>5753</v>
      </c>
      <c r="D500" s="161">
        <v>1602360</v>
      </c>
      <c r="E500" s="161">
        <v>0</v>
      </c>
      <c r="F500" s="162">
        <f t="shared" si="34"/>
        <v>1602360</v>
      </c>
      <c r="G500" s="52">
        <f t="shared" si="35"/>
        <v>0</v>
      </c>
      <c r="H500" s="92"/>
    </row>
    <row r="501" spans="1:8" s="17" customFormat="1" outlineLevel="2">
      <c r="A501" s="89" t="s">
        <v>187</v>
      </c>
      <c r="B501" s="104" t="s">
        <v>5746</v>
      </c>
      <c r="C501" s="103" t="s">
        <v>5745</v>
      </c>
      <c r="D501" s="161">
        <v>130016</v>
      </c>
      <c r="E501" s="161">
        <v>0</v>
      </c>
      <c r="F501" s="162">
        <f t="shared" si="34"/>
        <v>130016</v>
      </c>
      <c r="G501" s="52">
        <f t="shared" si="35"/>
        <v>0</v>
      </c>
      <c r="H501" s="92"/>
    </row>
    <row r="502" spans="1:8" s="17" customFormat="1" ht="25.5" outlineLevel="2">
      <c r="A502" s="89" t="s">
        <v>187</v>
      </c>
      <c r="B502" s="104" t="s">
        <v>5744</v>
      </c>
      <c r="C502" s="103" t="s">
        <v>5743</v>
      </c>
      <c r="D502" s="161">
        <v>801180</v>
      </c>
      <c r="E502" s="161">
        <v>0</v>
      </c>
      <c r="F502" s="162">
        <f t="shared" si="34"/>
        <v>801180</v>
      </c>
      <c r="G502" s="52">
        <f t="shared" si="35"/>
        <v>0</v>
      </c>
      <c r="H502" s="92"/>
    </row>
    <row r="503" spans="1:8" s="17" customFormat="1" ht="25.5" outlineLevel="2">
      <c r="A503" s="89" t="s">
        <v>187</v>
      </c>
      <c r="B503" s="104" t="s">
        <v>5742</v>
      </c>
      <c r="C503" s="103" t="s">
        <v>5741</v>
      </c>
      <c r="D503" s="161">
        <v>1602360</v>
      </c>
      <c r="E503" s="161">
        <v>0</v>
      </c>
      <c r="F503" s="162">
        <f t="shared" si="34"/>
        <v>1602360</v>
      </c>
      <c r="G503" s="52">
        <f t="shared" si="35"/>
        <v>0</v>
      </c>
      <c r="H503" s="92"/>
    </row>
    <row r="504" spans="1:8" s="17" customFormat="1" outlineLevel="2">
      <c r="A504" s="89" t="s">
        <v>187</v>
      </c>
      <c r="B504" s="104" t="s">
        <v>5724</v>
      </c>
      <c r="C504" s="103" t="s">
        <v>5723</v>
      </c>
      <c r="D504" s="161">
        <v>3204720</v>
      </c>
      <c r="E504" s="161">
        <v>0</v>
      </c>
      <c r="F504" s="162">
        <f t="shared" si="34"/>
        <v>3204720</v>
      </c>
      <c r="G504" s="52">
        <f t="shared" si="35"/>
        <v>0</v>
      </c>
      <c r="H504" s="92"/>
    </row>
    <row r="505" spans="1:8" s="17" customFormat="1" ht="25.5" outlineLevel="2">
      <c r="A505" s="89" t="s">
        <v>187</v>
      </c>
      <c r="B505" s="104" t="s">
        <v>5720</v>
      </c>
      <c r="C505" s="103" t="s">
        <v>5719</v>
      </c>
      <c r="D505" s="161">
        <v>1602360</v>
      </c>
      <c r="E505" s="161">
        <v>0</v>
      </c>
      <c r="F505" s="162">
        <f t="shared" si="34"/>
        <v>1602360</v>
      </c>
      <c r="G505" s="52">
        <f t="shared" si="35"/>
        <v>0</v>
      </c>
      <c r="H505" s="92"/>
    </row>
    <row r="506" spans="1:8" s="17" customFormat="1" outlineLevel="2">
      <c r="A506" s="89" t="s">
        <v>187</v>
      </c>
      <c r="B506" s="104" t="s">
        <v>5708</v>
      </c>
      <c r="C506" s="103" t="s">
        <v>5707</v>
      </c>
      <c r="D506" s="161">
        <v>1602360</v>
      </c>
      <c r="E506" s="161">
        <v>0</v>
      </c>
      <c r="F506" s="162">
        <f t="shared" si="34"/>
        <v>1602360</v>
      </c>
      <c r="G506" s="52">
        <f t="shared" si="35"/>
        <v>0</v>
      </c>
      <c r="H506" s="92"/>
    </row>
    <row r="507" spans="1:8" s="17" customFormat="1" outlineLevel="2">
      <c r="A507" s="89" t="s">
        <v>187</v>
      </c>
      <c r="B507" s="104" t="s">
        <v>5706</v>
      </c>
      <c r="C507" s="103" t="s">
        <v>5705</v>
      </c>
      <c r="D507" s="161">
        <v>186897</v>
      </c>
      <c r="E507" s="161">
        <v>0</v>
      </c>
      <c r="F507" s="162">
        <f t="shared" si="34"/>
        <v>186897</v>
      </c>
      <c r="G507" s="52">
        <f t="shared" si="35"/>
        <v>0</v>
      </c>
      <c r="H507" s="92"/>
    </row>
    <row r="508" spans="1:8" s="17" customFormat="1" outlineLevel="2">
      <c r="A508" s="89" t="s">
        <v>187</v>
      </c>
      <c r="B508" s="104" t="s">
        <v>5702</v>
      </c>
      <c r="C508" s="103" t="s">
        <v>5701</v>
      </c>
      <c r="D508" s="161">
        <v>46725</v>
      </c>
      <c r="E508" s="161">
        <v>0</v>
      </c>
      <c r="F508" s="162">
        <f t="shared" si="34"/>
        <v>46725</v>
      </c>
      <c r="G508" s="52">
        <f t="shared" si="35"/>
        <v>0</v>
      </c>
      <c r="H508" s="92"/>
    </row>
    <row r="509" spans="1:8" s="17" customFormat="1" outlineLevel="2">
      <c r="A509" s="89" t="s">
        <v>187</v>
      </c>
      <c r="B509" s="104" t="s">
        <v>5700</v>
      </c>
      <c r="C509" s="103" t="s">
        <v>5699</v>
      </c>
      <c r="D509" s="161">
        <v>32504</v>
      </c>
      <c r="E509" s="161">
        <v>0</v>
      </c>
      <c r="F509" s="162">
        <f t="shared" si="34"/>
        <v>32504</v>
      </c>
      <c r="G509" s="52">
        <f t="shared" si="35"/>
        <v>0</v>
      </c>
      <c r="H509" s="92"/>
    </row>
    <row r="510" spans="1:8" s="17" customFormat="1" ht="25.5" outlineLevel="2">
      <c r="A510" s="89" t="s">
        <v>187</v>
      </c>
      <c r="B510" s="104" t="s">
        <v>10737</v>
      </c>
      <c r="C510" s="103" t="s">
        <v>10736</v>
      </c>
      <c r="D510" s="161">
        <v>2004683</v>
      </c>
      <c r="E510" s="161">
        <v>0</v>
      </c>
      <c r="F510" s="162">
        <f t="shared" si="34"/>
        <v>2004683</v>
      </c>
      <c r="G510" s="52">
        <f t="shared" si="35"/>
        <v>0</v>
      </c>
      <c r="H510" s="92"/>
    </row>
    <row r="511" spans="1:8" s="102" customFormat="1" outlineLevel="1">
      <c r="A511" s="91" t="s">
        <v>11179</v>
      </c>
      <c r="B511" s="104"/>
      <c r="C511" s="103"/>
      <c r="D511" s="161"/>
      <c r="E511" s="161"/>
      <c r="F511" s="162">
        <f>SUBTOTAL(9,F498:F510)</f>
        <v>14218230</v>
      </c>
      <c r="G511" s="52"/>
      <c r="H511" s="92"/>
    </row>
    <row r="512" spans="1:8" s="17" customFormat="1" ht="25.5" outlineLevel="2">
      <c r="A512" s="89" t="s">
        <v>194</v>
      </c>
      <c r="B512" s="104" t="s">
        <v>5660</v>
      </c>
      <c r="C512" s="103" t="s">
        <v>5659</v>
      </c>
      <c r="D512" s="161">
        <v>280413</v>
      </c>
      <c r="E512" s="161">
        <f>251972-47906-204066</f>
        <v>0</v>
      </c>
      <c r="F512" s="162">
        <f t="shared" ref="F512:F525" si="36">D512-E512</f>
        <v>280413</v>
      </c>
      <c r="G512" s="52">
        <f t="shared" ref="G512:G525" si="37">E512/D512</f>
        <v>0</v>
      </c>
      <c r="H512" s="92"/>
    </row>
    <row r="513" spans="1:8" s="17" customFormat="1" ht="25.5" outlineLevel="2">
      <c r="A513" s="89" t="s">
        <v>194</v>
      </c>
      <c r="B513" s="104" t="s">
        <v>5644</v>
      </c>
      <c r="C513" s="103" t="s">
        <v>5643</v>
      </c>
      <c r="D513" s="161">
        <v>2403540</v>
      </c>
      <c r="E513" s="161">
        <v>0</v>
      </c>
      <c r="F513" s="162">
        <f t="shared" si="36"/>
        <v>2403540</v>
      </c>
      <c r="G513" s="52">
        <f t="shared" si="37"/>
        <v>0</v>
      </c>
      <c r="H513" s="92"/>
    </row>
    <row r="514" spans="1:8" s="17" customFormat="1" ht="25.5" outlineLevel="2">
      <c r="A514" s="89" t="s">
        <v>194</v>
      </c>
      <c r="B514" s="104" t="s">
        <v>5630</v>
      </c>
      <c r="C514" s="103" t="s">
        <v>5629</v>
      </c>
      <c r="D514" s="161">
        <v>10415340</v>
      </c>
      <c r="E514" s="161">
        <v>757088.85</v>
      </c>
      <c r="F514" s="162">
        <f t="shared" si="36"/>
        <v>9658251.1500000004</v>
      </c>
      <c r="G514" s="52">
        <f t="shared" si="37"/>
        <v>7.2689787371319606E-2</v>
      </c>
      <c r="H514" s="92"/>
    </row>
    <row r="515" spans="1:8" s="17" customFormat="1" ht="25.5" outlineLevel="2">
      <c r="A515" s="89" t="s">
        <v>194</v>
      </c>
      <c r="B515" s="104" t="s">
        <v>5609</v>
      </c>
      <c r="C515" s="103" t="s">
        <v>5608</v>
      </c>
      <c r="D515" s="161">
        <v>10415340</v>
      </c>
      <c r="E515" s="161">
        <v>730152.61</v>
      </c>
      <c r="F515" s="162">
        <v>9685187.3900000006</v>
      </c>
      <c r="G515" s="52">
        <f t="shared" si="37"/>
        <v>7.0103578951815307E-2</v>
      </c>
      <c r="H515" s="92"/>
    </row>
    <row r="516" spans="1:8" s="17" customFormat="1" ht="25.5" outlineLevel="2">
      <c r="A516" s="89" t="s">
        <v>194</v>
      </c>
      <c r="B516" s="104" t="s">
        <v>5589</v>
      </c>
      <c r="C516" s="103" t="s">
        <v>5588</v>
      </c>
      <c r="D516" s="161">
        <v>3204720</v>
      </c>
      <c r="E516" s="161">
        <v>0</v>
      </c>
      <c r="F516" s="162">
        <f t="shared" si="36"/>
        <v>3204720</v>
      </c>
      <c r="G516" s="52">
        <f t="shared" si="37"/>
        <v>0</v>
      </c>
      <c r="H516" s="92"/>
    </row>
    <row r="517" spans="1:8" s="17" customFormat="1" ht="25.5" outlineLevel="2">
      <c r="A517" s="89" t="s">
        <v>194</v>
      </c>
      <c r="B517" s="104" t="s">
        <v>5582</v>
      </c>
      <c r="C517" s="103" t="s">
        <v>5581</v>
      </c>
      <c r="D517" s="161">
        <v>160236</v>
      </c>
      <c r="E517" s="161">
        <v>0</v>
      </c>
      <c r="F517" s="162">
        <f t="shared" si="36"/>
        <v>160236</v>
      </c>
      <c r="G517" s="52">
        <f t="shared" si="37"/>
        <v>0</v>
      </c>
      <c r="H517" s="92"/>
    </row>
    <row r="518" spans="1:8" s="17" customFormat="1" outlineLevel="2">
      <c r="A518" s="89" t="s">
        <v>194</v>
      </c>
      <c r="B518" s="104" t="s">
        <v>5579</v>
      </c>
      <c r="C518" s="103" t="s">
        <v>5578</v>
      </c>
      <c r="D518" s="161">
        <v>1442124</v>
      </c>
      <c r="E518" s="161">
        <v>0</v>
      </c>
      <c r="F518" s="162">
        <f t="shared" si="36"/>
        <v>1442124</v>
      </c>
      <c r="G518" s="52">
        <f t="shared" si="37"/>
        <v>0</v>
      </c>
      <c r="H518" s="92"/>
    </row>
    <row r="519" spans="1:8" s="17" customFormat="1" outlineLevel="2">
      <c r="A519" s="89" t="s">
        <v>194</v>
      </c>
      <c r="B519" s="104" t="s">
        <v>5569</v>
      </c>
      <c r="C519" s="103" t="s">
        <v>5566</v>
      </c>
      <c r="D519" s="161">
        <v>243780</v>
      </c>
      <c r="E519" s="161">
        <v>0</v>
      </c>
      <c r="F519" s="162">
        <f t="shared" si="36"/>
        <v>243780</v>
      </c>
      <c r="G519" s="52">
        <f t="shared" si="37"/>
        <v>0</v>
      </c>
      <c r="H519" s="92"/>
    </row>
    <row r="520" spans="1:8" s="17" customFormat="1" ht="25.5" outlineLevel="2">
      <c r="A520" s="89" t="s">
        <v>194</v>
      </c>
      <c r="B520" s="104" t="s">
        <v>5568</v>
      </c>
      <c r="C520" s="103" t="s">
        <v>5567</v>
      </c>
      <c r="D520" s="161">
        <v>8362316</v>
      </c>
      <c r="E520" s="161">
        <v>0</v>
      </c>
      <c r="F520" s="162">
        <f t="shared" si="36"/>
        <v>8362316</v>
      </c>
      <c r="G520" s="52">
        <f t="shared" si="37"/>
        <v>0</v>
      </c>
      <c r="H520" s="92"/>
    </row>
    <row r="521" spans="1:8" s="17" customFormat="1" ht="25.5" outlineLevel="2">
      <c r="A521" s="89" t="s">
        <v>194</v>
      </c>
      <c r="B521" s="104" t="s">
        <v>5565</v>
      </c>
      <c r="C521" s="103" t="s">
        <v>5564</v>
      </c>
      <c r="D521" s="161">
        <v>100148</v>
      </c>
      <c r="E521" s="161">
        <v>0</v>
      </c>
      <c r="F521" s="162">
        <f t="shared" si="36"/>
        <v>100148</v>
      </c>
      <c r="G521" s="52">
        <f t="shared" si="37"/>
        <v>0</v>
      </c>
      <c r="H521" s="92"/>
    </row>
    <row r="522" spans="1:8" s="17" customFormat="1" ht="25.5" outlineLevel="2">
      <c r="A522" s="89" t="s">
        <v>194</v>
      </c>
      <c r="B522" s="104" t="s">
        <v>5561</v>
      </c>
      <c r="C522" s="103" t="s">
        <v>5560</v>
      </c>
      <c r="D522" s="161">
        <v>2503688</v>
      </c>
      <c r="E522" s="161">
        <v>0</v>
      </c>
      <c r="F522" s="162">
        <f t="shared" si="36"/>
        <v>2503688</v>
      </c>
      <c r="G522" s="52">
        <f t="shared" si="37"/>
        <v>0</v>
      </c>
      <c r="H522" s="92"/>
    </row>
    <row r="523" spans="1:8" s="17" customFormat="1" outlineLevel="2">
      <c r="A523" s="89" t="s">
        <v>194</v>
      </c>
      <c r="B523" s="104" t="s">
        <v>5559</v>
      </c>
      <c r="C523" s="103" t="s">
        <v>5558</v>
      </c>
      <c r="D523" s="161">
        <v>2002950</v>
      </c>
      <c r="E523" s="161">
        <v>0</v>
      </c>
      <c r="F523" s="162">
        <f t="shared" si="36"/>
        <v>2002950</v>
      </c>
      <c r="G523" s="52">
        <f t="shared" si="37"/>
        <v>0</v>
      </c>
      <c r="H523" s="92"/>
    </row>
    <row r="524" spans="1:8" s="17" customFormat="1" ht="25.5" outlineLevel="2">
      <c r="A524" s="89" t="s">
        <v>194</v>
      </c>
      <c r="B524" s="104" t="s">
        <v>5557</v>
      </c>
      <c r="C524" s="103" t="s">
        <v>5556</v>
      </c>
      <c r="D524" s="161">
        <v>1502213</v>
      </c>
      <c r="E524" s="161">
        <v>0</v>
      </c>
      <c r="F524" s="162">
        <f t="shared" si="36"/>
        <v>1502213</v>
      </c>
      <c r="G524" s="52">
        <f t="shared" si="37"/>
        <v>0</v>
      </c>
      <c r="H524" s="92"/>
    </row>
    <row r="525" spans="1:8" s="17" customFormat="1" ht="25.5" outlineLevel="2">
      <c r="A525" s="89" t="s">
        <v>194</v>
      </c>
      <c r="B525" s="104" t="s">
        <v>11071</v>
      </c>
      <c r="C525" s="103" t="s">
        <v>11066</v>
      </c>
      <c r="D525" s="161">
        <v>6470635.4000000004</v>
      </c>
      <c r="E525" s="161">
        <v>0</v>
      </c>
      <c r="F525" s="162">
        <f t="shared" si="36"/>
        <v>6470635.4000000004</v>
      </c>
      <c r="G525" s="52">
        <f t="shared" si="37"/>
        <v>0</v>
      </c>
      <c r="H525" s="92"/>
    </row>
    <row r="526" spans="1:8" s="102" customFormat="1" outlineLevel="1">
      <c r="A526" s="91" t="s">
        <v>11180</v>
      </c>
      <c r="B526" s="104"/>
      <c r="C526" s="103"/>
      <c r="D526" s="161"/>
      <c r="E526" s="161"/>
      <c r="F526" s="162">
        <f>SUBTOTAL(9,F512:F525)</f>
        <v>48020201.939999998</v>
      </c>
      <c r="G526" s="52"/>
      <c r="H526" s="92"/>
    </row>
    <row r="527" spans="1:8" s="17" customFormat="1" outlineLevel="2">
      <c r="A527" s="89" t="s">
        <v>210</v>
      </c>
      <c r="B527" s="104" t="s">
        <v>5266</v>
      </c>
      <c r="C527" s="103" t="s">
        <v>5265</v>
      </c>
      <c r="D527" s="161">
        <v>1502213</v>
      </c>
      <c r="E527" s="161">
        <v>0</v>
      </c>
      <c r="F527" s="162">
        <f>D527-E527</f>
        <v>1502213</v>
      </c>
      <c r="G527" s="52">
        <f>E527/D527</f>
        <v>0</v>
      </c>
      <c r="H527" s="92"/>
    </row>
    <row r="528" spans="1:8" s="17" customFormat="1" outlineLevel="2">
      <c r="A528" s="89" t="s">
        <v>210</v>
      </c>
      <c r="B528" s="104" t="s">
        <v>5252</v>
      </c>
      <c r="C528" s="103" t="s">
        <v>5251</v>
      </c>
      <c r="D528" s="161">
        <v>180266</v>
      </c>
      <c r="E528" s="161">
        <v>0</v>
      </c>
      <c r="F528" s="162">
        <f>D528-E528</f>
        <v>180266</v>
      </c>
      <c r="G528" s="52">
        <f>E528/D528</f>
        <v>0</v>
      </c>
      <c r="H528" s="92"/>
    </row>
    <row r="529" spans="1:8" s="17" customFormat="1" ht="38.25" outlineLevel="2">
      <c r="A529" s="89" t="s">
        <v>210</v>
      </c>
      <c r="B529" s="104" t="s">
        <v>10721</v>
      </c>
      <c r="C529" s="103" t="s">
        <v>10720</v>
      </c>
      <c r="D529" s="161">
        <v>5011708</v>
      </c>
      <c r="E529" s="161">
        <v>0</v>
      </c>
      <c r="F529" s="162">
        <f>D529-E529</f>
        <v>5011708</v>
      </c>
      <c r="G529" s="52">
        <f>E529/D529</f>
        <v>0</v>
      </c>
      <c r="H529" s="92"/>
    </row>
    <row r="530" spans="1:8" s="17" customFormat="1" ht="25.5" outlineLevel="2">
      <c r="A530" s="89" t="s">
        <v>210</v>
      </c>
      <c r="B530" s="104" t="s">
        <v>10717</v>
      </c>
      <c r="C530" s="103" t="s">
        <v>10716</v>
      </c>
      <c r="D530" s="161">
        <v>1002341</v>
      </c>
      <c r="E530" s="161">
        <v>0</v>
      </c>
      <c r="F530" s="162">
        <f>D530-E530</f>
        <v>1002341</v>
      </c>
      <c r="G530" s="52">
        <f>E530/D530</f>
        <v>0</v>
      </c>
      <c r="H530" s="92"/>
    </row>
    <row r="531" spans="1:8" s="102" customFormat="1" outlineLevel="1">
      <c r="A531" s="91" t="s">
        <v>11181</v>
      </c>
      <c r="B531" s="104"/>
      <c r="C531" s="103"/>
      <c r="D531" s="161"/>
      <c r="E531" s="161"/>
      <c r="F531" s="162">
        <f>SUBTOTAL(9,F527:F530)</f>
        <v>7696528</v>
      </c>
      <c r="G531" s="52"/>
      <c r="H531" s="92"/>
    </row>
    <row r="532" spans="1:8" s="17" customFormat="1" ht="25.5" outlineLevel="2">
      <c r="A532" s="89" t="s">
        <v>207</v>
      </c>
      <c r="B532" s="104" t="s">
        <v>9783</v>
      </c>
      <c r="C532" s="103" t="s">
        <v>9782</v>
      </c>
      <c r="D532" s="161">
        <v>977943</v>
      </c>
      <c r="E532" s="161">
        <v>0</v>
      </c>
      <c r="F532" s="162">
        <f t="shared" ref="F532:F553" si="38">D532-E532</f>
        <v>977943</v>
      </c>
      <c r="G532" s="52">
        <f t="shared" ref="G532:G553" si="39">E532/D532</f>
        <v>0</v>
      </c>
      <c r="H532" s="92"/>
    </row>
    <row r="533" spans="1:8" s="17" customFormat="1" ht="25.5" outlineLevel="2">
      <c r="A533" s="89" t="s">
        <v>207</v>
      </c>
      <c r="B533" s="104" t="s">
        <v>5372</v>
      </c>
      <c r="C533" s="103" t="s">
        <v>5371</v>
      </c>
      <c r="D533" s="161">
        <v>306050.8</v>
      </c>
      <c r="E533" s="161">
        <v>0</v>
      </c>
      <c r="F533" s="162">
        <f t="shared" si="38"/>
        <v>306050.8</v>
      </c>
      <c r="G533" s="52">
        <f t="shared" si="39"/>
        <v>0</v>
      </c>
      <c r="H533" s="92"/>
    </row>
    <row r="534" spans="1:8" s="17" customFormat="1" ht="25.5" outlineLevel="2">
      <c r="A534" s="89" t="s">
        <v>207</v>
      </c>
      <c r="B534" s="104" t="s">
        <v>5370</v>
      </c>
      <c r="C534" s="103" t="s">
        <v>5369</v>
      </c>
      <c r="D534" s="161">
        <v>3204720</v>
      </c>
      <c r="E534" s="161">
        <v>0</v>
      </c>
      <c r="F534" s="162">
        <f t="shared" si="38"/>
        <v>3204720</v>
      </c>
      <c r="G534" s="52">
        <f t="shared" si="39"/>
        <v>0</v>
      </c>
      <c r="H534" s="92"/>
    </row>
    <row r="535" spans="1:8" s="17" customFormat="1" ht="25.5" outlineLevel="2">
      <c r="A535" s="89" t="s">
        <v>207</v>
      </c>
      <c r="B535" s="104" t="s">
        <v>5366</v>
      </c>
      <c r="C535" s="103" t="s">
        <v>5365</v>
      </c>
      <c r="D535" s="161">
        <v>383023</v>
      </c>
      <c r="E535" s="161">
        <v>0</v>
      </c>
      <c r="F535" s="162">
        <f t="shared" si="38"/>
        <v>383023</v>
      </c>
      <c r="G535" s="52">
        <f t="shared" si="39"/>
        <v>0</v>
      </c>
      <c r="H535" s="92"/>
    </row>
    <row r="536" spans="1:8" s="17" customFormat="1" ht="25.5" outlineLevel="2">
      <c r="A536" s="89" t="s">
        <v>207</v>
      </c>
      <c r="B536" s="104" t="s">
        <v>5362</v>
      </c>
      <c r="C536" s="103" t="s">
        <v>5361</v>
      </c>
      <c r="D536" s="161">
        <v>80118</v>
      </c>
      <c r="E536" s="161">
        <v>0</v>
      </c>
      <c r="F536" s="162">
        <f t="shared" si="38"/>
        <v>80118</v>
      </c>
      <c r="G536" s="52">
        <f t="shared" si="39"/>
        <v>0</v>
      </c>
      <c r="H536" s="92"/>
    </row>
    <row r="537" spans="1:8" s="17" customFormat="1" outlineLevel="2">
      <c r="A537" s="89" t="s">
        <v>207</v>
      </c>
      <c r="B537" s="104" t="s">
        <v>5360</v>
      </c>
      <c r="C537" s="103" t="s">
        <v>5359</v>
      </c>
      <c r="D537" s="161">
        <v>160236</v>
      </c>
      <c r="E537" s="161">
        <v>0</v>
      </c>
      <c r="F537" s="162">
        <f t="shared" si="38"/>
        <v>160236</v>
      </c>
      <c r="G537" s="52">
        <f t="shared" si="39"/>
        <v>0</v>
      </c>
      <c r="H537" s="92"/>
    </row>
    <row r="538" spans="1:8" s="17" customFormat="1" outlineLevel="2">
      <c r="A538" s="89" t="s">
        <v>207</v>
      </c>
      <c r="B538" s="104" t="s">
        <v>5335</v>
      </c>
      <c r="C538" s="103" t="s">
        <v>5334</v>
      </c>
      <c r="D538" s="161">
        <v>801180</v>
      </c>
      <c r="E538" s="161">
        <v>0</v>
      </c>
      <c r="F538" s="162">
        <f t="shared" si="38"/>
        <v>801180</v>
      </c>
      <c r="G538" s="52">
        <f t="shared" si="39"/>
        <v>0</v>
      </c>
      <c r="H538" s="92"/>
    </row>
    <row r="539" spans="1:8" s="17" customFormat="1" ht="38.25" outlineLevel="2">
      <c r="A539" s="89" t="s">
        <v>207</v>
      </c>
      <c r="B539" s="104" t="s">
        <v>5333</v>
      </c>
      <c r="C539" s="103" t="s">
        <v>5332</v>
      </c>
      <c r="D539" s="161">
        <v>801180</v>
      </c>
      <c r="E539" s="161">
        <v>0</v>
      </c>
      <c r="F539" s="162">
        <f t="shared" si="38"/>
        <v>801180</v>
      </c>
      <c r="G539" s="52">
        <f t="shared" si="39"/>
        <v>0</v>
      </c>
      <c r="H539" s="92"/>
    </row>
    <row r="540" spans="1:8" s="17" customFormat="1" outlineLevel="2">
      <c r="A540" s="89" t="s">
        <v>207</v>
      </c>
      <c r="B540" s="104" t="s">
        <v>5331</v>
      </c>
      <c r="C540" s="103" t="s">
        <v>5330</v>
      </c>
      <c r="D540" s="161">
        <v>1201770</v>
      </c>
      <c r="E540" s="161">
        <v>0</v>
      </c>
      <c r="F540" s="162">
        <f t="shared" si="38"/>
        <v>1201770</v>
      </c>
      <c r="G540" s="52">
        <f t="shared" si="39"/>
        <v>0</v>
      </c>
      <c r="H540" s="92"/>
    </row>
    <row r="541" spans="1:8" s="17" customFormat="1" outlineLevel="2">
      <c r="A541" s="89" t="s">
        <v>207</v>
      </c>
      <c r="B541" s="104" t="s">
        <v>5328</v>
      </c>
      <c r="C541" s="103" t="s">
        <v>5327</v>
      </c>
      <c r="D541" s="161">
        <v>4005900</v>
      </c>
      <c r="E541" s="161">
        <v>0</v>
      </c>
      <c r="F541" s="162">
        <f t="shared" si="38"/>
        <v>4005900</v>
      </c>
      <c r="G541" s="52">
        <f t="shared" si="39"/>
        <v>0</v>
      </c>
      <c r="H541" s="92"/>
    </row>
    <row r="542" spans="1:8" s="17" customFormat="1" ht="25.5" outlineLevel="2">
      <c r="A542" s="89" t="s">
        <v>207</v>
      </c>
      <c r="B542" s="104" t="s">
        <v>5324</v>
      </c>
      <c r="C542" s="103" t="s">
        <v>5323</v>
      </c>
      <c r="D542" s="161">
        <v>2002950</v>
      </c>
      <c r="E542" s="161">
        <v>0</v>
      </c>
      <c r="F542" s="162">
        <f t="shared" si="38"/>
        <v>2002950</v>
      </c>
      <c r="G542" s="52">
        <f t="shared" si="39"/>
        <v>0</v>
      </c>
      <c r="H542" s="92"/>
    </row>
    <row r="543" spans="1:8" s="17" customFormat="1" ht="25.5" outlineLevel="2">
      <c r="A543" s="89" t="s">
        <v>207</v>
      </c>
      <c r="B543" s="104" t="s">
        <v>5322</v>
      </c>
      <c r="C543" s="103" t="s">
        <v>5321</v>
      </c>
      <c r="D543" s="161">
        <v>3204720</v>
      </c>
      <c r="E543" s="161">
        <v>0</v>
      </c>
      <c r="F543" s="162">
        <f t="shared" si="38"/>
        <v>3204720</v>
      </c>
      <c r="G543" s="52">
        <f t="shared" si="39"/>
        <v>0</v>
      </c>
      <c r="H543" s="92"/>
    </row>
    <row r="544" spans="1:8" s="17" customFormat="1" ht="25.5" outlineLevel="2">
      <c r="A544" s="89" t="s">
        <v>207</v>
      </c>
      <c r="B544" s="104" t="s">
        <v>5295</v>
      </c>
      <c r="C544" s="103" t="s">
        <v>5294</v>
      </c>
      <c r="D544" s="161">
        <v>540972</v>
      </c>
      <c r="E544" s="161">
        <v>0</v>
      </c>
      <c r="F544" s="162">
        <f t="shared" si="38"/>
        <v>540972</v>
      </c>
      <c r="G544" s="52">
        <f t="shared" si="39"/>
        <v>0</v>
      </c>
      <c r="H544" s="92"/>
    </row>
    <row r="545" spans="1:8" s="17" customFormat="1" ht="25.5" outlineLevel="2">
      <c r="A545" s="89" t="s">
        <v>207</v>
      </c>
      <c r="B545" s="104" t="s">
        <v>5293</v>
      </c>
      <c r="C545" s="103" t="s">
        <v>5292</v>
      </c>
      <c r="D545" s="161">
        <v>643042</v>
      </c>
      <c r="E545" s="161">
        <v>0</v>
      </c>
      <c r="F545" s="162">
        <f t="shared" si="38"/>
        <v>643042</v>
      </c>
      <c r="G545" s="52">
        <f t="shared" si="39"/>
        <v>0</v>
      </c>
      <c r="H545" s="92"/>
    </row>
    <row r="546" spans="1:8" s="17" customFormat="1" outlineLevel="2">
      <c r="A546" s="89" t="s">
        <v>207</v>
      </c>
      <c r="B546" s="104" t="s">
        <v>5289</v>
      </c>
      <c r="C546" s="103" t="s">
        <v>5288</v>
      </c>
      <c r="D546" s="161">
        <v>306210</v>
      </c>
      <c r="E546" s="161">
        <v>0</v>
      </c>
      <c r="F546" s="162">
        <f t="shared" si="38"/>
        <v>306210</v>
      </c>
      <c r="G546" s="52">
        <f t="shared" si="39"/>
        <v>0</v>
      </c>
      <c r="H546" s="92"/>
    </row>
    <row r="547" spans="1:8" s="17" customFormat="1" outlineLevel="2">
      <c r="A547" s="89" t="s">
        <v>207</v>
      </c>
      <c r="B547" s="104" t="s">
        <v>5284</v>
      </c>
      <c r="C547" s="103" t="s">
        <v>5283</v>
      </c>
      <c r="D547" s="161">
        <v>306210</v>
      </c>
      <c r="E547" s="161">
        <v>0</v>
      </c>
      <c r="F547" s="162">
        <f t="shared" si="38"/>
        <v>306210</v>
      </c>
      <c r="G547" s="52">
        <f t="shared" si="39"/>
        <v>0</v>
      </c>
      <c r="H547" s="92"/>
    </row>
    <row r="548" spans="1:8" s="17" customFormat="1" outlineLevel="2">
      <c r="A548" s="89" t="s">
        <v>207</v>
      </c>
      <c r="B548" s="104" t="s">
        <v>5282</v>
      </c>
      <c r="C548" s="103" t="s">
        <v>5281</v>
      </c>
      <c r="D548" s="161">
        <v>2203245</v>
      </c>
      <c r="E548" s="161">
        <v>0</v>
      </c>
      <c r="F548" s="162">
        <f t="shared" si="38"/>
        <v>2203245</v>
      </c>
      <c r="G548" s="52">
        <f t="shared" si="39"/>
        <v>0</v>
      </c>
      <c r="H548" s="92"/>
    </row>
    <row r="549" spans="1:8" s="17" customFormat="1" ht="25.5" outlineLevel="2">
      <c r="A549" s="89" t="s">
        <v>207</v>
      </c>
      <c r="B549" s="104" t="s">
        <v>5278</v>
      </c>
      <c r="C549" s="103" t="s">
        <v>5277</v>
      </c>
      <c r="D549" s="161">
        <v>153105</v>
      </c>
      <c r="E549" s="161">
        <v>0</v>
      </c>
      <c r="F549" s="162">
        <f t="shared" si="38"/>
        <v>153105</v>
      </c>
      <c r="G549" s="52">
        <f t="shared" si="39"/>
        <v>0</v>
      </c>
      <c r="H549" s="92"/>
    </row>
    <row r="550" spans="1:8" s="17" customFormat="1" ht="25.5" outlineLevel="2">
      <c r="A550" s="89" t="s">
        <v>207</v>
      </c>
      <c r="B550" s="104" t="s">
        <v>5276</v>
      </c>
      <c r="C550" s="103" t="s">
        <v>5275</v>
      </c>
      <c r="D550" s="161">
        <v>153242.69</v>
      </c>
      <c r="E550" s="161">
        <v>0</v>
      </c>
      <c r="F550" s="162">
        <f t="shared" si="38"/>
        <v>153242.69</v>
      </c>
      <c r="G550" s="52">
        <f t="shared" si="39"/>
        <v>0</v>
      </c>
      <c r="H550" s="92"/>
    </row>
    <row r="551" spans="1:8" s="17" customFormat="1" ht="38.25" outlineLevel="2">
      <c r="A551" s="89" t="s">
        <v>207</v>
      </c>
      <c r="B551" s="104" t="s">
        <v>5274</v>
      </c>
      <c r="C551" s="103" t="s">
        <v>5273</v>
      </c>
      <c r="D551" s="161">
        <v>2002950</v>
      </c>
      <c r="E551" s="161">
        <v>0</v>
      </c>
      <c r="F551" s="162">
        <f t="shared" si="38"/>
        <v>2002950</v>
      </c>
      <c r="G551" s="52">
        <f t="shared" si="39"/>
        <v>0</v>
      </c>
      <c r="H551" s="92"/>
    </row>
    <row r="552" spans="1:8" s="17" customFormat="1" ht="25.5" outlineLevel="2">
      <c r="A552" s="89" t="s">
        <v>207</v>
      </c>
      <c r="B552" s="104" t="s">
        <v>5268</v>
      </c>
      <c r="C552" s="103" t="s">
        <v>5267</v>
      </c>
      <c r="D552" s="161">
        <v>51035</v>
      </c>
      <c r="E552" s="161">
        <v>0</v>
      </c>
      <c r="F552" s="162">
        <f t="shared" si="38"/>
        <v>51035</v>
      </c>
      <c r="G552" s="52">
        <f t="shared" si="39"/>
        <v>0</v>
      </c>
      <c r="H552" s="92"/>
    </row>
    <row r="553" spans="1:8" s="17" customFormat="1" ht="25.5" outlineLevel="2">
      <c r="A553" s="89" t="s">
        <v>207</v>
      </c>
      <c r="B553" s="104" t="s">
        <v>10723</v>
      </c>
      <c r="C553" s="103" t="s">
        <v>10722</v>
      </c>
      <c r="D553" s="161">
        <v>192405</v>
      </c>
      <c r="E553" s="161">
        <v>0</v>
      </c>
      <c r="F553" s="162">
        <f t="shared" si="38"/>
        <v>192405</v>
      </c>
      <c r="G553" s="52">
        <f t="shared" si="39"/>
        <v>0</v>
      </c>
      <c r="H553" s="92"/>
    </row>
    <row r="554" spans="1:8" s="102" customFormat="1" outlineLevel="1">
      <c r="A554" s="91" t="s">
        <v>11182</v>
      </c>
      <c r="B554" s="104"/>
      <c r="C554" s="103"/>
      <c r="D554" s="161"/>
      <c r="E554" s="161"/>
      <c r="F554" s="162">
        <f>SUBTOTAL(9,F532:F553)</f>
        <v>23682207.490000002</v>
      </c>
      <c r="G554" s="52"/>
      <c r="H554" s="92"/>
    </row>
    <row r="555" spans="1:8" s="17" customFormat="1" outlineLevel="2">
      <c r="A555" s="89" t="s">
        <v>197</v>
      </c>
      <c r="B555" s="104" t="s">
        <v>9799</v>
      </c>
      <c r="C555" s="103" t="s">
        <v>11125</v>
      </c>
      <c r="D555" s="161">
        <v>908221</v>
      </c>
      <c r="E555" s="161">
        <v>0</v>
      </c>
      <c r="F555" s="162">
        <f t="shared" ref="F555:F599" si="40">D555-E555</f>
        <v>908221</v>
      </c>
      <c r="G555" s="52">
        <f t="shared" ref="G555:G599" si="41">E555/D555</f>
        <v>0</v>
      </c>
      <c r="H555" s="92"/>
    </row>
    <row r="556" spans="1:8" s="17" customFormat="1" outlineLevel="2">
      <c r="A556" s="89" t="s">
        <v>197</v>
      </c>
      <c r="B556" s="104" t="s">
        <v>203</v>
      </c>
      <c r="C556" s="103" t="s">
        <v>204</v>
      </c>
      <c r="D556" s="161">
        <v>1500000</v>
      </c>
      <c r="E556" s="161">
        <v>0</v>
      </c>
      <c r="F556" s="162">
        <f t="shared" si="40"/>
        <v>1500000</v>
      </c>
      <c r="G556" s="52">
        <f t="shared" si="41"/>
        <v>0</v>
      </c>
      <c r="H556" s="92"/>
    </row>
    <row r="557" spans="1:8" s="17" customFormat="1" ht="25.5" outlineLevel="2">
      <c r="A557" s="89" t="s">
        <v>197</v>
      </c>
      <c r="B557" s="104" t="s">
        <v>5546</v>
      </c>
      <c r="C557" s="103" t="s">
        <v>5545</v>
      </c>
      <c r="D557" s="161">
        <v>801180</v>
      </c>
      <c r="E557" s="161">
        <v>0</v>
      </c>
      <c r="F557" s="162">
        <f t="shared" si="40"/>
        <v>801180</v>
      </c>
      <c r="G557" s="52">
        <f t="shared" si="41"/>
        <v>0</v>
      </c>
      <c r="H557" s="92"/>
    </row>
    <row r="558" spans="1:8" s="17" customFormat="1" ht="25.5" outlineLevel="2">
      <c r="A558" s="89" t="s">
        <v>197</v>
      </c>
      <c r="B558" s="104" t="s">
        <v>5540</v>
      </c>
      <c r="C558" s="103" t="s">
        <v>5539</v>
      </c>
      <c r="D558" s="161">
        <v>13019176</v>
      </c>
      <c r="E558" s="161">
        <v>0</v>
      </c>
      <c r="F558" s="162">
        <f t="shared" si="40"/>
        <v>13019176</v>
      </c>
      <c r="G558" s="52">
        <f t="shared" si="41"/>
        <v>0</v>
      </c>
      <c r="H558" s="92"/>
    </row>
    <row r="559" spans="1:8" s="17" customFormat="1" ht="25.5" outlineLevel="2">
      <c r="A559" s="89" t="s">
        <v>197</v>
      </c>
      <c r="B559" s="104" t="s">
        <v>5536</v>
      </c>
      <c r="C559" s="103" t="s">
        <v>5535</v>
      </c>
      <c r="D559" s="161">
        <v>1602360</v>
      </c>
      <c r="E559" s="161">
        <v>0</v>
      </c>
      <c r="F559" s="162">
        <f t="shared" si="40"/>
        <v>1602360</v>
      </c>
      <c r="G559" s="52">
        <f t="shared" si="41"/>
        <v>0</v>
      </c>
      <c r="H559" s="92"/>
    </row>
    <row r="560" spans="1:8" s="17" customFormat="1" ht="25.5" outlineLevel="2">
      <c r="A560" s="89" t="s">
        <v>197</v>
      </c>
      <c r="B560" s="104" t="s">
        <v>5534</v>
      </c>
      <c r="C560" s="103" t="s">
        <v>5533</v>
      </c>
      <c r="D560" s="161">
        <v>2563776</v>
      </c>
      <c r="E560" s="161">
        <v>0</v>
      </c>
      <c r="F560" s="162">
        <f t="shared" si="40"/>
        <v>2563776</v>
      </c>
      <c r="G560" s="52">
        <f t="shared" si="41"/>
        <v>0</v>
      </c>
      <c r="H560" s="92"/>
    </row>
    <row r="561" spans="1:8" s="17" customFormat="1" ht="25.5" outlineLevel="2">
      <c r="A561" s="89" t="s">
        <v>197</v>
      </c>
      <c r="B561" s="104" t="s">
        <v>5530</v>
      </c>
      <c r="C561" s="103" t="s">
        <v>5529</v>
      </c>
      <c r="D561" s="161">
        <v>42662</v>
      </c>
      <c r="E561" s="161">
        <v>0</v>
      </c>
      <c r="F561" s="162">
        <f t="shared" si="40"/>
        <v>42662</v>
      </c>
      <c r="G561" s="52">
        <f t="shared" si="41"/>
        <v>0</v>
      </c>
      <c r="H561" s="92"/>
    </row>
    <row r="562" spans="1:8" s="17" customFormat="1" ht="25.5" outlineLevel="2">
      <c r="A562" s="89" t="s">
        <v>197</v>
      </c>
      <c r="B562" s="104" t="s">
        <v>5522</v>
      </c>
      <c r="C562" s="103" t="s">
        <v>5521</v>
      </c>
      <c r="D562" s="161">
        <v>500738</v>
      </c>
      <c r="E562" s="161">
        <v>0</v>
      </c>
      <c r="F562" s="162">
        <f t="shared" si="40"/>
        <v>500738</v>
      </c>
      <c r="G562" s="52">
        <f t="shared" si="41"/>
        <v>0</v>
      </c>
      <c r="H562" s="92"/>
    </row>
    <row r="563" spans="1:8" s="17" customFormat="1" ht="25.5" outlineLevel="2">
      <c r="A563" s="89" t="s">
        <v>197</v>
      </c>
      <c r="B563" s="104" t="s">
        <v>5520</v>
      </c>
      <c r="C563" s="103" t="s">
        <v>5519</v>
      </c>
      <c r="D563" s="161">
        <v>406299</v>
      </c>
      <c r="E563" s="161">
        <v>0</v>
      </c>
      <c r="F563" s="162">
        <f t="shared" si="40"/>
        <v>406299</v>
      </c>
      <c r="G563" s="52">
        <f t="shared" si="41"/>
        <v>0</v>
      </c>
      <c r="H563" s="92"/>
    </row>
    <row r="564" spans="1:8" s="17" customFormat="1" ht="25.5" outlineLevel="2">
      <c r="A564" s="89" t="s">
        <v>197</v>
      </c>
      <c r="B564" s="104" t="s">
        <v>5518</v>
      </c>
      <c r="C564" s="103" t="s">
        <v>5517</v>
      </c>
      <c r="D564" s="161">
        <v>1201770</v>
      </c>
      <c r="E564" s="161">
        <v>0</v>
      </c>
      <c r="F564" s="162">
        <f t="shared" si="40"/>
        <v>1201770</v>
      </c>
      <c r="G564" s="52">
        <f t="shared" si="41"/>
        <v>0</v>
      </c>
      <c r="H564" s="92"/>
    </row>
    <row r="565" spans="1:8" s="17" customFormat="1" outlineLevel="2">
      <c r="A565" s="89" t="s">
        <v>197</v>
      </c>
      <c r="B565" s="104" t="s">
        <v>5516</v>
      </c>
      <c r="C565" s="103" t="s">
        <v>5515</v>
      </c>
      <c r="D565" s="161">
        <v>2163186</v>
      </c>
      <c r="E565" s="161">
        <v>0</v>
      </c>
      <c r="F565" s="162">
        <f t="shared" si="40"/>
        <v>2163186</v>
      </c>
      <c r="G565" s="52">
        <f t="shared" si="41"/>
        <v>0</v>
      </c>
      <c r="H565" s="92"/>
    </row>
    <row r="566" spans="1:8" s="17" customFormat="1" ht="38.25" outlineLevel="2">
      <c r="A566" s="89" t="s">
        <v>197</v>
      </c>
      <c r="B566" s="104" t="s">
        <v>5514</v>
      </c>
      <c r="C566" s="103" t="s">
        <v>5513</v>
      </c>
      <c r="D566" s="161">
        <v>781151</v>
      </c>
      <c r="E566" s="161">
        <v>0</v>
      </c>
      <c r="F566" s="162">
        <f t="shared" si="40"/>
        <v>781151</v>
      </c>
      <c r="G566" s="52">
        <f t="shared" si="41"/>
        <v>0</v>
      </c>
      <c r="H566" s="92"/>
    </row>
    <row r="567" spans="1:8" s="17" customFormat="1" outlineLevel="2">
      <c r="A567" s="89" t="s">
        <v>197</v>
      </c>
      <c r="B567" s="104" t="s">
        <v>5512</v>
      </c>
      <c r="C567" s="103" t="s">
        <v>5511</v>
      </c>
      <c r="D567" s="161">
        <v>400590</v>
      </c>
      <c r="E567" s="161">
        <v>0</v>
      </c>
      <c r="F567" s="162">
        <f t="shared" si="40"/>
        <v>400590</v>
      </c>
      <c r="G567" s="52">
        <f t="shared" si="41"/>
        <v>0</v>
      </c>
      <c r="H567" s="92"/>
    </row>
    <row r="568" spans="1:8" s="17" customFormat="1" outlineLevel="2">
      <c r="A568" s="89" t="s">
        <v>197</v>
      </c>
      <c r="B568" s="104" t="s">
        <v>5502</v>
      </c>
      <c r="C568" s="103" t="s">
        <v>5501</v>
      </c>
      <c r="D568" s="161">
        <v>129995</v>
      </c>
      <c r="E568" s="161">
        <v>0</v>
      </c>
      <c r="F568" s="162">
        <f t="shared" si="40"/>
        <v>129995</v>
      </c>
      <c r="G568" s="52">
        <f t="shared" si="41"/>
        <v>0</v>
      </c>
      <c r="H568" s="92"/>
    </row>
    <row r="569" spans="1:8" s="17" customFormat="1" outlineLevel="2">
      <c r="A569" s="89" t="s">
        <v>197</v>
      </c>
      <c r="B569" s="104" t="s">
        <v>5500</v>
      </c>
      <c r="C569" s="103" t="s">
        <v>5499</v>
      </c>
      <c r="D569" s="161">
        <v>1001475</v>
      </c>
      <c r="E569" s="161">
        <v>0</v>
      </c>
      <c r="F569" s="162">
        <f t="shared" si="40"/>
        <v>1001475</v>
      </c>
      <c r="G569" s="52">
        <f t="shared" si="41"/>
        <v>0</v>
      </c>
      <c r="H569" s="92"/>
    </row>
    <row r="570" spans="1:8" s="15" customFormat="1" ht="38.25" outlineLevel="2">
      <c r="A570" s="89" t="s">
        <v>197</v>
      </c>
      <c r="B570" s="104" t="s">
        <v>5470</v>
      </c>
      <c r="C570" s="103" t="s">
        <v>5469</v>
      </c>
      <c r="D570" s="161">
        <v>600885</v>
      </c>
      <c r="E570" s="161">
        <v>0</v>
      </c>
      <c r="F570" s="162">
        <f t="shared" si="40"/>
        <v>600885</v>
      </c>
      <c r="G570" s="52">
        <f t="shared" si="41"/>
        <v>0</v>
      </c>
      <c r="H570" s="92"/>
    </row>
    <row r="571" spans="1:8" s="17" customFormat="1" outlineLevel="2">
      <c r="A571" s="89" t="s">
        <v>197</v>
      </c>
      <c r="B571" s="104" t="s">
        <v>5460</v>
      </c>
      <c r="C571" s="103" t="s">
        <v>5459</v>
      </c>
      <c r="D571" s="161">
        <v>5007375</v>
      </c>
      <c r="E571" s="161">
        <v>0</v>
      </c>
      <c r="F571" s="162">
        <f t="shared" si="40"/>
        <v>5007375</v>
      </c>
      <c r="G571" s="52">
        <f t="shared" si="41"/>
        <v>0</v>
      </c>
      <c r="H571" s="92"/>
    </row>
    <row r="572" spans="1:8" s="17" customFormat="1" outlineLevel="2">
      <c r="A572" s="89" t="s">
        <v>197</v>
      </c>
      <c r="B572" s="104" t="s">
        <v>5456</v>
      </c>
      <c r="C572" s="103" t="s">
        <v>5455</v>
      </c>
      <c r="D572" s="161">
        <v>801180</v>
      </c>
      <c r="E572" s="161">
        <v>0</v>
      </c>
      <c r="F572" s="162">
        <f t="shared" si="40"/>
        <v>801180</v>
      </c>
      <c r="G572" s="52">
        <f t="shared" si="41"/>
        <v>0</v>
      </c>
      <c r="H572" s="92"/>
    </row>
    <row r="573" spans="1:8" s="17" customFormat="1" ht="25.5" outlineLevel="2">
      <c r="A573" s="89" t="s">
        <v>197</v>
      </c>
      <c r="B573" s="104" t="s">
        <v>5454</v>
      </c>
      <c r="C573" s="103" t="s">
        <v>5453</v>
      </c>
      <c r="D573" s="161">
        <v>1602360</v>
      </c>
      <c r="E573" s="161">
        <v>0</v>
      </c>
      <c r="F573" s="162">
        <f t="shared" si="40"/>
        <v>1602360</v>
      </c>
      <c r="G573" s="52">
        <f t="shared" si="41"/>
        <v>0</v>
      </c>
      <c r="H573" s="92"/>
    </row>
    <row r="574" spans="1:8" s="17" customFormat="1" outlineLevel="2">
      <c r="A574" s="89" t="s">
        <v>197</v>
      </c>
      <c r="B574" s="104" t="s">
        <v>5450</v>
      </c>
      <c r="C574" s="103" t="s">
        <v>5449</v>
      </c>
      <c r="D574" s="161">
        <v>1402065</v>
      </c>
      <c r="E574" s="161">
        <v>0</v>
      </c>
      <c r="F574" s="162">
        <f t="shared" si="40"/>
        <v>1402065</v>
      </c>
      <c r="G574" s="52">
        <f t="shared" si="41"/>
        <v>0</v>
      </c>
      <c r="H574" s="92"/>
    </row>
    <row r="575" spans="1:8" s="17" customFormat="1" ht="25.5" outlineLevel="2">
      <c r="A575" s="89" t="s">
        <v>197</v>
      </c>
      <c r="B575" s="104" t="s">
        <v>5444</v>
      </c>
      <c r="C575" s="103" t="s">
        <v>5443</v>
      </c>
      <c r="D575" s="161">
        <v>560826</v>
      </c>
      <c r="E575" s="161">
        <v>41440</v>
      </c>
      <c r="F575" s="162">
        <f t="shared" si="40"/>
        <v>519386</v>
      </c>
      <c r="G575" s="52">
        <f t="shared" si="41"/>
        <v>7.3891010759130279E-2</v>
      </c>
      <c r="H575" s="92"/>
    </row>
    <row r="576" spans="1:8" s="17" customFormat="1" ht="25.5" outlineLevel="2">
      <c r="A576" s="89" t="s">
        <v>197</v>
      </c>
      <c r="B576" s="104" t="s">
        <v>5440</v>
      </c>
      <c r="C576" s="103" t="s">
        <v>5439</v>
      </c>
      <c r="D576" s="161">
        <v>1802655</v>
      </c>
      <c r="E576" s="161">
        <v>0</v>
      </c>
      <c r="F576" s="162">
        <f t="shared" si="40"/>
        <v>1802655</v>
      </c>
      <c r="G576" s="52">
        <f t="shared" si="41"/>
        <v>0</v>
      </c>
      <c r="H576" s="92"/>
    </row>
    <row r="577" spans="1:8" s="17" customFormat="1" ht="25.5" outlineLevel="2">
      <c r="A577" s="89" t="s">
        <v>197</v>
      </c>
      <c r="B577" s="104" t="s">
        <v>5438</v>
      </c>
      <c r="C577" s="103" t="s">
        <v>5437</v>
      </c>
      <c r="D577" s="161">
        <v>2002950</v>
      </c>
      <c r="E577" s="161">
        <v>0</v>
      </c>
      <c r="F577" s="162">
        <f t="shared" si="40"/>
        <v>2002950</v>
      </c>
      <c r="G577" s="52">
        <f t="shared" si="41"/>
        <v>0</v>
      </c>
      <c r="H577" s="92"/>
    </row>
    <row r="578" spans="1:8" s="17" customFormat="1" ht="25.5" outlineLevel="2">
      <c r="A578" s="89" t="s">
        <v>197</v>
      </c>
      <c r="B578" s="104" t="s">
        <v>5428</v>
      </c>
      <c r="C578" s="103" t="s">
        <v>5427</v>
      </c>
      <c r="D578" s="161">
        <v>1001475</v>
      </c>
      <c r="E578" s="161">
        <v>0</v>
      </c>
      <c r="F578" s="162">
        <f t="shared" si="40"/>
        <v>1001475</v>
      </c>
      <c r="G578" s="52">
        <f t="shared" si="41"/>
        <v>0</v>
      </c>
      <c r="H578" s="92"/>
    </row>
    <row r="579" spans="1:8" s="17" customFormat="1" outlineLevel="2">
      <c r="A579" s="89" t="s">
        <v>197</v>
      </c>
      <c r="B579" s="104" t="s">
        <v>5426</v>
      </c>
      <c r="C579" s="103" t="s">
        <v>5425</v>
      </c>
      <c r="D579" s="161">
        <v>801180</v>
      </c>
      <c r="E579" s="161">
        <v>0</v>
      </c>
      <c r="F579" s="162">
        <f t="shared" si="40"/>
        <v>801180</v>
      </c>
      <c r="G579" s="52">
        <f t="shared" si="41"/>
        <v>0</v>
      </c>
      <c r="H579" s="92"/>
    </row>
    <row r="580" spans="1:8" s="17" customFormat="1" ht="25.5" outlineLevel="2">
      <c r="A580" s="89" t="s">
        <v>197</v>
      </c>
      <c r="B580" s="104" t="s">
        <v>5420</v>
      </c>
      <c r="C580" s="103" t="s">
        <v>5419</v>
      </c>
      <c r="D580" s="161">
        <v>152362</v>
      </c>
      <c r="E580" s="161">
        <v>0</v>
      </c>
      <c r="F580" s="162">
        <f t="shared" si="40"/>
        <v>152362</v>
      </c>
      <c r="G580" s="52">
        <f t="shared" si="41"/>
        <v>0</v>
      </c>
      <c r="H580" s="92"/>
    </row>
    <row r="581" spans="1:8" s="17" customFormat="1" outlineLevel="2">
      <c r="A581" s="89" t="s">
        <v>197</v>
      </c>
      <c r="B581" s="104" t="s">
        <v>5418</v>
      </c>
      <c r="C581" s="103" t="s">
        <v>5417</v>
      </c>
      <c r="D581" s="161">
        <v>20315</v>
      </c>
      <c r="E581" s="161">
        <v>0</v>
      </c>
      <c r="F581" s="162">
        <f t="shared" si="40"/>
        <v>20315</v>
      </c>
      <c r="G581" s="52">
        <f t="shared" si="41"/>
        <v>0</v>
      </c>
      <c r="H581" s="92"/>
    </row>
    <row r="582" spans="1:8" s="17" customFormat="1" outlineLevel="2">
      <c r="A582" s="89" t="s">
        <v>197</v>
      </c>
      <c r="B582" s="104" t="s">
        <v>5414</v>
      </c>
      <c r="C582" s="103" t="s">
        <v>5413</v>
      </c>
      <c r="D582" s="161">
        <v>1221800</v>
      </c>
      <c r="E582" s="161">
        <v>0</v>
      </c>
      <c r="F582" s="162">
        <f t="shared" si="40"/>
        <v>1221800</v>
      </c>
      <c r="G582" s="52">
        <f t="shared" si="41"/>
        <v>0</v>
      </c>
      <c r="H582" s="92"/>
    </row>
    <row r="583" spans="1:8" s="17" customFormat="1" outlineLevel="2">
      <c r="A583" s="89" t="s">
        <v>197</v>
      </c>
      <c r="B583" s="104" t="s">
        <v>5406</v>
      </c>
      <c r="C583" s="103" t="s">
        <v>5405</v>
      </c>
      <c r="D583" s="161">
        <v>2002950</v>
      </c>
      <c r="E583" s="161">
        <v>0</v>
      </c>
      <c r="F583" s="162">
        <f t="shared" si="40"/>
        <v>2002950</v>
      </c>
      <c r="G583" s="52">
        <f t="shared" si="41"/>
        <v>0</v>
      </c>
      <c r="H583" s="92"/>
    </row>
    <row r="584" spans="1:8" s="17" customFormat="1" outlineLevel="2">
      <c r="A584" s="89" t="s">
        <v>197</v>
      </c>
      <c r="B584" s="104" t="s">
        <v>5404</v>
      </c>
      <c r="C584" s="103" t="s">
        <v>5403</v>
      </c>
      <c r="D584" s="161">
        <v>1041534</v>
      </c>
      <c r="E584" s="161">
        <v>0</v>
      </c>
      <c r="F584" s="162">
        <f t="shared" si="40"/>
        <v>1041534</v>
      </c>
      <c r="G584" s="52">
        <f t="shared" si="41"/>
        <v>0</v>
      </c>
      <c r="H584" s="92"/>
    </row>
    <row r="585" spans="1:8" s="17" customFormat="1" ht="25.5" outlineLevel="2">
      <c r="A585" s="89" t="s">
        <v>197</v>
      </c>
      <c r="B585" s="104" t="s">
        <v>5400</v>
      </c>
      <c r="C585" s="103" t="s">
        <v>5399</v>
      </c>
      <c r="D585" s="161">
        <v>4506638</v>
      </c>
      <c r="E585" s="161">
        <v>0</v>
      </c>
      <c r="F585" s="162">
        <f t="shared" si="40"/>
        <v>4506638</v>
      </c>
      <c r="G585" s="52">
        <f t="shared" si="41"/>
        <v>0</v>
      </c>
      <c r="H585" s="92"/>
    </row>
    <row r="586" spans="1:8" s="17" customFormat="1" ht="25.5" outlineLevel="2">
      <c r="A586" s="89" t="s">
        <v>197</v>
      </c>
      <c r="B586" s="104" t="s">
        <v>5398</v>
      </c>
      <c r="C586" s="103" t="s">
        <v>5397</v>
      </c>
      <c r="D586" s="161">
        <v>5508113</v>
      </c>
      <c r="E586" s="161">
        <v>0</v>
      </c>
      <c r="F586" s="162">
        <f t="shared" si="40"/>
        <v>5508113</v>
      </c>
      <c r="G586" s="52">
        <f t="shared" si="41"/>
        <v>0</v>
      </c>
      <c r="H586" s="92"/>
    </row>
    <row r="587" spans="1:8" s="17" customFormat="1" ht="25.5" outlineLevel="2">
      <c r="A587" s="89" t="s">
        <v>197</v>
      </c>
      <c r="B587" s="104" t="s">
        <v>5396</v>
      </c>
      <c r="C587" s="103" t="s">
        <v>5395</v>
      </c>
      <c r="D587" s="161">
        <v>65000</v>
      </c>
      <c r="E587" s="161">
        <v>0</v>
      </c>
      <c r="F587" s="162">
        <f t="shared" si="40"/>
        <v>65000</v>
      </c>
      <c r="G587" s="52">
        <f t="shared" si="41"/>
        <v>0</v>
      </c>
      <c r="H587" s="92"/>
    </row>
    <row r="588" spans="1:8" s="17" customFormat="1" ht="25.5" outlineLevel="2">
      <c r="A588" s="89" t="s">
        <v>197</v>
      </c>
      <c r="B588" s="104" t="s">
        <v>5394</v>
      </c>
      <c r="C588" s="103" t="s">
        <v>5393</v>
      </c>
      <c r="D588" s="161">
        <v>500738</v>
      </c>
      <c r="E588" s="161">
        <v>0</v>
      </c>
      <c r="F588" s="162">
        <f t="shared" si="40"/>
        <v>500738</v>
      </c>
      <c r="G588" s="52">
        <f t="shared" si="41"/>
        <v>0</v>
      </c>
      <c r="H588" s="92"/>
    </row>
    <row r="589" spans="1:8" s="17" customFormat="1" outlineLevel="2">
      <c r="A589" s="89" t="s">
        <v>197</v>
      </c>
      <c r="B589" s="104" t="s">
        <v>5392</v>
      </c>
      <c r="C589" s="103" t="s">
        <v>5391</v>
      </c>
      <c r="D589" s="161">
        <v>6008850</v>
      </c>
      <c r="E589" s="161">
        <v>0</v>
      </c>
      <c r="F589" s="162">
        <f t="shared" si="40"/>
        <v>6008850</v>
      </c>
      <c r="G589" s="52">
        <f t="shared" si="41"/>
        <v>0</v>
      </c>
      <c r="H589" s="92"/>
    </row>
    <row r="590" spans="1:8" s="17" customFormat="1" ht="25.5" outlineLevel="2">
      <c r="A590" s="89" t="s">
        <v>197</v>
      </c>
      <c r="B590" s="104" t="s">
        <v>5390</v>
      </c>
      <c r="C590" s="103" t="s">
        <v>5389</v>
      </c>
      <c r="D590" s="161">
        <v>3004425</v>
      </c>
      <c r="E590" s="161">
        <v>225414.43</v>
      </c>
      <c r="F590" s="162">
        <f t="shared" si="40"/>
        <v>2779010.57</v>
      </c>
      <c r="G590" s="52">
        <f t="shared" si="41"/>
        <v>7.5027477803573064E-2</v>
      </c>
      <c r="H590" s="92"/>
    </row>
    <row r="591" spans="1:8" s="17" customFormat="1" ht="25.5" outlineLevel="2">
      <c r="A591" s="89" t="s">
        <v>197</v>
      </c>
      <c r="B591" s="104" t="s">
        <v>5388</v>
      </c>
      <c r="C591" s="103" t="s">
        <v>5387</v>
      </c>
      <c r="D591" s="161">
        <v>5007375</v>
      </c>
      <c r="E591" s="161">
        <v>0</v>
      </c>
      <c r="F591" s="162">
        <f t="shared" si="40"/>
        <v>5007375</v>
      </c>
      <c r="G591" s="52">
        <f t="shared" si="41"/>
        <v>0</v>
      </c>
      <c r="H591" s="92"/>
    </row>
    <row r="592" spans="1:8" s="17" customFormat="1" ht="25.5" outlineLevel="2">
      <c r="A592" s="89" t="s">
        <v>197</v>
      </c>
      <c r="B592" s="104" t="s">
        <v>5386</v>
      </c>
      <c r="C592" s="103" t="s">
        <v>5385</v>
      </c>
      <c r="D592" s="161">
        <v>3004425</v>
      </c>
      <c r="E592" s="161">
        <v>0</v>
      </c>
      <c r="F592" s="162">
        <f t="shared" si="40"/>
        <v>3004425</v>
      </c>
      <c r="G592" s="52">
        <f t="shared" si="41"/>
        <v>0</v>
      </c>
      <c r="H592" s="92"/>
    </row>
    <row r="593" spans="1:8" s="17" customFormat="1" ht="25.5" outlineLevel="2">
      <c r="A593" s="89" t="s">
        <v>197</v>
      </c>
      <c r="B593" s="104" t="s">
        <v>5384</v>
      </c>
      <c r="C593" s="103" t="s">
        <v>5383</v>
      </c>
      <c r="D593" s="161">
        <v>2002950</v>
      </c>
      <c r="E593" s="161">
        <v>0</v>
      </c>
      <c r="F593" s="162">
        <f t="shared" si="40"/>
        <v>2002950</v>
      </c>
      <c r="G593" s="52">
        <f t="shared" si="41"/>
        <v>0</v>
      </c>
      <c r="H593" s="92"/>
    </row>
    <row r="594" spans="1:8" s="17" customFormat="1" outlineLevel="2">
      <c r="A594" s="89" t="s">
        <v>197</v>
      </c>
      <c r="B594" s="104" t="s">
        <v>5382</v>
      </c>
      <c r="C594" s="103" t="s">
        <v>5381</v>
      </c>
      <c r="D594" s="161">
        <v>4005900</v>
      </c>
      <c r="E594" s="161">
        <v>0</v>
      </c>
      <c r="F594" s="162">
        <f t="shared" si="40"/>
        <v>4005900</v>
      </c>
      <c r="G594" s="52">
        <f t="shared" si="41"/>
        <v>0</v>
      </c>
      <c r="H594" s="92"/>
    </row>
    <row r="595" spans="1:8" s="17" customFormat="1" ht="25.5" outlineLevel="2">
      <c r="A595" s="89" t="s">
        <v>197</v>
      </c>
      <c r="B595" s="104" t="s">
        <v>5380</v>
      </c>
      <c r="C595" s="103" t="s">
        <v>5379</v>
      </c>
      <c r="D595" s="161">
        <v>5007375</v>
      </c>
      <c r="E595" s="161">
        <v>0</v>
      </c>
      <c r="F595" s="162">
        <f t="shared" si="40"/>
        <v>5007375</v>
      </c>
      <c r="G595" s="52">
        <f t="shared" si="41"/>
        <v>0</v>
      </c>
      <c r="H595" s="92"/>
    </row>
    <row r="596" spans="1:8" s="17" customFormat="1" ht="25.5" outlineLevel="2">
      <c r="A596" s="89" t="s">
        <v>197</v>
      </c>
      <c r="B596" s="104" t="s">
        <v>5378</v>
      </c>
      <c r="C596" s="103" t="s">
        <v>5377</v>
      </c>
      <c r="D596" s="161">
        <v>4005900</v>
      </c>
      <c r="E596" s="161">
        <v>0</v>
      </c>
      <c r="F596" s="162">
        <f t="shared" si="40"/>
        <v>4005900</v>
      </c>
      <c r="G596" s="52">
        <f t="shared" si="41"/>
        <v>0</v>
      </c>
      <c r="H596" s="92"/>
    </row>
    <row r="597" spans="1:8" s="17" customFormat="1" outlineLevel="2">
      <c r="A597" s="89" t="s">
        <v>197</v>
      </c>
      <c r="B597" s="104" t="s">
        <v>5376</v>
      </c>
      <c r="C597" s="103" t="s">
        <v>5375</v>
      </c>
      <c r="D597" s="161">
        <v>2002950</v>
      </c>
      <c r="E597" s="161">
        <v>0</v>
      </c>
      <c r="F597" s="162">
        <f t="shared" si="40"/>
        <v>2002950</v>
      </c>
      <c r="G597" s="52">
        <f t="shared" si="41"/>
        <v>0</v>
      </c>
      <c r="H597" s="92"/>
    </row>
    <row r="598" spans="1:8" s="17" customFormat="1" ht="25.5" outlineLevel="2">
      <c r="A598" s="89" t="s">
        <v>197</v>
      </c>
      <c r="B598" s="104" t="s">
        <v>10733</v>
      </c>
      <c r="C598" s="103" t="s">
        <v>10732</v>
      </c>
      <c r="D598" s="161">
        <v>36000</v>
      </c>
      <c r="E598" s="161">
        <v>0</v>
      </c>
      <c r="F598" s="162">
        <f t="shared" si="40"/>
        <v>36000</v>
      </c>
      <c r="G598" s="52">
        <f t="shared" si="41"/>
        <v>0</v>
      </c>
      <c r="H598" s="92"/>
    </row>
    <row r="599" spans="1:8" s="17" customFormat="1" ht="25.5" outlineLevel="2">
      <c r="A599" s="89" t="s">
        <v>197</v>
      </c>
      <c r="B599" s="104" t="s">
        <v>10729</v>
      </c>
      <c r="C599" s="103" t="s">
        <v>10728</v>
      </c>
      <c r="D599" s="161">
        <v>2004683</v>
      </c>
      <c r="E599" s="161">
        <v>102190</v>
      </c>
      <c r="F599" s="162">
        <f t="shared" si="40"/>
        <v>1902493</v>
      </c>
      <c r="G599" s="52">
        <f t="shared" si="41"/>
        <v>5.097564053768102E-2</v>
      </c>
      <c r="H599" s="92"/>
    </row>
    <row r="600" spans="1:8" s="102" customFormat="1" outlineLevel="1">
      <c r="A600" s="91" t="s">
        <v>11183</v>
      </c>
      <c r="B600" s="104"/>
      <c r="C600" s="103"/>
      <c r="D600" s="161"/>
      <c r="E600" s="161"/>
      <c r="F600" s="162">
        <f>SUBTOTAL(9,F555:F599)</f>
        <v>93346768.569999993</v>
      </c>
      <c r="G600" s="52"/>
      <c r="H600" s="92"/>
    </row>
    <row r="601" spans="1:8" s="17" customFormat="1" ht="38.25" outlineLevel="2">
      <c r="A601" s="89" t="s">
        <v>213</v>
      </c>
      <c r="B601" s="104" t="s">
        <v>5217</v>
      </c>
      <c r="C601" s="103" t="s">
        <v>5216</v>
      </c>
      <c r="D601" s="161">
        <v>100148</v>
      </c>
      <c r="E601" s="161">
        <v>0</v>
      </c>
      <c r="F601" s="162">
        <f t="shared" ref="F601:F619" si="42">D601-E601</f>
        <v>100148</v>
      </c>
      <c r="G601" s="52">
        <f t="shared" ref="G601:G619" si="43">E601/D601</f>
        <v>0</v>
      </c>
      <c r="H601" s="92"/>
    </row>
    <row r="602" spans="1:8" s="17" customFormat="1" outlineLevel="2">
      <c r="A602" s="89" t="s">
        <v>213</v>
      </c>
      <c r="B602" s="104" t="s">
        <v>5195</v>
      </c>
      <c r="C602" s="103" t="s">
        <v>5194</v>
      </c>
      <c r="D602" s="161">
        <v>3565251</v>
      </c>
      <c r="E602" s="161">
        <v>302241.63</v>
      </c>
      <c r="F602" s="162">
        <f t="shared" si="42"/>
        <v>3263009.37</v>
      </c>
      <c r="G602" s="52">
        <f t="shared" si="43"/>
        <v>8.4774292188684611E-2</v>
      </c>
      <c r="H602" s="92"/>
    </row>
    <row r="603" spans="1:8" s="17" customFormat="1" ht="38.25" outlineLevel="2">
      <c r="A603" s="89" t="s">
        <v>213</v>
      </c>
      <c r="B603" s="104" t="s">
        <v>5189</v>
      </c>
      <c r="C603" s="103" t="s">
        <v>5188</v>
      </c>
      <c r="D603" s="161">
        <v>20830.400000000001</v>
      </c>
      <c r="E603" s="161">
        <v>0</v>
      </c>
      <c r="F603" s="162">
        <f t="shared" si="42"/>
        <v>20830.400000000001</v>
      </c>
      <c r="G603" s="52">
        <f t="shared" si="43"/>
        <v>0</v>
      </c>
      <c r="H603" s="92"/>
    </row>
    <row r="604" spans="1:8" s="17" customFormat="1" ht="25.5" outlineLevel="2">
      <c r="A604" s="89" t="s">
        <v>213</v>
      </c>
      <c r="B604" s="104" t="s">
        <v>5175</v>
      </c>
      <c r="C604" s="103" t="s">
        <v>5174</v>
      </c>
      <c r="D604" s="161">
        <v>961416</v>
      </c>
      <c r="E604" s="161">
        <v>0</v>
      </c>
      <c r="F604" s="162">
        <f t="shared" si="42"/>
        <v>961416</v>
      </c>
      <c r="G604" s="52">
        <f t="shared" si="43"/>
        <v>0</v>
      </c>
      <c r="H604" s="92"/>
    </row>
    <row r="605" spans="1:8" s="17" customFormat="1" outlineLevel="2">
      <c r="A605" s="89" t="s">
        <v>213</v>
      </c>
      <c r="B605" s="104" t="s">
        <v>5139</v>
      </c>
      <c r="C605" s="103" t="s">
        <v>5138</v>
      </c>
      <c r="D605" s="161">
        <v>80118</v>
      </c>
      <c r="E605" s="161">
        <v>0</v>
      </c>
      <c r="F605" s="162">
        <f t="shared" si="42"/>
        <v>80118</v>
      </c>
      <c r="G605" s="52">
        <f t="shared" si="43"/>
        <v>0</v>
      </c>
      <c r="H605" s="92"/>
    </row>
    <row r="606" spans="1:8" s="17" customFormat="1" ht="38.25" outlineLevel="2">
      <c r="A606" s="89" t="s">
        <v>213</v>
      </c>
      <c r="B606" s="104" t="s">
        <v>5113</v>
      </c>
      <c r="C606" s="103" t="s">
        <v>5112</v>
      </c>
      <c r="D606" s="161">
        <v>160236</v>
      </c>
      <c r="E606" s="161">
        <v>0</v>
      </c>
      <c r="F606" s="162">
        <f t="shared" si="42"/>
        <v>160236</v>
      </c>
      <c r="G606" s="52">
        <f t="shared" si="43"/>
        <v>0</v>
      </c>
      <c r="H606" s="92"/>
    </row>
    <row r="607" spans="1:8" s="17" customFormat="1" ht="25.5" outlineLevel="2">
      <c r="A607" s="89" t="s">
        <v>213</v>
      </c>
      <c r="B607" s="104" t="s">
        <v>5097</v>
      </c>
      <c r="C607" s="103" t="s">
        <v>5096</v>
      </c>
      <c r="D607" s="161">
        <v>2002950</v>
      </c>
      <c r="E607" s="161">
        <v>0</v>
      </c>
      <c r="F607" s="162">
        <f t="shared" si="42"/>
        <v>2002950</v>
      </c>
      <c r="G607" s="52">
        <f t="shared" si="43"/>
        <v>0</v>
      </c>
      <c r="H607" s="92"/>
    </row>
    <row r="608" spans="1:8" s="17" customFormat="1" ht="38.25" outlineLevel="2">
      <c r="A608" s="89" t="s">
        <v>213</v>
      </c>
      <c r="B608" s="104" t="s">
        <v>5063</v>
      </c>
      <c r="C608" s="103" t="s">
        <v>5062</v>
      </c>
      <c r="D608" s="161">
        <v>486891.4</v>
      </c>
      <c r="E608" s="161">
        <v>0</v>
      </c>
      <c r="F608" s="162">
        <f t="shared" si="42"/>
        <v>486891.4</v>
      </c>
      <c r="G608" s="52">
        <f t="shared" si="43"/>
        <v>0</v>
      </c>
      <c r="H608" s="92"/>
    </row>
    <row r="609" spans="1:8" s="17" customFormat="1" ht="25.5" outlineLevel="2">
      <c r="A609" s="89" t="s">
        <v>213</v>
      </c>
      <c r="B609" s="104" t="s">
        <v>5061</v>
      </c>
      <c r="C609" s="103" t="s">
        <v>5060</v>
      </c>
      <c r="D609" s="161">
        <v>64094</v>
      </c>
      <c r="E609" s="161">
        <v>0</v>
      </c>
      <c r="F609" s="162">
        <f t="shared" si="42"/>
        <v>64094</v>
      </c>
      <c r="G609" s="52">
        <f t="shared" si="43"/>
        <v>0</v>
      </c>
      <c r="H609" s="92"/>
    </row>
    <row r="610" spans="1:8" s="17" customFormat="1" ht="38.25" outlineLevel="2">
      <c r="A610" s="89" t="s">
        <v>213</v>
      </c>
      <c r="B610" s="104" t="s">
        <v>5047</v>
      </c>
      <c r="C610" s="103" t="s">
        <v>5046</v>
      </c>
      <c r="D610" s="161">
        <v>180266</v>
      </c>
      <c r="E610" s="161">
        <v>0</v>
      </c>
      <c r="F610" s="162">
        <f t="shared" si="42"/>
        <v>180266</v>
      </c>
      <c r="G610" s="52">
        <f t="shared" si="43"/>
        <v>0</v>
      </c>
      <c r="H610" s="92"/>
    </row>
    <row r="611" spans="1:8" s="17" customFormat="1" ht="38.25" outlineLevel="2">
      <c r="A611" s="89" t="s">
        <v>213</v>
      </c>
      <c r="B611" s="104" t="s">
        <v>5039</v>
      </c>
      <c r="C611" s="103" t="s">
        <v>5038</v>
      </c>
      <c r="D611" s="161">
        <v>2537552</v>
      </c>
      <c r="E611" s="161">
        <v>65490.23</v>
      </c>
      <c r="F611" s="162">
        <f t="shared" si="42"/>
        <v>2472061.77</v>
      </c>
      <c r="G611" s="52">
        <f t="shared" si="43"/>
        <v>2.5808428753381213E-2</v>
      </c>
      <c r="H611" s="92"/>
    </row>
    <row r="612" spans="1:8" s="17" customFormat="1" ht="38.25" outlineLevel="2">
      <c r="A612" s="89" t="s">
        <v>213</v>
      </c>
      <c r="B612" s="104" t="s">
        <v>5031</v>
      </c>
      <c r="C612" s="103" t="s">
        <v>5030</v>
      </c>
      <c r="D612" s="161">
        <v>3204720</v>
      </c>
      <c r="E612" s="161">
        <v>0</v>
      </c>
      <c r="F612" s="162">
        <f t="shared" si="42"/>
        <v>3204720</v>
      </c>
      <c r="G612" s="52">
        <f t="shared" si="43"/>
        <v>0</v>
      </c>
      <c r="H612" s="92"/>
    </row>
    <row r="613" spans="1:8" s="17" customFormat="1" ht="25.5" outlineLevel="2">
      <c r="A613" s="89" t="s">
        <v>213</v>
      </c>
      <c r="B613" s="104" t="s">
        <v>5027</v>
      </c>
      <c r="C613" s="103" t="s">
        <v>5026</v>
      </c>
      <c r="D613" s="161">
        <v>89386</v>
      </c>
      <c r="E613" s="161">
        <v>0</v>
      </c>
      <c r="F613" s="162">
        <f t="shared" si="42"/>
        <v>89386</v>
      </c>
      <c r="G613" s="52">
        <f t="shared" si="43"/>
        <v>0</v>
      </c>
      <c r="H613" s="92"/>
    </row>
    <row r="614" spans="1:8" s="17" customFormat="1" outlineLevel="2">
      <c r="A614" s="89" t="s">
        <v>213</v>
      </c>
      <c r="B614" s="104" t="s">
        <v>5021</v>
      </c>
      <c r="C614" s="103" t="s">
        <v>5020</v>
      </c>
      <c r="D614" s="161">
        <v>100148</v>
      </c>
      <c r="E614" s="161">
        <v>0</v>
      </c>
      <c r="F614" s="162">
        <f t="shared" si="42"/>
        <v>100148</v>
      </c>
      <c r="G614" s="52">
        <f t="shared" si="43"/>
        <v>0</v>
      </c>
      <c r="H614" s="92"/>
    </row>
    <row r="615" spans="1:8" s="17" customFormat="1" outlineLevel="2">
      <c r="A615" s="89" t="s">
        <v>213</v>
      </c>
      <c r="B615" s="104" t="s">
        <v>5001</v>
      </c>
      <c r="C615" s="103" t="s">
        <v>5000</v>
      </c>
      <c r="D615" s="161">
        <v>1602360</v>
      </c>
      <c r="E615" s="161">
        <v>0</v>
      </c>
      <c r="F615" s="162">
        <f t="shared" si="42"/>
        <v>1602360</v>
      </c>
      <c r="G615" s="52">
        <f t="shared" si="43"/>
        <v>0</v>
      </c>
      <c r="H615" s="92"/>
    </row>
    <row r="616" spans="1:8" s="17" customFormat="1" ht="25.5" outlineLevel="2">
      <c r="A616" s="89" t="s">
        <v>213</v>
      </c>
      <c r="B616" s="104" t="s">
        <v>4987</v>
      </c>
      <c r="C616" s="103" t="s">
        <v>4986</v>
      </c>
      <c r="D616" s="161">
        <v>9013275</v>
      </c>
      <c r="E616" s="161">
        <v>0</v>
      </c>
      <c r="F616" s="162">
        <f t="shared" si="42"/>
        <v>9013275</v>
      </c>
      <c r="G616" s="52">
        <f t="shared" si="43"/>
        <v>0</v>
      </c>
      <c r="H616" s="92"/>
    </row>
    <row r="617" spans="1:8" s="17" customFormat="1" outlineLevel="2">
      <c r="A617" s="89" t="s">
        <v>213</v>
      </c>
      <c r="B617" s="104" t="s">
        <v>4973</v>
      </c>
      <c r="C617" s="103" t="s">
        <v>4972</v>
      </c>
      <c r="D617" s="161">
        <v>6008850</v>
      </c>
      <c r="E617" s="161">
        <v>0</v>
      </c>
      <c r="F617" s="162">
        <f t="shared" si="42"/>
        <v>6008850</v>
      </c>
      <c r="G617" s="52">
        <f t="shared" si="43"/>
        <v>0</v>
      </c>
      <c r="H617" s="92"/>
    </row>
    <row r="618" spans="1:8" s="17" customFormat="1" ht="25.5" outlineLevel="2">
      <c r="A618" s="89" t="s">
        <v>213</v>
      </c>
      <c r="B618" s="104" t="s">
        <v>10706</v>
      </c>
      <c r="C618" s="103" t="s">
        <v>10705</v>
      </c>
      <c r="D618" s="161">
        <v>3007024</v>
      </c>
      <c r="E618" s="161">
        <v>0</v>
      </c>
      <c r="F618" s="162">
        <f t="shared" si="42"/>
        <v>3007024</v>
      </c>
      <c r="G618" s="52">
        <f t="shared" si="43"/>
        <v>0</v>
      </c>
      <c r="H618" s="92"/>
    </row>
    <row r="619" spans="1:8" s="17" customFormat="1" outlineLevel="2">
      <c r="A619" s="89" t="s">
        <v>213</v>
      </c>
      <c r="B619" s="104" t="s">
        <v>10696</v>
      </c>
      <c r="C619" s="103" t="s">
        <v>10695</v>
      </c>
      <c r="D619" s="161">
        <v>2004683</v>
      </c>
      <c r="E619" s="161">
        <v>0</v>
      </c>
      <c r="F619" s="162">
        <f t="shared" si="42"/>
        <v>2004683</v>
      </c>
      <c r="G619" s="52">
        <f t="shared" si="43"/>
        <v>0</v>
      </c>
      <c r="H619" s="92"/>
    </row>
    <row r="620" spans="1:8" s="102" customFormat="1" outlineLevel="1">
      <c r="A620" s="91" t="s">
        <v>11184</v>
      </c>
      <c r="B620" s="104"/>
      <c r="C620" s="103"/>
      <c r="D620" s="161"/>
      <c r="E620" s="161"/>
      <c r="F620" s="162">
        <f>SUBTOTAL(9,F601:F619)</f>
        <v>34822466.939999998</v>
      </c>
      <c r="G620" s="52"/>
      <c r="H620" s="92"/>
    </row>
    <row r="621" spans="1:8" s="17" customFormat="1" ht="25.5" outlineLevel="2">
      <c r="A621" s="89" t="s">
        <v>228</v>
      </c>
      <c r="B621" s="104" t="s">
        <v>4943</v>
      </c>
      <c r="C621" s="103" t="s">
        <v>4942</v>
      </c>
      <c r="D621" s="161">
        <v>901328</v>
      </c>
      <c r="E621" s="161">
        <v>0</v>
      </c>
      <c r="F621" s="162">
        <f t="shared" ref="F621:F629" si="44">D621-E621</f>
        <v>901328</v>
      </c>
      <c r="G621" s="52">
        <f t="shared" ref="G621:G629" si="45">E621/D621</f>
        <v>0</v>
      </c>
      <c r="H621" s="92"/>
    </row>
    <row r="622" spans="1:8" s="17" customFormat="1" ht="38.25" outlineLevel="2">
      <c r="A622" s="89" t="s">
        <v>228</v>
      </c>
      <c r="B622" s="104" t="s">
        <v>4890</v>
      </c>
      <c r="C622" s="103" t="s">
        <v>4889</v>
      </c>
      <c r="D622" s="161">
        <v>54850</v>
      </c>
      <c r="E622" s="161">
        <v>0</v>
      </c>
      <c r="F622" s="162">
        <f t="shared" si="44"/>
        <v>54850</v>
      </c>
      <c r="G622" s="52">
        <f t="shared" si="45"/>
        <v>0</v>
      </c>
      <c r="H622" s="92"/>
    </row>
    <row r="623" spans="1:8" s="17" customFormat="1" outlineLevel="2">
      <c r="A623" s="89" t="s">
        <v>228</v>
      </c>
      <c r="B623" s="104" t="s">
        <v>4847</v>
      </c>
      <c r="C623" s="103" t="s">
        <v>4846</v>
      </c>
      <c r="D623" s="161">
        <v>1602360</v>
      </c>
      <c r="E623" s="161">
        <v>133334</v>
      </c>
      <c r="F623" s="162">
        <f t="shared" si="44"/>
        <v>1469026</v>
      </c>
      <c r="G623" s="52">
        <f t="shared" si="45"/>
        <v>8.3211013754711793E-2</v>
      </c>
      <c r="H623" s="92"/>
    </row>
    <row r="624" spans="1:8" s="17" customFormat="1" outlineLevel="2">
      <c r="A624" s="89" t="s">
        <v>228</v>
      </c>
      <c r="B624" s="104" t="s">
        <v>4798</v>
      </c>
      <c r="C624" s="103" t="s">
        <v>4797</v>
      </c>
      <c r="D624" s="161">
        <v>142205</v>
      </c>
      <c r="E624" s="161">
        <v>0</v>
      </c>
      <c r="F624" s="162">
        <f t="shared" si="44"/>
        <v>142205</v>
      </c>
      <c r="G624" s="52">
        <f t="shared" si="45"/>
        <v>0</v>
      </c>
      <c r="H624" s="92"/>
    </row>
    <row r="625" spans="1:8" s="17" customFormat="1" outlineLevel="2">
      <c r="A625" s="89" t="s">
        <v>228</v>
      </c>
      <c r="B625" s="104" t="s">
        <v>4760</v>
      </c>
      <c r="C625" s="103" t="s">
        <v>4759</v>
      </c>
      <c r="D625" s="161">
        <v>41863</v>
      </c>
      <c r="E625" s="161">
        <v>0</v>
      </c>
      <c r="F625" s="162">
        <f t="shared" si="44"/>
        <v>41863</v>
      </c>
      <c r="G625" s="52">
        <f t="shared" si="45"/>
        <v>0</v>
      </c>
      <c r="H625" s="92"/>
    </row>
    <row r="626" spans="1:8" s="17" customFormat="1" ht="51" outlineLevel="2">
      <c r="A626" s="89" t="s">
        <v>228</v>
      </c>
      <c r="B626" s="104" t="s">
        <v>4742</v>
      </c>
      <c r="C626" s="103" t="s">
        <v>4741</v>
      </c>
      <c r="D626" s="161">
        <v>2275351</v>
      </c>
      <c r="E626" s="161">
        <v>0</v>
      </c>
      <c r="F626" s="162">
        <f t="shared" si="44"/>
        <v>2275351</v>
      </c>
      <c r="G626" s="52">
        <f t="shared" si="45"/>
        <v>0</v>
      </c>
      <c r="H626" s="92"/>
    </row>
    <row r="627" spans="1:8" s="17" customFormat="1" ht="63.75" outlineLevel="2">
      <c r="A627" s="89" t="s">
        <v>228</v>
      </c>
      <c r="B627" s="104" t="s">
        <v>4723</v>
      </c>
      <c r="C627" s="103" t="s">
        <v>4722</v>
      </c>
      <c r="D627" s="161">
        <v>751106</v>
      </c>
      <c r="E627" s="161">
        <v>74925</v>
      </c>
      <c r="F627" s="162">
        <f t="shared" si="44"/>
        <v>676181</v>
      </c>
      <c r="G627" s="52">
        <f t="shared" si="45"/>
        <v>9.9752897726818848E-2</v>
      </c>
      <c r="H627" s="92"/>
    </row>
    <row r="628" spans="1:8" s="17" customFormat="1" ht="25.5" outlineLevel="2">
      <c r="A628" s="89" t="s">
        <v>228</v>
      </c>
      <c r="B628" s="104" t="s">
        <v>4714</v>
      </c>
      <c r="C628" s="103" t="s">
        <v>4713</v>
      </c>
      <c r="D628" s="161">
        <v>3004425</v>
      </c>
      <c r="E628" s="161">
        <v>61806.58</v>
      </c>
      <c r="F628" s="162">
        <f t="shared" si="44"/>
        <v>2942618.42</v>
      </c>
      <c r="G628" s="52">
        <f t="shared" si="45"/>
        <v>2.0571849854797507E-2</v>
      </c>
      <c r="H628" s="92"/>
    </row>
    <row r="629" spans="1:8" s="17" customFormat="1" outlineLevel="2">
      <c r="A629" s="89" t="s">
        <v>228</v>
      </c>
      <c r="B629" s="104" t="s">
        <v>10686</v>
      </c>
      <c r="C629" s="103" t="s">
        <v>10685</v>
      </c>
      <c r="D629" s="161">
        <v>6014048</v>
      </c>
      <c r="E629" s="161">
        <v>133333</v>
      </c>
      <c r="F629" s="162">
        <f t="shared" si="44"/>
        <v>5880715</v>
      </c>
      <c r="G629" s="52">
        <f t="shared" si="45"/>
        <v>2.2170258700961482E-2</v>
      </c>
      <c r="H629" s="92"/>
    </row>
    <row r="630" spans="1:8" s="102" customFormat="1" outlineLevel="1">
      <c r="A630" s="91" t="s">
        <v>11185</v>
      </c>
      <c r="B630" s="104"/>
      <c r="C630" s="103"/>
      <c r="D630" s="161"/>
      <c r="E630" s="161"/>
      <c r="F630" s="162">
        <f>SUBTOTAL(9,F621:F629)</f>
        <v>14384137.42</v>
      </c>
      <c r="G630" s="52"/>
      <c r="H630" s="92"/>
    </row>
    <row r="631" spans="1:8" s="17" customFormat="1" outlineLevel="2">
      <c r="A631" s="89" t="s">
        <v>260</v>
      </c>
      <c r="B631" s="104" t="s">
        <v>4591</v>
      </c>
      <c r="C631" s="103" t="s">
        <v>4590</v>
      </c>
      <c r="D631" s="161">
        <v>160236</v>
      </c>
      <c r="E631" s="161">
        <v>0</v>
      </c>
      <c r="F631" s="162">
        <f t="shared" ref="F631:F643" si="46">D631-E631</f>
        <v>160236</v>
      </c>
      <c r="G631" s="52">
        <f t="shared" ref="G631:G643" si="47">E631/D631</f>
        <v>0</v>
      </c>
      <c r="H631" s="90"/>
    </row>
    <row r="632" spans="1:8" s="17" customFormat="1" outlineLevel="2">
      <c r="A632" s="89" t="s">
        <v>260</v>
      </c>
      <c r="B632" s="104" t="s">
        <v>4579</v>
      </c>
      <c r="C632" s="103" t="s">
        <v>4578</v>
      </c>
      <c r="D632" s="161">
        <v>2403540</v>
      </c>
      <c r="E632" s="161">
        <v>173457</v>
      </c>
      <c r="F632" s="162">
        <f t="shared" si="46"/>
        <v>2230083</v>
      </c>
      <c r="G632" s="52">
        <f t="shared" si="47"/>
        <v>7.216730322773908E-2</v>
      </c>
      <c r="H632" s="92"/>
    </row>
    <row r="633" spans="1:8" s="17" customFormat="1" outlineLevel="2">
      <c r="A633" s="89" t="s">
        <v>260</v>
      </c>
      <c r="B633" s="104" t="s">
        <v>4547</v>
      </c>
      <c r="C633" s="103" t="s">
        <v>4546</v>
      </c>
      <c r="D633" s="161">
        <v>681003</v>
      </c>
      <c r="E633" s="161">
        <v>0</v>
      </c>
      <c r="F633" s="162">
        <f t="shared" si="46"/>
        <v>681003</v>
      </c>
      <c r="G633" s="52">
        <f t="shared" si="47"/>
        <v>0</v>
      </c>
      <c r="H633" s="92"/>
    </row>
    <row r="634" spans="1:8" s="17" customFormat="1" outlineLevel="2">
      <c r="A634" s="89" t="s">
        <v>260</v>
      </c>
      <c r="B634" s="104" t="s">
        <v>4535</v>
      </c>
      <c r="C634" s="103" t="s">
        <v>4534</v>
      </c>
      <c r="D634" s="161">
        <v>40059</v>
      </c>
      <c r="E634" s="161">
        <v>0</v>
      </c>
      <c r="F634" s="162">
        <f t="shared" si="46"/>
        <v>40059</v>
      </c>
      <c r="G634" s="52">
        <f t="shared" si="47"/>
        <v>0</v>
      </c>
      <c r="H634" s="92"/>
    </row>
    <row r="635" spans="1:8" s="17" customFormat="1" outlineLevel="2">
      <c r="A635" s="89" t="s">
        <v>260</v>
      </c>
      <c r="B635" s="104" t="s">
        <v>4525</v>
      </c>
      <c r="C635" s="103" t="s">
        <v>4524</v>
      </c>
      <c r="D635" s="161">
        <v>160236</v>
      </c>
      <c r="E635" s="161">
        <v>0</v>
      </c>
      <c r="F635" s="162">
        <f t="shared" si="46"/>
        <v>160236</v>
      </c>
      <c r="G635" s="52">
        <f t="shared" si="47"/>
        <v>0</v>
      </c>
      <c r="H635" s="92"/>
    </row>
    <row r="636" spans="1:8" s="17" customFormat="1" outlineLevel="2">
      <c r="A636" s="89" t="s">
        <v>260</v>
      </c>
      <c r="B636" s="104" t="s">
        <v>4523</v>
      </c>
      <c r="C636" s="103" t="s">
        <v>4522</v>
      </c>
      <c r="D636" s="161">
        <v>400590</v>
      </c>
      <c r="E636" s="161">
        <v>28578</v>
      </c>
      <c r="F636" s="162">
        <f t="shared" si="46"/>
        <v>372012</v>
      </c>
      <c r="G636" s="52">
        <f t="shared" si="47"/>
        <v>7.1339773833595452E-2</v>
      </c>
      <c r="H636" s="92"/>
    </row>
    <row r="637" spans="1:8" s="17" customFormat="1" outlineLevel="2">
      <c r="A637" s="89" t="s">
        <v>260</v>
      </c>
      <c r="B637" s="104" t="s">
        <v>4507</v>
      </c>
      <c r="C637" s="103" t="s">
        <v>4506</v>
      </c>
      <c r="D637" s="161">
        <v>243780</v>
      </c>
      <c r="E637" s="161">
        <v>0</v>
      </c>
      <c r="F637" s="162">
        <f t="shared" si="46"/>
        <v>243780</v>
      </c>
      <c r="G637" s="52">
        <f t="shared" si="47"/>
        <v>0</v>
      </c>
      <c r="H637" s="92"/>
    </row>
    <row r="638" spans="1:8" s="17" customFormat="1" ht="25.5" outlineLevel="2">
      <c r="A638" s="89" t="s">
        <v>260</v>
      </c>
      <c r="B638" s="104" t="s">
        <v>4493</v>
      </c>
      <c r="C638" s="103" t="s">
        <v>4492</v>
      </c>
      <c r="D638" s="161">
        <v>10014751</v>
      </c>
      <c r="E638" s="161">
        <v>0</v>
      </c>
      <c r="F638" s="162">
        <f t="shared" si="46"/>
        <v>10014751</v>
      </c>
      <c r="G638" s="52">
        <f t="shared" si="47"/>
        <v>0</v>
      </c>
      <c r="H638" s="92"/>
    </row>
    <row r="639" spans="1:8" s="17" customFormat="1" ht="25.5" outlineLevel="2">
      <c r="A639" s="89" t="s">
        <v>260</v>
      </c>
      <c r="B639" s="104" t="s">
        <v>4489</v>
      </c>
      <c r="C639" s="103" t="s">
        <v>4488</v>
      </c>
      <c r="D639" s="161">
        <v>5007375</v>
      </c>
      <c r="E639" s="161">
        <v>0</v>
      </c>
      <c r="F639" s="162">
        <f t="shared" si="46"/>
        <v>5007375</v>
      </c>
      <c r="G639" s="52">
        <f t="shared" si="47"/>
        <v>0</v>
      </c>
      <c r="H639" s="92"/>
    </row>
    <row r="640" spans="1:8" s="17" customFormat="1" ht="25.5" outlineLevel="2">
      <c r="A640" s="89" t="s">
        <v>260</v>
      </c>
      <c r="B640" s="104" t="s">
        <v>4487</v>
      </c>
      <c r="C640" s="103" t="s">
        <v>4486</v>
      </c>
      <c r="D640" s="161">
        <v>5007375</v>
      </c>
      <c r="E640" s="161">
        <v>0</v>
      </c>
      <c r="F640" s="162">
        <f t="shared" si="46"/>
        <v>5007375</v>
      </c>
      <c r="G640" s="52">
        <f t="shared" si="47"/>
        <v>0</v>
      </c>
      <c r="H640" s="92"/>
    </row>
    <row r="641" spans="1:8" s="17" customFormat="1" ht="25.5" outlineLevel="2">
      <c r="A641" s="89" t="s">
        <v>260</v>
      </c>
      <c r="B641" s="104" t="s">
        <v>4485</v>
      </c>
      <c r="C641" s="103" t="s">
        <v>4484</v>
      </c>
      <c r="D641" s="161">
        <v>74000</v>
      </c>
      <c r="E641" s="161">
        <v>0</v>
      </c>
      <c r="F641" s="162">
        <f t="shared" si="46"/>
        <v>74000</v>
      </c>
      <c r="G641" s="52">
        <f t="shared" si="47"/>
        <v>0</v>
      </c>
      <c r="H641" s="92"/>
    </row>
    <row r="642" spans="1:8" s="17" customFormat="1" outlineLevel="2">
      <c r="A642" s="89" t="s">
        <v>260</v>
      </c>
      <c r="B642" s="104" t="s">
        <v>4483</v>
      </c>
      <c r="C642" s="103" t="s">
        <v>4482</v>
      </c>
      <c r="D642" s="161">
        <v>5007375</v>
      </c>
      <c r="E642" s="161">
        <v>325624</v>
      </c>
      <c r="F642" s="162">
        <f t="shared" si="46"/>
        <v>4681751</v>
      </c>
      <c r="G642" s="52">
        <f t="shared" si="47"/>
        <v>6.5028882398462273E-2</v>
      </c>
      <c r="H642" s="92"/>
    </row>
    <row r="643" spans="1:8" s="17" customFormat="1" ht="38.25" outlineLevel="2">
      <c r="A643" s="89" t="s">
        <v>260</v>
      </c>
      <c r="B643" s="104" t="s">
        <v>10674</v>
      </c>
      <c r="C643" s="103" t="s">
        <v>10673</v>
      </c>
      <c r="D643" s="161">
        <v>5011707</v>
      </c>
      <c r="E643" s="161">
        <v>0</v>
      </c>
      <c r="F643" s="162">
        <f t="shared" si="46"/>
        <v>5011707</v>
      </c>
      <c r="G643" s="52">
        <f t="shared" si="47"/>
        <v>0</v>
      </c>
      <c r="H643" s="92"/>
    </row>
    <row r="644" spans="1:8" s="102" customFormat="1" outlineLevel="1">
      <c r="A644" s="91" t="s">
        <v>11186</v>
      </c>
      <c r="B644" s="104"/>
      <c r="C644" s="103"/>
      <c r="D644" s="161"/>
      <c r="E644" s="161"/>
      <c r="F644" s="162">
        <f>SUBTOTAL(9,F631:F643)</f>
        <v>33684368</v>
      </c>
      <c r="G644" s="52"/>
      <c r="H644" s="92"/>
    </row>
    <row r="645" spans="1:8" s="17" customFormat="1" outlineLevel="2">
      <c r="A645" s="89" t="s">
        <v>251</v>
      </c>
      <c r="B645" s="104" t="s">
        <v>254</v>
      </c>
      <c r="C645" s="103" t="s">
        <v>255</v>
      </c>
      <c r="D645" s="161">
        <v>30491.21</v>
      </c>
      <c r="E645" s="161">
        <v>0</v>
      </c>
      <c r="F645" s="162">
        <f t="shared" ref="F645:F658" si="48">D645-E645</f>
        <v>30491.21</v>
      </c>
      <c r="G645" s="52">
        <f t="shared" ref="G645:G658" si="49">E645/D645</f>
        <v>0</v>
      </c>
      <c r="H645" s="92"/>
    </row>
    <row r="646" spans="1:8" s="17" customFormat="1" outlineLevel="2">
      <c r="A646" s="89" t="s">
        <v>251</v>
      </c>
      <c r="B646" s="104" t="s">
        <v>4682</v>
      </c>
      <c r="C646" s="103" t="s">
        <v>4681</v>
      </c>
      <c r="D646" s="161">
        <v>1602360</v>
      </c>
      <c r="E646" s="161">
        <v>0</v>
      </c>
      <c r="F646" s="162">
        <f t="shared" si="48"/>
        <v>1602360</v>
      </c>
      <c r="G646" s="52">
        <f t="shared" si="49"/>
        <v>0</v>
      </c>
      <c r="H646" s="92"/>
    </row>
    <row r="647" spans="1:8" s="17" customFormat="1" outlineLevel="2">
      <c r="A647" s="89" t="s">
        <v>251</v>
      </c>
      <c r="B647" s="104" t="s">
        <v>11599</v>
      </c>
      <c r="C647" s="103" t="s">
        <v>11600</v>
      </c>
      <c r="D647" s="161">
        <v>2002950</v>
      </c>
      <c r="E647" s="161">
        <v>217.56</v>
      </c>
      <c r="F647" s="162">
        <f t="shared" si="48"/>
        <v>2002732.44</v>
      </c>
      <c r="G647" s="52">
        <f t="shared" si="49"/>
        <v>1.0861978581592151E-4</v>
      </c>
      <c r="H647" s="92"/>
    </row>
    <row r="648" spans="1:8" s="17" customFormat="1" outlineLevel="2">
      <c r="A648" s="89" t="s">
        <v>251</v>
      </c>
      <c r="B648" s="104" t="s">
        <v>4651</v>
      </c>
      <c r="C648" s="103" t="s">
        <v>4650</v>
      </c>
      <c r="D648" s="161">
        <v>12017701</v>
      </c>
      <c r="E648" s="161">
        <v>0</v>
      </c>
      <c r="F648" s="162">
        <f t="shared" si="48"/>
        <v>12017701</v>
      </c>
      <c r="G648" s="52">
        <f t="shared" si="49"/>
        <v>0</v>
      </c>
      <c r="H648" s="92"/>
    </row>
    <row r="649" spans="1:8" s="17" customFormat="1" ht="25.5" outlineLevel="2">
      <c r="A649" s="89" t="s">
        <v>251</v>
      </c>
      <c r="B649" s="104" t="s">
        <v>4649</v>
      </c>
      <c r="C649" s="103" t="s">
        <v>4648</v>
      </c>
      <c r="D649" s="161">
        <v>801180</v>
      </c>
      <c r="E649" s="161">
        <v>0</v>
      </c>
      <c r="F649" s="162">
        <f t="shared" si="48"/>
        <v>801180</v>
      </c>
      <c r="G649" s="52">
        <f t="shared" si="49"/>
        <v>0</v>
      </c>
      <c r="H649" s="92"/>
    </row>
    <row r="650" spans="1:8" s="17" customFormat="1" ht="25.5" outlineLevel="2">
      <c r="A650" s="89" t="s">
        <v>251</v>
      </c>
      <c r="B650" s="104" t="s">
        <v>4647</v>
      </c>
      <c r="C650" s="103" t="s">
        <v>4646</v>
      </c>
      <c r="D650" s="161">
        <v>2002950</v>
      </c>
      <c r="E650" s="161">
        <v>0</v>
      </c>
      <c r="F650" s="162">
        <f t="shared" si="48"/>
        <v>2002950</v>
      </c>
      <c r="G650" s="52">
        <f t="shared" si="49"/>
        <v>0</v>
      </c>
      <c r="H650" s="92"/>
    </row>
    <row r="651" spans="1:8" s="17" customFormat="1" ht="25.5" outlineLevel="2">
      <c r="A651" s="89" t="s">
        <v>251</v>
      </c>
      <c r="B651" s="104" t="s">
        <v>4645</v>
      </c>
      <c r="C651" s="103" t="s">
        <v>4644</v>
      </c>
      <c r="D651" s="161">
        <v>4807080</v>
      </c>
      <c r="E651" s="161">
        <v>0</v>
      </c>
      <c r="F651" s="162">
        <f t="shared" si="48"/>
        <v>4807080</v>
      </c>
      <c r="G651" s="52">
        <f t="shared" si="49"/>
        <v>0</v>
      </c>
      <c r="H651" s="92"/>
    </row>
    <row r="652" spans="1:8" s="17" customFormat="1" ht="38.25" outlineLevel="2">
      <c r="A652" s="89" t="s">
        <v>251</v>
      </c>
      <c r="B652" s="104" t="s">
        <v>4643</v>
      </c>
      <c r="C652" s="103" t="s">
        <v>4642</v>
      </c>
      <c r="D652" s="161">
        <v>8011800</v>
      </c>
      <c r="E652" s="161">
        <v>500000</v>
      </c>
      <c r="F652" s="162">
        <f t="shared" si="48"/>
        <v>7511800</v>
      </c>
      <c r="G652" s="52">
        <f t="shared" si="49"/>
        <v>6.2407948276292466E-2</v>
      </c>
      <c r="H652" s="92"/>
    </row>
    <row r="653" spans="1:8" s="17" customFormat="1" ht="25.5" outlineLevel="2">
      <c r="A653" s="89" t="s">
        <v>251</v>
      </c>
      <c r="B653" s="104" t="s">
        <v>4629</v>
      </c>
      <c r="C653" s="103" t="s">
        <v>4628</v>
      </c>
      <c r="D653" s="161">
        <v>801180</v>
      </c>
      <c r="E653" s="161">
        <v>0</v>
      </c>
      <c r="F653" s="162">
        <f t="shared" si="48"/>
        <v>801180</v>
      </c>
      <c r="G653" s="52">
        <f t="shared" si="49"/>
        <v>0</v>
      </c>
      <c r="H653" s="92"/>
    </row>
    <row r="654" spans="1:8" s="17" customFormat="1" ht="25.5" outlineLevel="2">
      <c r="A654" s="89" t="s">
        <v>251</v>
      </c>
      <c r="B654" s="104" t="s">
        <v>4619</v>
      </c>
      <c r="C654" s="103" t="s">
        <v>4618</v>
      </c>
      <c r="D654" s="161">
        <v>2002950</v>
      </c>
      <c r="E654" s="161">
        <v>80662.460000000006</v>
      </c>
      <c r="F654" s="162">
        <f t="shared" si="48"/>
        <v>1922287.54</v>
      </c>
      <c r="G654" s="52">
        <f t="shared" si="49"/>
        <v>4.0271829052148087E-2</v>
      </c>
      <c r="H654" s="92"/>
    </row>
    <row r="655" spans="1:8" s="17" customFormat="1" outlineLevel="2">
      <c r="A655" s="89" t="s">
        <v>251</v>
      </c>
      <c r="B655" s="104" t="s">
        <v>4615</v>
      </c>
      <c r="C655" s="103" t="s">
        <v>4614</v>
      </c>
      <c r="D655" s="161">
        <v>2002950</v>
      </c>
      <c r="E655" s="161">
        <v>0</v>
      </c>
      <c r="F655" s="162">
        <f t="shared" si="48"/>
        <v>2002950</v>
      </c>
      <c r="G655" s="52">
        <f t="shared" si="49"/>
        <v>0</v>
      </c>
      <c r="H655" s="92"/>
    </row>
    <row r="656" spans="1:8" s="17" customFormat="1" ht="25.5" outlineLevel="2">
      <c r="A656" s="89" t="s">
        <v>251</v>
      </c>
      <c r="B656" s="104" t="s">
        <v>4613</v>
      </c>
      <c r="C656" s="103" t="s">
        <v>4612</v>
      </c>
      <c r="D656" s="161">
        <v>2002950</v>
      </c>
      <c r="E656" s="161">
        <v>0</v>
      </c>
      <c r="F656" s="162">
        <f t="shared" si="48"/>
        <v>2002950</v>
      </c>
      <c r="G656" s="52">
        <f t="shared" si="49"/>
        <v>0</v>
      </c>
      <c r="H656" s="92"/>
    </row>
    <row r="657" spans="1:8" s="17" customFormat="1" ht="25.5" outlineLevel="2">
      <c r="A657" s="89" t="s">
        <v>251</v>
      </c>
      <c r="B657" s="104" t="s">
        <v>4611</v>
      </c>
      <c r="C657" s="103" t="s">
        <v>4610</v>
      </c>
      <c r="D657" s="161">
        <v>4005900</v>
      </c>
      <c r="E657" s="161">
        <v>0</v>
      </c>
      <c r="F657" s="162">
        <f t="shared" si="48"/>
        <v>4005900</v>
      </c>
      <c r="G657" s="52">
        <f t="shared" si="49"/>
        <v>0</v>
      </c>
      <c r="H657" s="92"/>
    </row>
    <row r="658" spans="1:8" s="17" customFormat="1" outlineLevel="2">
      <c r="A658" s="89" t="s">
        <v>251</v>
      </c>
      <c r="B658" s="104" t="s">
        <v>4609</v>
      </c>
      <c r="C658" s="103" t="s">
        <v>4608</v>
      </c>
      <c r="D658" s="161">
        <v>2002950</v>
      </c>
      <c r="E658" s="161">
        <v>0</v>
      </c>
      <c r="F658" s="162">
        <f t="shared" si="48"/>
        <v>2002950</v>
      </c>
      <c r="G658" s="52">
        <f t="shared" si="49"/>
        <v>0</v>
      </c>
      <c r="H658" s="92"/>
    </row>
    <row r="659" spans="1:8" s="102" customFormat="1" outlineLevel="1">
      <c r="A659" s="91" t="s">
        <v>11187</v>
      </c>
      <c r="B659" s="104"/>
      <c r="C659" s="103"/>
      <c r="D659" s="161"/>
      <c r="E659" s="161"/>
      <c r="F659" s="162">
        <f>SUBTOTAL(9,F645:F658)</f>
        <v>43514512.189999998</v>
      </c>
      <c r="G659" s="52"/>
      <c r="H659" s="92"/>
    </row>
    <row r="660" spans="1:8" s="17" customFormat="1" ht="25.5" outlineLevel="2">
      <c r="A660" s="89" t="s">
        <v>268</v>
      </c>
      <c r="B660" s="104" t="s">
        <v>10660</v>
      </c>
      <c r="C660" s="103" t="s">
        <v>10659</v>
      </c>
      <c r="D660" s="161">
        <v>733792</v>
      </c>
      <c r="E660" s="161">
        <v>55154.27</v>
      </c>
      <c r="F660" s="162">
        <f>D660-E660</f>
        <v>678637.73</v>
      </c>
      <c r="G660" s="52">
        <f>E660/D660</f>
        <v>7.5163356918581822E-2</v>
      </c>
      <c r="H660" s="92"/>
    </row>
    <row r="661" spans="1:8" s="102" customFormat="1" outlineLevel="1">
      <c r="A661" s="91" t="s">
        <v>11188</v>
      </c>
      <c r="B661" s="104"/>
      <c r="C661" s="103"/>
      <c r="D661" s="161"/>
      <c r="E661" s="161"/>
      <c r="F661" s="162">
        <f>SUBTOTAL(9,F660:F660)</f>
        <v>678637.73</v>
      </c>
      <c r="G661" s="52"/>
      <c r="H661" s="92"/>
    </row>
    <row r="662" spans="1:8" s="17" customFormat="1" ht="25.5" outlineLevel="2">
      <c r="A662" s="89" t="s">
        <v>281</v>
      </c>
      <c r="B662" s="104" t="s">
        <v>4309</v>
      </c>
      <c r="C662" s="103" t="s">
        <v>4308</v>
      </c>
      <c r="D662" s="161">
        <v>400590</v>
      </c>
      <c r="E662" s="161">
        <v>0</v>
      </c>
      <c r="F662" s="162">
        <f t="shared" ref="F662:F676" si="50">D662-E662</f>
        <v>400590</v>
      </c>
      <c r="G662" s="52">
        <f t="shared" ref="G662:G676" si="51">E662/D662</f>
        <v>0</v>
      </c>
      <c r="H662" s="92"/>
    </row>
    <row r="663" spans="1:8" s="17" customFormat="1" outlineLevel="2">
      <c r="A663" s="89" t="s">
        <v>281</v>
      </c>
      <c r="B663" s="104" t="s">
        <v>4301</v>
      </c>
      <c r="C663" s="103" t="s">
        <v>4300</v>
      </c>
      <c r="D663" s="161">
        <v>5608260</v>
      </c>
      <c r="E663" s="161">
        <v>477966</v>
      </c>
      <c r="F663" s="162">
        <f t="shared" si="50"/>
        <v>5130294</v>
      </c>
      <c r="G663" s="52">
        <f t="shared" si="51"/>
        <v>8.5225364016646876E-2</v>
      </c>
      <c r="H663" s="92"/>
    </row>
    <row r="664" spans="1:8" s="17" customFormat="1" ht="25.5" outlineLevel="2">
      <c r="A664" s="89" t="s">
        <v>281</v>
      </c>
      <c r="B664" s="104" t="s">
        <v>4297</v>
      </c>
      <c r="C664" s="103" t="s">
        <v>4296</v>
      </c>
      <c r="D664" s="161">
        <v>3002950</v>
      </c>
      <c r="E664" s="161">
        <v>49439</v>
      </c>
      <c r="F664" s="162">
        <f t="shared" si="50"/>
        <v>2953511</v>
      </c>
      <c r="G664" s="52">
        <f t="shared" si="51"/>
        <v>1.6463477580379294E-2</v>
      </c>
      <c r="H664" s="92"/>
    </row>
    <row r="665" spans="1:8" s="17" customFormat="1" ht="25.5" outlineLevel="2">
      <c r="A665" s="89" t="s">
        <v>281</v>
      </c>
      <c r="B665" s="104" t="s">
        <v>4293</v>
      </c>
      <c r="C665" s="103" t="s">
        <v>4292</v>
      </c>
      <c r="D665" s="161">
        <v>3204720</v>
      </c>
      <c r="E665" s="161">
        <v>0</v>
      </c>
      <c r="F665" s="162">
        <f t="shared" si="50"/>
        <v>3204720</v>
      </c>
      <c r="G665" s="52">
        <f t="shared" si="51"/>
        <v>0</v>
      </c>
      <c r="H665" s="92"/>
    </row>
    <row r="666" spans="1:8" s="17" customFormat="1" outlineLevel="2">
      <c r="A666" s="89" t="s">
        <v>281</v>
      </c>
      <c r="B666" s="104" t="s">
        <v>4288</v>
      </c>
      <c r="C666" s="103" t="s">
        <v>4287</v>
      </c>
      <c r="D666" s="161">
        <v>801180</v>
      </c>
      <c r="E666" s="161">
        <v>0</v>
      </c>
      <c r="F666" s="162">
        <f t="shared" si="50"/>
        <v>801180</v>
      </c>
      <c r="G666" s="52">
        <f t="shared" si="51"/>
        <v>0</v>
      </c>
      <c r="H666" s="92"/>
    </row>
    <row r="667" spans="1:8" s="17" customFormat="1" ht="25.5" outlineLevel="2">
      <c r="A667" s="89" t="s">
        <v>281</v>
      </c>
      <c r="B667" s="104" t="s">
        <v>4282</v>
      </c>
      <c r="C667" s="103" t="s">
        <v>4281</v>
      </c>
      <c r="D667" s="161">
        <v>4005900</v>
      </c>
      <c r="E667" s="161">
        <v>0</v>
      </c>
      <c r="F667" s="162">
        <f t="shared" si="50"/>
        <v>4005900</v>
      </c>
      <c r="G667" s="52">
        <f t="shared" si="51"/>
        <v>0</v>
      </c>
      <c r="H667" s="92"/>
    </row>
    <row r="668" spans="1:8" s="17" customFormat="1" ht="25.5" outlineLevel="2">
      <c r="A668" s="89" t="s">
        <v>281</v>
      </c>
      <c r="B668" s="104" t="s">
        <v>4276</v>
      </c>
      <c r="C668" s="103" t="s">
        <v>4275</v>
      </c>
      <c r="D668" s="161">
        <v>701033</v>
      </c>
      <c r="E668" s="161">
        <v>0</v>
      </c>
      <c r="F668" s="162">
        <f t="shared" si="50"/>
        <v>701033</v>
      </c>
      <c r="G668" s="52">
        <f t="shared" si="51"/>
        <v>0</v>
      </c>
      <c r="H668" s="92"/>
    </row>
    <row r="669" spans="1:8" s="17" customFormat="1" ht="25.5" outlineLevel="2">
      <c r="A669" s="89" t="s">
        <v>281</v>
      </c>
      <c r="B669" s="104" t="s">
        <v>4274</v>
      </c>
      <c r="C669" s="103" t="s">
        <v>4273</v>
      </c>
      <c r="D669" s="161">
        <v>400590</v>
      </c>
      <c r="E669" s="161">
        <v>0</v>
      </c>
      <c r="F669" s="162">
        <f t="shared" si="50"/>
        <v>400590</v>
      </c>
      <c r="G669" s="52">
        <f t="shared" si="51"/>
        <v>0</v>
      </c>
      <c r="H669" s="92"/>
    </row>
    <row r="670" spans="1:8" s="17" customFormat="1" outlineLevel="2">
      <c r="A670" s="89" t="s">
        <v>281</v>
      </c>
      <c r="B670" s="104" t="s">
        <v>4270</v>
      </c>
      <c r="C670" s="103" t="s">
        <v>4269</v>
      </c>
      <c r="D670" s="161">
        <v>600885</v>
      </c>
      <c r="E670" s="161">
        <v>0</v>
      </c>
      <c r="F670" s="162">
        <f t="shared" si="50"/>
        <v>600885</v>
      </c>
      <c r="G670" s="52">
        <f t="shared" si="51"/>
        <v>0</v>
      </c>
      <c r="H670" s="92"/>
    </row>
    <row r="671" spans="1:8" s="17" customFormat="1" ht="25.5" outlineLevel="2">
      <c r="A671" s="89" t="s">
        <v>281</v>
      </c>
      <c r="B671" s="104" t="s">
        <v>4268</v>
      </c>
      <c r="C671" s="103" t="s">
        <v>4267</v>
      </c>
      <c r="D671" s="161">
        <v>8011800</v>
      </c>
      <c r="E671" s="161">
        <v>0</v>
      </c>
      <c r="F671" s="162">
        <f t="shared" si="50"/>
        <v>8011800</v>
      </c>
      <c r="G671" s="52">
        <f t="shared" si="51"/>
        <v>0</v>
      </c>
      <c r="H671" s="92"/>
    </row>
    <row r="672" spans="1:8" s="17" customFormat="1" ht="25.5" outlineLevel="2">
      <c r="A672" s="89" t="s">
        <v>281</v>
      </c>
      <c r="B672" s="104" t="s">
        <v>4266</v>
      </c>
      <c r="C672" s="103" t="s">
        <v>4265</v>
      </c>
      <c r="D672" s="161">
        <v>2002950</v>
      </c>
      <c r="E672" s="161">
        <v>0</v>
      </c>
      <c r="F672" s="162">
        <f t="shared" si="50"/>
        <v>2002950</v>
      </c>
      <c r="G672" s="52">
        <f t="shared" si="51"/>
        <v>0</v>
      </c>
      <c r="H672" s="92"/>
    </row>
    <row r="673" spans="1:8" s="17" customFormat="1" ht="25.5" outlineLevel="2">
      <c r="A673" s="89" t="s">
        <v>281</v>
      </c>
      <c r="B673" s="104" t="s">
        <v>4242</v>
      </c>
      <c r="C673" s="103" t="s">
        <v>4241</v>
      </c>
      <c r="D673" s="161">
        <v>5007375</v>
      </c>
      <c r="E673" s="161">
        <v>0</v>
      </c>
      <c r="F673" s="162">
        <f t="shared" si="50"/>
        <v>5007375</v>
      </c>
      <c r="G673" s="52">
        <f t="shared" si="51"/>
        <v>0</v>
      </c>
      <c r="H673" s="92"/>
    </row>
    <row r="674" spans="1:8" s="17" customFormat="1" outlineLevel="2">
      <c r="A674" s="89" t="s">
        <v>281</v>
      </c>
      <c r="B674" s="104" t="s">
        <v>4240</v>
      </c>
      <c r="C674" s="103" t="s">
        <v>4239</v>
      </c>
      <c r="D674" s="161">
        <v>1001475</v>
      </c>
      <c r="E674" s="161">
        <v>0</v>
      </c>
      <c r="F674" s="162">
        <f t="shared" si="50"/>
        <v>1001475</v>
      </c>
      <c r="G674" s="52">
        <f t="shared" si="51"/>
        <v>0</v>
      </c>
      <c r="H674" s="92"/>
    </row>
    <row r="675" spans="1:8" s="17" customFormat="1" ht="25.5" outlineLevel="2">
      <c r="A675" s="89" t="s">
        <v>281</v>
      </c>
      <c r="B675" s="104" t="s">
        <v>10633</v>
      </c>
      <c r="C675" s="103" t="s">
        <v>10632</v>
      </c>
      <c r="D675" s="161">
        <v>5713345</v>
      </c>
      <c r="E675" s="161">
        <v>0</v>
      </c>
      <c r="F675" s="162">
        <f t="shared" si="50"/>
        <v>5713345</v>
      </c>
      <c r="G675" s="52">
        <f t="shared" si="51"/>
        <v>0</v>
      </c>
      <c r="H675" s="92"/>
    </row>
    <row r="676" spans="1:8" s="17" customFormat="1" ht="25.5" outlineLevel="2">
      <c r="A676" s="89" t="s">
        <v>281</v>
      </c>
      <c r="B676" s="104" t="s">
        <v>10629</v>
      </c>
      <c r="C676" s="103" t="s">
        <v>4241</v>
      </c>
      <c r="D676" s="161">
        <v>2505854</v>
      </c>
      <c r="E676" s="161">
        <v>0</v>
      </c>
      <c r="F676" s="162">
        <f t="shared" si="50"/>
        <v>2505854</v>
      </c>
      <c r="G676" s="52">
        <f t="shared" si="51"/>
        <v>0</v>
      </c>
      <c r="H676" s="92"/>
    </row>
    <row r="677" spans="1:8" s="102" customFormat="1" outlineLevel="1">
      <c r="A677" s="91" t="s">
        <v>11189</v>
      </c>
      <c r="B677" s="104"/>
      <c r="C677" s="103"/>
      <c r="D677" s="161"/>
      <c r="E677" s="161"/>
      <c r="F677" s="162">
        <f>SUBTOTAL(9,F662:F676)</f>
        <v>42441502</v>
      </c>
      <c r="G677" s="52"/>
      <c r="H677" s="92"/>
    </row>
    <row r="678" spans="1:8" s="17" customFormat="1" outlineLevel="2">
      <c r="A678" s="89" t="s">
        <v>355</v>
      </c>
      <c r="B678" s="104" t="s">
        <v>358</v>
      </c>
      <c r="C678" s="103" t="s">
        <v>359</v>
      </c>
      <c r="D678" s="161">
        <v>1766000</v>
      </c>
      <c r="E678" s="161">
        <v>0</v>
      </c>
      <c r="F678" s="162">
        <f>D678-E678</f>
        <v>1766000</v>
      </c>
      <c r="G678" s="52">
        <f>E678/D678</f>
        <v>0</v>
      </c>
      <c r="H678" s="92"/>
    </row>
    <row r="679" spans="1:8" s="17" customFormat="1" outlineLevel="2">
      <c r="A679" s="89" t="s">
        <v>355</v>
      </c>
      <c r="B679" s="104" t="s">
        <v>3849</v>
      </c>
      <c r="C679" s="103" t="s">
        <v>3848</v>
      </c>
      <c r="D679" s="161">
        <v>1602360</v>
      </c>
      <c r="E679" s="161">
        <v>0</v>
      </c>
      <c r="F679" s="162">
        <f>D679-E679</f>
        <v>1602360</v>
      </c>
      <c r="G679" s="52">
        <f>E679/D679</f>
        <v>0</v>
      </c>
      <c r="H679" s="92"/>
    </row>
    <row r="680" spans="1:8" s="17" customFormat="1" ht="25.5" outlineLevel="2">
      <c r="A680" s="89" t="s">
        <v>355</v>
      </c>
      <c r="B680" s="104" t="s">
        <v>3830</v>
      </c>
      <c r="C680" s="103" t="s">
        <v>3829</v>
      </c>
      <c r="D680" s="161">
        <v>3004425</v>
      </c>
      <c r="E680" s="161">
        <v>0</v>
      </c>
      <c r="F680" s="162">
        <f>D680-E680</f>
        <v>3004425</v>
      </c>
      <c r="G680" s="52">
        <f>E680/D680</f>
        <v>0</v>
      </c>
      <c r="H680" s="92"/>
    </row>
    <row r="681" spans="1:8" s="17" customFormat="1" ht="25.5" outlineLevel="2">
      <c r="A681" s="89" t="s">
        <v>355</v>
      </c>
      <c r="B681" s="104" t="s">
        <v>10601</v>
      </c>
      <c r="C681" s="103" t="s">
        <v>10600</v>
      </c>
      <c r="D681" s="161">
        <v>274683</v>
      </c>
      <c r="E681" s="161">
        <v>0</v>
      </c>
      <c r="F681" s="162">
        <f>D681-E681</f>
        <v>274683</v>
      </c>
      <c r="G681" s="52">
        <f>E681/D681</f>
        <v>0</v>
      </c>
      <c r="H681" s="92"/>
    </row>
    <row r="682" spans="1:8" s="17" customFormat="1" outlineLevel="2">
      <c r="A682" s="89" t="s">
        <v>355</v>
      </c>
      <c r="B682" s="104" t="s">
        <v>10597</v>
      </c>
      <c r="C682" s="103" t="s">
        <v>10596</v>
      </c>
      <c r="D682" s="161">
        <v>18042145</v>
      </c>
      <c r="E682" s="161">
        <v>1787051.1</v>
      </c>
      <c r="F682" s="162">
        <f>D682-E682</f>
        <v>16255093.9</v>
      </c>
      <c r="G682" s="52">
        <f>E682/D682</f>
        <v>9.9048705129018755E-2</v>
      </c>
      <c r="H682" s="92"/>
    </row>
    <row r="683" spans="1:8" s="102" customFormat="1" outlineLevel="1">
      <c r="A683" s="91" t="s">
        <v>11190</v>
      </c>
      <c r="B683" s="104"/>
      <c r="C683" s="103"/>
      <c r="D683" s="161"/>
      <c r="E683" s="161"/>
      <c r="F683" s="162">
        <f>SUBTOTAL(9,F678:F682)</f>
        <v>22902561.899999999</v>
      </c>
      <c r="G683" s="52"/>
      <c r="H683" s="92"/>
    </row>
    <row r="684" spans="1:8" s="17" customFormat="1" outlineLevel="2">
      <c r="A684" s="89" t="s">
        <v>288</v>
      </c>
      <c r="B684" s="104" t="s">
        <v>4217</v>
      </c>
      <c r="C684" s="103" t="s">
        <v>4194</v>
      </c>
      <c r="D684" s="161">
        <v>1522242</v>
      </c>
      <c r="E684" s="161">
        <v>0</v>
      </c>
      <c r="F684" s="162">
        <f>D684-E684</f>
        <v>1522242</v>
      </c>
      <c r="G684" s="52">
        <f>E684/D684</f>
        <v>0</v>
      </c>
      <c r="H684" s="92"/>
    </row>
    <row r="685" spans="1:8" s="17" customFormat="1" ht="25.5" outlineLevel="2">
      <c r="A685" s="89" t="s">
        <v>288</v>
      </c>
      <c r="B685" s="104" t="s">
        <v>4204</v>
      </c>
      <c r="C685" s="103" t="s">
        <v>4203</v>
      </c>
      <c r="D685" s="161">
        <v>2603835</v>
      </c>
      <c r="E685" s="161">
        <v>0</v>
      </c>
      <c r="F685" s="162">
        <f>D685-E685</f>
        <v>2603835</v>
      </c>
      <c r="G685" s="52">
        <f>E685/D685</f>
        <v>0</v>
      </c>
      <c r="H685" s="92"/>
    </row>
    <row r="686" spans="1:8" s="15" customFormat="1" outlineLevel="2">
      <c r="A686" s="89" t="s">
        <v>288</v>
      </c>
      <c r="B686" s="104" t="s">
        <v>4199</v>
      </c>
      <c r="C686" s="103" t="s">
        <v>4198</v>
      </c>
      <c r="D686" s="161">
        <v>2002950</v>
      </c>
      <c r="E686" s="161">
        <v>0</v>
      </c>
      <c r="F686" s="162">
        <f>D686-E686</f>
        <v>2002950</v>
      </c>
      <c r="G686" s="52">
        <f>E686/D686</f>
        <v>0</v>
      </c>
      <c r="H686" s="92"/>
    </row>
    <row r="687" spans="1:8" s="15" customFormat="1" outlineLevel="2">
      <c r="A687" s="89" t="s">
        <v>288</v>
      </c>
      <c r="B687" s="104" t="s">
        <v>4195</v>
      </c>
      <c r="C687" s="103" t="s">
        <v>4194</v>
      </c>
      <c r="D687" s="161">
        <v>1402065</v>
      </c>
      <c r="E687" s="161">
        <v>0</v>
      </c>
      <c r="F687" s="162">
        <f>D687-E687</f>
        <v>1402065</v>
      </c>
      <c r="G687" s="52">
        <f>E687/D687</f>
        <v>0</v>
      </c>
      <c r="H687" s="92"/>
    </row>
    <row r="688" spans="1:8" s="101" customFormat="1" outlineLevel="1">
      <c r="A688" s="91" t="s">
        <v>11191</v>
      </c>
      <c r="B688" s="104"/>
      <c r="C688" s="103"/>
      <c r="D688" s="161"/>
      <c r="E688" s="161"/>
      <c r="F688" s="162">
        <f>SUBTOTAL(9,F684:F687)</f>
        <v>7531092</v>
      </c>
      <c r="G688" s="52"/>
      <c r="H688" s="92"/>
    </row>
    <row r="689" spans="1:8" s="15" customFormat="1" outlineLevel="2">
      <c r="A689" s="89" t="s">
        <v>293</v>
      </c>
      <c r="B689" s="104" t="s">
        <v>304</v>
      </c>
      <c r="C689" s="103" t="s">
        <v>305</v>
      </c>
      <c r="D689" s="161">
        <v>1500000</v>
      </c>
      <c r="E689" s="161">
        <v>0</v>
      </c>
      <c r="F689" s="162">
        <f t="shared" ref="F689:F720" si="52">D689-E689</f>
        <v>1500000</v>
      </c>
      <c r="G689" s="52">
        <f t="shared" ref="G689:G720" si="53">E689/D689</f>
        <v>0</v>
      </c>
      <c r="H689" s="92"/>
    </row>
    <row r="690" spans="1:8" s="15" customFormat="1" ht="25.5" outlineLevel="2">
      <c r="A690" s="89" t="s">
        <v>293</v>
      </c>
      <c r="B690" s="104" t="s">
        <v>11798</v>
      </c>
      <c r="C690" s="103" t="s">
        <v>11799</v>
      </c>
      <c r="D690" s="161">
        <v>102148</v>
      </c>
      <c r="E690" s="161">
        <v>3754.73</v>
      </c>
      <c r="F690" s="162">
        <f t="shared" si="52"/>
        <v>98393.27</v>
      </c>
      <c r="G690" s="52">
        <f t="shared" si="53"/>
        <v>3.675774366605318E-2</v>
      </c>
      <c r="H690" s="92"/>
    </row>
    <row r="691" spans="1:8" s="15" customFormat="1" ht="25.5" outlineLevel="2">
      <c r="A691" s="89" t="s">
        <v>293</v>
      </c>
      <c r="B691" s="104" t="s">
        <v>317</v>
      </c>
      <c r="C691" s="103" t="s">
        <v>318</v>
      </c>
      <c r="D691" s="161">
        <v>249450</v>
      </c>
      <c r="E691" s="161">
        <v>0</v>
      </c>
      <c r="F691" s="162">
        <f t="shared" si="52"/>
        <v>249450</v>
      </c>
      <c r="G691" s="52">
        <f t="shared" si="53"/>
        <v>0</v>
      </c>
      <c r="H691" s="92"/>
    </row>
    <row r="692" spans="1:8" s="15" customFormat="1" ht="25.5" outlineLevel="2">
      <c r="A692" s="89" t="s">
        <v>293</v>
      </c>
      <c r="B692" s="104" t="s">
        <v>323</v>
      </c>
      <c r="C692" s="103" t="s">
        <v>324</v>
      </c>
      <c r="D692" s="161">
        <v>498900</v>
      </c>
      <c r="E692" s="161">
        <v>0</v>
      </c>
      <c r="F692" s="162">
        <f t="shared" si="52"/>
        <v>498900</v>
      </c>
      <c r="G692" s="52">
        <f t="shared" si="53"/>
        <v>0</v>
      </c>
      <c r="H692" s="92"/>
    </row>
    <row r="693" spans="1:8" s="15" customFormat="1" outlineLevel="2">
      <c r="A693" s="89" t="s">
        <v>293</v>
      </c>
      <c r="B693" s="104" t="s">
        <v>329</v>
      </c>
      <c r="C693" s="103" t="s">
        <v>330</v>
      </c>
      <c r="D693" s="161">
        <v>1197360</v>
      </c>
      <c r="E693" s="161">
        <v>0</v>
      </c>
      <c r="F693" s="162">
        <f t="shared" si="52"/>
        <v>1197360</v>
      </c>
      <c r="G693" s="52">
        <f t="shared" si="53"/>
        <v>0</v>
      </c>
      <c r="H693" s="92"/>
    </row>
    <row r="694" spans="1:8" s="15" customFormat="1" outlineLevel="2">
      <c r="A694" s="89" t="s">
        <v>293</v>
      </c>
      <c r="B694" s="104" t="s">
        <v>331</v>
      </c>
      <c r="C694" s="103" t="s">
        <v>332</v>
      </c>
      <c r="D694" s="161">
        <v>496750</v>
      </c>
      <c r="E694" s="161">
        <v>0</v>
      </c>
      <c r="F694" s="162">
        <f t="shared" si="52"/>
        <v>496750</v>
      </c>
      <c r="G694" s="52">
        <f t="shared" si="53"/>
        <v>0</v>
      </c>
      <c r="H694" s="92"/>
    </row>
    <row r="695" spans="1:8" s="15" customFormat="1" outlineLevel="2">
      <c r="A695" s="89" t="s">
        <v>293</v>
      </c>
      <c r="B695" s="104" t="s">
        <v>11611</v>
      </c>
      <c r="C695" s="103" t="s">
        <v>3965</v>
      </c>
      <c r="D695" s="161">
        <v>639553</v>
      </c>
      <c r="E695" s="161">
        <v>55292.23</v>
      </c>
      <c r="F695" s="162">
        <f t="shared" si="52"/>
        <v>584260.77</v>
      </c>
      <c r="G695" s="52">
        <f t="shared" si="53"/>
        <v>8.6454492434559771E-2</v>
      </c>
      <c r="H695" s="92"/>
    </row>
    <row r="696" spans="1:8" s="15" customFormat="1" outlineLevel="2">
      <c r="A696" s="89" t="s">
        <v>293</v>
      </c>
      <c r="B696" s="104" t="s">
        <v>333</v>
      </c>
      <c r="C696" s="103" t="s">
        <v>334</v>
      </c>
      <c r="D696" s="161">
        <v>787000</v>
      </c>
      <c r="E696" s="161">
        <v>0</v>
      </c>
      <c r="F696" s="162">
        <f t="shared" si="52"/>
        <v>787000</v>
      </c>
      <c r="G696" s="52">
        <f t="shared" si="53"/>
        <v>0</v>
      </c>
      <c r="H696" s="92"/>
    </row>
    <row r="697" spans="1:8" s="15" customFormat="1" outlineLevel="2">
      <c r="A697" s="89" t="s">
        <v>293</v>
      </c>
      <c r="B697" s="104" t="s">
        <v>4193</v>
      </c>
      <c r="C697" s="103" t="s">
        <v>4192</v>
      </c>
      <c r="D697" s="161">
        <v>801180</v>
      </c>
      <c r="E697" s="161">
        <v>0</v>
      </c>
      <c r="F697" s="162">
        <f t="shared" si="52"/>
        <v>801180</v>
      </c>
      <c r="G697" s="52">
        <f t="shared" si="53"/>
        <v>0</v>
      </c>
      <c r="H697" s="92"/>
    </row>
    <row r="698" spans="1:8" s="15" customFormat="1" outlineLevel="2">
      <c r="A698" s="89" t="s">
        <v>293</v>
      </c>
      <c r="B698" s="104" t="s">
        <v>4189</v>
      </c>
      <c r="C698" s="103" t="s">
        <v>4188</v>
      </c>
      <c r="D698" s="161">
        <v>801180</v>
      </c>
      <c r="E698" s="161">
        <v>0</v>
      </c>
      <c r="F698" s="162">
        <f t="shared" si="52"/>
        <v>801180</v>
      </c>
      <c r="G698" s="52">
        <f t="shared" si="53"/>
        <v>0</v>
      </c>
      <c r="H698" s="92"/>
    </row>
    <row r="699" spans="1:8" s="15" customFormat="1" ht="63.75" outlineLevel="2">
      <c r="A699" s="89" t="s">
        <v>293</v>
      </c>
      <c r="B699" s="104" t="s">
        <v>4181</v>
      </c>
      <c r="C699" s="103" t="s">
        <v>4180</v>
      </c>
      <c r="D699" s="161">
        <v>400590</v>
      </c>
      <c r="E699" s="161">
        <v>0</v>
      </c>
      <c r="F699" s="162">
        <f t="shared" si="52"/>
        <v>400590</v>
      </c>
      <c r="G699" s="52">
        <f t="shared" si="53"/>
        <v>0</v>
      </c>
      <c r="H699" s="92"/>
    </row>
    <row r="700" spans="1:8" s="15" customFormat="1" ht="25.5" outlineLevel="2">
      <c r="A700" s="89" t="s">
        <v>293</v>
      </c>
      <c r="B700" s="104" t="s">
        <v>4177</v>
      </c>
      <c r="C700" s="103" t="s">
        <v>4176</v>
      </c>
      <c r="D700" s="161">
        <v>801626.11</v>
      </c>
      <c r="E700" s="161">
        <v>0</v>
      </c>
      <c r="F700" s="162">
        <f t="shared" si="52"/>
        <v>801626.11</v>
      </c>
      <c r="G700" s="52">
        <f t="shared" si="53"/>
        <v>0</v>
      </c>
      <c r="H700" s="92"/>
    </row>
    <row r="701" spans="1:8" s="15" customFormat="1" ht="38.25" outlineLevel="2">
      <c r="A701" s="89" t="s">
        <v>293</v>
      </c>
      <c r="B701" s="104" t="s">
        <v>4173</v>
      </c>
      <c r="C701" s="103" t="s">
        <v>4172</v>
      </c>
      <c r="D701" s="161">
        <v>4406490</v>
      </c>
      <c r="E701" s="161">
        <v>0</v>
      </c>
      <c r="F701" s="162">
        <f t="shared" si="52"/>
        <v>4406490</v>
      </c>
      <c r="G701" s="52">
        <f t="shared" si="53"/>
        <v>0</v>
      </c>
      <c r="H701" s="92"/>
    </row>
    <row r="702" spans="1:8" s="15" customFormat="1" ht="25.5" outlineLevel="2">
      <c r="A702" s="89" t="s">
        <v>293</v>
      </c>
      <c r="B702" s="104" t="s">
        <v>4171</v>
      </c>
      <c r="C702" s="103" t="s">
        <v>4170</v>
      </c>
      <c r="D702" s="161">
        <v>961416</v>
      </c>
      <c r="E702" s="161">
        <v>0</v>
      </c>
      <c r="F702" s="162">
        <f t="shared" si="52"/>
        <v>961416</v>
      </c>
      <c r="G702" s="52">
        <f t="shared" si="53"/>
        <v>0</v>
      </c>
      <c r="H702" s="92"/>
    </row>
    <row r="703" spans="1:8" s="15" customFormat="1" outlineLevel="2">
      <c r="A703" s="89" t="s">
        <v>293</v>
      </c>
      <c r="B703" s="104" t="s">
        <v>4151</v>
      </c>
      <c r="C703" s="103" t="s">
        <v>4150</v>
      </c>
      <c r="D703" s="161">
        <v>1201770</v>
      </c>
      <c r="E703" s="161">
        <v>0</v>
      </c>
      <c r="F703" s="162">
        <f t="shared" si="52"/>
        <v>1201770</v>
      </c>
      <c r="G703" s="52">
        <f t="shared" si="53"/>
        <v>0</v>
      </c>
      <c r="H703" s="92"/>
    </row>
    <row r="704" spans="1:8" s="15" customFormat="1" outlineLevel="2">
      <c r="A704" s="89" t="s">
        <v>293</v>
      </c>
      <c r="B704" s="104" t="s">
        <v>4145</v>
      </c>
      <c r="C704" s="103" t="s">
        <v>4144</v>
      </c>
      <c r="D704" s="161">
        <v>57776</v>
      </c>
      <c r="E704" s="161">
        <v>0</v>
      </c>
      <c r="F704" s="162">
        <f t="shared" si="52"/>
        <v>57776</v>
      </c>
      <c r="G704" s="52">
        <f t="shared" si="53"/>
        <v>0</v>
      </c>
      <c r="H704" s="92"/>
    </row>
    <row r="705" spans="1:8" s="15" customFormat="1" ht="25.5" outlineLevel="2">
      <c r="A705" s="89" t="s">
        <v>293</v>
      </c>
      <c r="B705" s="104" t="s">
        <v>4141</v>
      </c>
      <c r="C705" s="103" t="s">
        <v>4140</v>
      </c>
      <c r="D705" s="161">
        <v>463082.2</v>
      </c>
      <c r="E705" s="161">
        <v>0</v>
      </c>
      <c r="F705" s="162">
        <f t="shared" si="52"/>
        <v>463082.2</v>
      </c>
      <c r="G705" s="52">
        <f t="shared" si="53"/>
        <v>0</v>
      </c>
      <c r="H705" s="92"/>
    </row>
    <row r="706" spans="1:8" s="15" customFormat="1" outlineLevel="2">
      <c r="A706" s="89" t="s">
        <v>293</v>
      </c>
      <c r="B706" s="104" t="s">
        <v>4139</v>
      </c>
      <c r="C706" s="103" t="s">
        <v>4138</v>
      </c>
      <c r="D706" s="161">
        <v>1602360</v>
      </c>
      <c r="E706" s="161">
        <v>0</v>
      </c>
      <c r="F706" s="162">
        <f t="shared" si="52"/>
        <v>1602360</v>
      </c>
      <c r="G706" s="52">
        <f t="shared" si="53"/>
        <v>0</v>
      </c>
      <c r="H706" s="92"/>
    </row>
    <row r="707" spans="1:8" s="15" customFormat="1" ht="25.5" outlineLevel="2">
      <c r="A707" s="89" t="s">
        <v>293</v>
      </c>
      <c r="B707" s="104" t="s">
        <v>4135</v>
      </c>
      <c r="C707" s="103" t="s">
        <v>4134</v>
      </c>
      <c r="D707" s="161">
        <v>1602360</v>
      </c>
      <c r="E707" s="161">
        <v>0</v>
      </c>
      <c r="F707" s="162">
        <f t="shared" si="52"/>
        <v>1602360</v>
      </c>
      <c r="G707" s="52">
        <f t="shared" si="53"/>
        <v>0</v>
      </c>
      <c r="H707" s="92"/>
    </row>
    <row r="708" spans="1:8" s="15" customFormat="1" outlineLevel="2">
      <c r="A708" s="89" t="s">
        <v>293</v>
      </c>
      <c r="B708" s="104" t="s">
        <v>4126</v>
      </c>
      <c r="C708" s="103" t="s">
        <v>4125</v>
      </c>
      <c r="D708" s="161">
        <v>1602360</v>
      </c>
      <c r="E708" s="161">
        <v>0</v>
      </c>
      <c r="F708" s="162">
        <f t="shared" si="52"/>
        <v>1602360</v>
      </c>
      <c r="G708" s="52">
        <f t="shared" si="53"/>
        <v>0</v>
      </c>
      <c r="H708" s="92"/>
    </row>
    <row r="709" spans="1:8" s="15" customFormat="1" outlineLevel="2">
      <c r="A709" s="89" t="s">
        <v>293</v>
      </c>
      <c r="B709" s="104" t="s">
        <v>4124</v>
      </c>
      <c r="C709" s="103" t="s">
        <v>4123</v>
      </c>
      <c r="D709" s="161">
        <v>801180</v>
      </c>
      <c r="E709" s="161">
        <v>0</v>
      </c>
      <c r="F709" s="162">
        <f t="shared" si="52"/>
        <v>801180</v>
      </c>
      <c r="G709" s="52">
        <f t="shared" si="53"/>
        <v>0</v>
      </c>
      <c r="H709" s="92"/>
    </row>
    <row r="710" spans="1:8" s="15" customFormat="1" outlineLevel="2">
      <c r="A710" s="89" t="s">
        <v>293</v>
      </c>
      <c r="B710" s="104" t="s">
        <v>4122</v>
      </c>
      <c r="C710" s="103" t="s">
        <v>4121</v>
      </c>
      <c r="D710" s="161">
        <v>92136</v>
      </c>
      <c r="E710" s="161">
        <v>0</v>
      </c>
      <c r="F710" s="162">
        <f t="shared" si="52"/>
        <v>92136</v>
      </c>
      <c r="G710" s="52">
        <f t="shared" si="53"/>
        <v>0</v>
      </c>
      <c r="H710" s="92"/>
    </row>
    <row r="711" spans="1:8" s="15" customFormat="1" ht="25.5" outlineLevel="2">
      <c r="A711" s="89" t="s">
        <v>293</v>
      </c>
      <c r="B711" s="104" t="s">
        <v>4118</v>
      </c>
      <c r="C711" s="103" t="s">
        <v>4117</v>
      </c>
      <c r="D711" s="161">
        <v>801180</v>
      </c>
      <c r="E711" s="161">
        <v>0</v>
      </c>
      <c r="F711" s="162">
        <f t="shared" si="52"/>
        <v>801180</v>
      </c>
      <c r="G711" s="52">
        <f t="shared" si="53"/>
        <v>0</v>
      </c>
      <c r="H711" s="92"/>
    </row>
    <row r="712" spans="1:8" s="15" customFormat="1" outlineLevel="2">
      <c r="A712" s="89" t="s">
        <v>293</v>
      </c>
      <c r="B712" s="104" t="s">
        <v>4116</v>
      </c>
      <c r="C712" s="103" t="s">
        <v>4115</v>
      </c>
      <c r="D712" s="161">
        <v>2403540</v>
      </c>
      <c r="E712" s="161">
        <v>0</v>
      </c>
      <c r="F712" s="162">
        <f t="shared" si="52"/>
        <v>2403540</v>
      </c>
      <c r="G712" s="52">
        <f t="shared" si="53"/>
        <v>0</v>
      </c>
      <c r="H712" s="92"/>
    </row>
    <row r="713" spans="1:8" s="15" customFormat="1" ht="25.5" outlineLevel="2">
      <c r="A713" s="89" t="s">
        <v>293</v>
      </c>
      <c r="B713" s="104" t="s">
        <v>4113</v>
      </c>
      <c r="C713" s="103" t="s">
        <v>4112</v>
      </c>
      <c r="D713" s="161">
        <v>9614161</v>
      </c>
      <c r="E713" s="161">
        <v>0</v>
      </c>
      <c r="F713" s="162">
        <f t="shared" si="52"/>
        <v>9614161</v>
      </c>
      <c r="G713" s="52">
        <f t="shared" si="53"/>
        <v>0</v>
      </c>
      <c r="H713" s="92"/>
    </row>
    <row r="714" spans="1:8" s="15" customFormat="1" outlineLevel="2">
      <c r="A714" s="89" t="s">
        <v>293</v>
      </c>
      <c r="B714" s="104" t="s">
        <v>4098</v>
      </c>
      <c r="C714" s="103" t="s">
        <v>4097</v>
      </c>
      <c r="D714" s="161">
        <v>60088</v>
      </c>
      <c r="E714" s="161">
        <v>0</v>
      </c>
      <c r="F714" s="162">
        <f t="shared" si="52"/>
        <v>60088</v>
      </c>
      <c r="G714" s="52">
        <f t="shared" si="53"/>
        <v>0</v>
      </c>
      <c r="H714" s="92"/>
    </row>
    <row r="715" spans="1:8" s="15" customFormat="1" ht="51" outlineLevel="2">
      <c r="A715" s="89" t="s">
        <v>293</v>
      </c>
      <c r="B715" s="104" t="s">
        <v>4094</v>
      </c>
      <c r="C715" s="103" t="s">
        <v>4093</v>
      </c>
      <c r="D715" s="161">
        <v>2002950</v>
      </c>
      <c r="E715" s="161">
        <v>121567</v>
      </c>
      <c r="F715" s="162">
        <f t="shared" si="52"/>
        <v>1881383</v>
      </c>
      <c r="G715" s="52">
        <f t="shared" si="53"/>
        <v>6.0693976384832371E-2</v>
      </c>
      <c r="H715" s="92"/>
    </row>
    <row r="716" spans="1:8" s="15" customFormat="1" ht="25.5" outlineLevel="2">
      <c r="A716" s="89" t="s">
        <v>293</v>
      </c>
      <c r="B716" s="104" t="s">
        <v>4090</v>
      </c>
      <c r="C716" s="103" t="s">
        <v>4089</v>
      </c>
      <c r="D716" s="161">
        <v>2804130</v>
      </c>
      <c r="E716" s="161">
        <v>0</v>
      </c>
      <c r="F716" s="162">
        <f t="shared" si="52"/>
        <v>2804130</v>
      </c>
      <c r="G716" s="52">
        <f t="shared" si="53"/>
        <v>0</v>
      </c>
      <c r="H716" s="92"/>
    </row>
    <row r="717" spans="1:8" s="15" customFormat="1" ht="38.25" outlineLevel="2">
      <c r="A717" s="89" t="s">
        <v>293</v>
      </c>
      <c r="B717" s="104" t="s">
        <v>4076</v>
      </c>
      <c r="C717" s="103" t="s">
        <v>4075</v>
      </c>
      <c r="D717" s="161">
        <v>8011800</v>
      </c>
      <c r="E717" s="161">
        <v>0</v>
      </c>
      <c r="F717" s="162">
        <f t="shared" si="52"/>
        <v>8011800</v>
      </c>
      <c r="G717" s="52">
        <f t="shared" si="53"/>
        <v>0</v>
      </c>
      <c r="H717" s="92"/>
    </row>
    <row r="718" spans="1:8" s="15" customFormat="1" ht="25.5" outlineLevel="2">
      <c r="A718" s="89" t="s">
        <v>293</v>
      </c>
      <c r="B718" s="104" t="s">
        <v>4074</v>
      </c>
      <c r="C718" s="103" t="s">
        <v>4073</v>
      </c>
      <c r="D718" s="161">
        <v>3445074</v>
      </c>
      <c r="E718" s="161">
        <v>0</v>
      </c>
      <c r="F718" s="162">
        <f t="shared" si="52"/>
        <v>3445074</v>
      </c>
      <c r="G718" s="52">
        <f t="shared" si="53"/>
        <v>0</v>
      </c>
      <c r="H718" s="92"/>
    </row>
    <row r="719" spans="1:8" s="15" customFormat="1" ht="25.5" outlineLevel="2">
      <c r="A719" s="89" t="s">
        <v>293</v>
      </c>
      <c r="B719" s="104" t="s">
        <v>4067</v>
      </c>
      <c r="C719" s="103" t="s">
        <v>4066</v>
      </c>
      <c r="D719" s="161">
        <v>480708</v>
      </c>
      <c r="E719" s="161">
        <v>0</v>
      </c>
      <c r="F719" s="162">
        <f t="shared" si="52"/>
        <v>480708</v>
      </c>
      <c r="G719" s="52">
        <f t="shared" si="53"/>
        <v>0</v>
      </c>
      <c r="H719" s="92"/>
    </row>
    <row r="720" spans="1:8" s="15" customFormat="1" outlineLevel="2">
      <c r="A720" s="89" t="s">
        <v>293</v>
      </c>
      <c r="B720" s="104" t="s">
        <v>4061</v>
      </c>
      <c r="C720" s="103" t="s">
        <v>4060</v>
      </c>
      <c r="D720" s="161">
        <v>1218900</v>
      </c>
      <c r="E720" s="161">
        <v>0</v>
      </c>
      <c r="F720" s="162">
        <f t="shared" si="52"/>
        <v>1218900</v>
      </c>
      <c r="G720" s="52">
        <f t="shared" si="53"/>
        <v>0</v>
      </c>
      <c r="H720" s="92"/>
    </row>
    <row r="721" spans="1:8" s="15" customFormat="1" ht="25.5" outlineLevel="2">
      <c r="A721" s="89" t="s">
        <v>293</v>
      </c>
      <c r="B721" s="104" t="s">
        <v>4059</v>
      </c>
      <c r="C721" s="103" t="s">
        <v>4058</v>
      </c>
      <c r="D721" s="161">
        <v>2002950</v>
      </c>
      <c r="E721" s="161">
        <v>0</v>
      </c>
      <c r="F721" s="162">
        <f t="shared" ref="F721:F752" si="54">D721-E721</f>
        <v>2002950</v>
      </c>
      <c r="G721" s="52">
        <f t="shared" ref="G721:G756" si="55">E721/D721</f>
        <v>0</v>
      </c>
      <c r="H721" s="92"/>
    </row>
    <row r="722" spans="1:8" s="15" customFormat="1" ht="25.5" outlineLevel="2">
      <c r="A722" s="89" t="s">
        <v>293</v>
      </c>
      <c r="B722" s="104" t="s">
        <v>4053</v>
      </c>
      <c r="C722" s="103" t="s">
        <v>4052</v>
      </c>
      <c r="D722" s="161">
        <v>801180</v>
      </c>
      <c r="E722" s="161">
        <v>0</v>
      </c>
      <c r="F722" s="162">
        <f t="shared" si="54"/>
        <v>801180</v>
      </c>
      <c r="G722" s="52">
        <f t="shared" si="55"/>
        <v>0</v>
      </c>
      <c r="H722" s="92"/>
    </row>
    <row r="723" spans="1:8" s="15" customFormat="1" ht="25.5" outlineLevel="2">
      <c r="A723" s="89" t="s">
        <v>293</v>
      </c>
      <c r="B723" s="104" t="s">
        <v>4045</v>
      </c>
      <c r="C723" s="103" t="s">
        <v>3922</v>
      </c>
      <c r="D723" s="161">
        <v>256378</v>
      </c>
      <c r="E723" s="161">
        <v>0</v>
      </c>
      <c r="F723" s="162">
        <f t="shared" si="54"/>
        <v>256378</v>
      </c>
      <c r="G723" s="52">
        <f t="shared" si="55"/>
        <v>0</v>
      </c>
      <c r="H723" s="92"/>
    </row>
    <row r="724" spans="1:8" s="15" customFormat="1" outlineLevel="2">
      <c r="A724" s="89" t="s">
        <v>293</v>
      </c>
      <c r="B724" s="104" t="s">
        <v>4044</v>
      </c>
      <c r="C724" s="103" t="s">
        <v>4043</v>
      </c>
      <c r="D724" s="161">
        <v>801180</v>
      </c>
      <c r="E724" s="161">
        <v>0</v>
      </c>
      <c r="F724" s="162">
        <f t="shared" si="54"/>
        <v>801180</v>
      </c>
      <c r="G724" s="52">
        <f t="shared" si="55"/>
        <v>0</v>
      </c>
      <c r="H724" s="92"/>
    </row>
    <row r="725" spans="1:8" s="15" customFormat="1" ht="38.25" outlineLevel="2">
      <c r="A725" s="89" t="s">
        <v>293</v>
      </c>
      <c r="B725" s="104" t="s">
        <v>4036</v>
      </c>
      <c r="C725" s="103" t="s">
        <v>4035</v>
      </c>
      <c r="D725" s="161">
        <v>454170</v>
      </c>
      <c r="E725" s="161">
        <v>0</v>
      </c>
      <c r="F725" s="162">
        <f t="shared" si="54"/>
        <v>454170</v>
      </c>
      <c r="G725" s="52">
        <f t="shared" si="55"/>
        <v>0</v>
      </c>
      <c r="H725" s="92"/>
    </row>
    <row r="726" spans="1:8" s="15" customFormat="1" outlineLevel="2">
      <c r="A726" s="89" t="s">
        <v>293</v>
      </c>
      <c r="B726" s="104" t="s">
        <v>4034</v>
      </c>
      <c r="C726" s="103" t="s">
        <v>4033</v>
      </c>
      <c r="D726" s="161">
        <v>4566726</v>
      </c>
      <c r="E726" s="161">
        <v>0</v>
      </c>
      <c r="F726" s="162">
        <f t="shared" si="54"/>
        <v>4566726</v>
      </c>
      <c r="G726" s="52">
        <f t="shared" si="55"/>
        <v>0</v>
      </c>
      <c r="H726" s="92"/>
    </row>
    <row r="727" spans="1:8" s="15" customFormat="1" outlineLevel="2">
      <c r="A727" s="89" t="s">
        <v>293</v>
      </c>
      <c r="B727" s="104" t="s">
        <v>4032</v>
      </c>
      <c r="C727" s="103" t="s">
        <v>4031</v>
      </c>
      <c r="D727" s="161">
        <v>1602360</v>
      </c>
      <c r="E727" s="161">
        <v>0</v>
      </c>
      <c r="F727" s="162">
        <f t="shared" si="54"/>
        <v>1602360</v>
      </c>
      <c r="G727" s="52">
        <f t="shared" si="55"/>
        <v>0</v>
      </c>
      <c r="H727" s="92"/>
    </row>
    <row r="728" spans="1:8" s="15" customFormat="1" ht="25.5" outlineLevel="2">
      <c r="A728" s="89" t="s">
        <v>293</v>
      </c>
      <c r="B728" s="104" t="s">
        <v>4030</v>
      </c>
      <c r="C728" s="103" t="s">
        <v>4029</v>
      </c>
      <c r="D728" s="161">
        <v>1201770</v>
      </c>
      <c r="E728" s="161">
        <v>0</v>
      </c>
      <c r="F728" s="162">
        <f t="shared" si="54"/>
        <v>1201770</v>
      </c>
      <c r="G728" s="52">
        <f t="shared" si="55"/>
        <v>0</v>
      </c>
      <c r="H728" s="92"/>
    </row>
    <row r="729" spans="1:8" s="15" customFormat="1" ht="25.5" outlineLevel="2">
      <c r="A729" s="89" t="s">
        <v>293</v>
      </c>
      <c r="B729" s="104" t="s">
        <v>4028</v>
      </c>
      <c r="C729" s="103" t="s">
        <v>4027</v>
      </c>
      <c r="D729" s="161">
        <v>320472</v>
      </c>
      <c r="E729" s="161">
        <v>0</v>
      </c>
      <c r="F729" s="162">
        <f t="shared" si="54"/>
        <v>320472</v>
      </c>
      <c r="G729" s="52">
        <f t="shared" si="55"/>
        <v>0</v>
      </c>
      <c r="H729" s="92"/>
    </row>
    <row r="730" spans="1:8" s="15" customFormat="1" ht="25.5" outlineLevel="2">
      <c r="A730" s="89" t="s">
        <v>293</v>
      </c>
      <c r="B730" s="104" t="s">
        <v>4026</v>
      </c>
      <c r="C730" s="103" t="s">
        <v>4025</v>
      </c>
      <c r="D730" s="161">
        <v>173327</v>
      </c>
      <c r="E730" s="161">
        <v>0</v>
      </c>
      <c r="F730" s="162">
        <f t="shared" si="54"/>
        <v>173327</v>
      </c>
      <c r="G730" s="52">
        <f t="shared" si="55"/>
        <v>0</v>
      </c>
      <c r="H730" s="92"/>
    </row>
    <row r="731" spans="1:8" s="15" customFormat="1" outlineLevel="2">
      <c r="A731" s="89" t="s">
        <v>293</v>
      </c>
      <c r="B731" s="104" t="s">
        <v>4024</v>
      </c>
      <c r="C731" s="103" t="s">
        <v>4023</v>
      </c>
      <c r="D731" s="161">
        <v>6409440</v>
      </c>
      <c r="E731" s="161">
        <v>0</v>
      </c>
      <c r="F731" s="162">
        <f t="shared" si="54"/>
        <v>6409440</v>
      </c>
      <c r="G731" s="52">
        <f t="shared" si="55"/>
        <v>0</v>
      </c>
      <c r="H731" s="92"/>
    </row>
    <row r="732" spans="1:8" s="15" customFormat="1" ht="38.25" outlineLevel="2">
      <c r="A732" s="89" t="s">
        <v>293</v>
      </c>
      <c r="B732" s="104" t="s">
        <v>4016</v>
      </c>
      <c r="C732" s="103" t="s">
        <v>4015</v>
      </c>
      <c r="D732" s="161">
        <v>2804130</v>
      </c>
      <c r="E732" s="161">
        <v>0</v>
      </c>
      <c r="F732" s="162">
        <f t="shared" si="54"/>
        <v>2804130</v>
      </c>
      <c r="G732" s="52">
        <f t="shared" si="55"/>
        <v>0</v>
      </c>
      <c r="H732" s="92"/>
    </row>
    <row r="733" spans="1:8" s="15" customFormat="1" ht="25.5" outlineLevel="2">
      <c r="A733" s="89" t="s">
        <v>293</v>
      </c>
      <c r="B733" s="104" t="s">
        <v>4010</v>
      </c>
      <c r="C733" s="103" t="s">
        <v>4009</v>
      </c>
      <c r="D733" s="161">
        <v>320472</v>
      </c>
      <c r="E733" s="161">
        <v>0</v>
      </c>
      <c r="F733" s="162">
        <f t="shared" si="54"/>
        <v>320472</v>
      </c>
      <c r="G733" s="52">
        <f t="shared" si="55"/>
        <v>0</v>
      </c>
      <c r="H733" s="92"/>
    </row>
    <row r="734" spans="1:8" s="15" customFormat="1" ht="25.5" outlineLevel="2">
      <c r="A734" s="89" t="s">
        <v>293</v>
      </c>
      <c r="B734" s="104" t="s">
        <v>4004</v>
      </c>
      <c r="C734" s="103" t="s">
        <v>4003</v>
      </c>
      <c r="D734" s="161">
        <v>2432478</v>
      </c>
      <c r="E734" s="161">
        <v>0</v>
      </c>
      <c r="F734" s="162">
        <f t="shared" si="54"/>
        <v>2432478</v>
      </c>
      <c r="G734" s="52">
        <f t="shared" si="55"/>
        <v>0</v>
      </c>
      <c r="H734" s="92"/>
    </row>
    <row r="735" spans="1:8" s="15" customFormat="1" ht="25.5" outlineLevel="2">
      <c r="A735" s="89" t="s">
        <v>293</v>
      </c>
      <c r="B735" s="104" t="s">
        <v>3996</v>
      </c>
      <c r="C735" s="103" t="s">
        <v>3995</v>
      </c>
      <c r="D735" s="161">
        <v>845245</v>
      </c>
      <c r="E735" s="161">
        <v>0</v>
      </c>
      <c r="F735" s="162">
        <f t="shared" si="54"/>
        <v>845245</v>
      </c>
      <c r="G735" s="52">
        <f t="shared" si="55"/>
        <v>0</v>
      </c>
      <c r="H735" s="92"/>
    </row>
    <row r="736" spans="1:8" s="15" customFormat="1" outlineLevel="2">
      <c r="A736" s="89" t="s">
        <v>293</v>
      </c>
      <c r="B736" s="104" t="s">
        <v>3994</v>
      </c>
      <c r="C736" s="103" t="s">
        <v>3993</v>
      </c>
      <c r="D736" s="161">
        <v>3204720</v>
      </c>
      <c r="E736" s="161">
        <v>0</v>
      </c>
      <c r="F736" s="162">
        <f t="shared" si="54"/>
        <v>3204720</v>
      </c>
      <c r="G736" s="52">
        <f t="shared" si="55"/>
        <v>0</v>
      </c>
      <c r="H736" s="92"/>
    </row>
    <row r="737" spans="1:8" s="15" customFormat="1" ht="25.5" outlineLevel="2">
      <c r="A737" s="89" t="s">
        <v>293</v>
      </c>
      <c r="B737" s="104" t="s">
        <v>3992</v>
      </c>
      <c r="C737" s="103" t="s">
        <v>3991</v>
      </c>
      <c r="D737" s="161">
        <v>400590</v>
      </c>
      <c r="E737" s="161">
        <v>0</v>
      </c>
      <c r="F737" s="162">
        <f t="shared" si="54"/>
        <v>400590</v>
      </c>
      <c r="G737" s="52">
        <f t="shared" si="55"/>
        <v>0</v>
      </c>
      <c r="H737" s="92"/>
    </row>
    <row r="738" spans="1:8" s="15" customFormat="1" ht="25.5" outlineLevel="2">
      <c r="A738" s="89" t="s">
        <v>293</v>
      </c>
      <c r="B738" s="104" t="s">
        <v>3986</v>
      </c>
      <c r="C738" s="103" t="s">
        <v>3985</v>
      </c>
      <c r="D738" s="161">
        <v>192283</v>
      </c>
      <c r="E738" s="161">
        <v>0</v>
      </c>
      <c r="F738" s="162">
        <f t="shared" si="54"/>
        <v>192283</v>
      </c>
      <c r="G738" s="52">
        <f t="shared" si="55"/>
        <v>0</v>
      </c>
      <c r="H738" s="92"/>
    </row>
    <row r="739" spans="1:8" s="15" customFormat="1" ht="38.25" outlineLevel="2">
      <c r="A739" s="89" t="s">
        <v>293</v>
      </c>
      <c r="B739" s="104" t="s">
        <v>3964</v>
      </c>
      <c r="C739" s="103" t="s">
        <v>3963</v>
      </c>
      <c r="D739" s="161">
        <v>1602360</v>
      </c>
      <c r="E739" s="161">
        <v>0</v>
      </c>
      <c r="F739" s="162">
        <f t="shared" si="54"/>
        <v>1602360</v>
      </c>
      <c r="G739" s="52">
        <f t="shared" si="55"/>
        <v>0</v>
      </c>
      <c r="H739" s="92"/>
    </row>
    <row r="740" spans="1:8" s="15" customFormat="1" ht="25.5" outlineLevel="2">
      <c r="A740" s="89" t="s">
        <v>293</v>
      </c>
      <c r="B740" s="104" t="s">
        <v>3962</v>
      </c>
      <c r="C740" s="103" t="s">
        <v>3961</v>
      </c>
      <c r="D740" s="161">
        <v>81259</v>
      </c>
      <c r="E740" s="161">
        <v>0</v>
      </c>
      <c r="F740" s="162">
        <f t="shared" si="54"/>
        <v>81259</v>
      </c>
      <c r="G740" s="52">
        <f t="shared" si="55"/>
        <v>0</v>
      </c>
      <c r="H740" s="92"/>
    </row>
    <row r="741" spans="1:8" s="15" customFormat="1" outlineLevel="2">
      <c r="A741" s="89" t="s">
        <v>293</v>
      </c>
      <c r="B741" s="104" t="s">
        <v>3960</v>
      </c>
      <c r="C741" s="103" t="s">
        <v>3959</v>
      </c>
      <c r="D741" s="161">
        <v>841239</v>
      </c>
      <c r="E741" s="161">
        <v>0</v>
      </c>
      <c r="F741" s="162">
        <f t="shared" si="54"/>
        <v>841239</v>
      </c>
      <c r="G741" s="52">
        <f t="shared" si="55"/>
        <v>0</v>
      </c>
      <c r="H741" s="92"/>
    </row>
    <row r="742" spans="1:8" s="15" customFormat="1" ht="25.5" outlineLevel="2">
      <c r="A742" s="89" t="s">
        <v>293</v>
      </c>
      <c r="B742" s="104" t="s">
        <v>3953</v>
      </c>
      <c r="C742" s="103" t="s">
        <v>3952</v>
      </c>
      <c r="D742" s="161">
        <v>1602360</v>
      </c>
      <c r="E742" s="161">
        <v>0</v>
      </c>
      <c r="F742" s="162">
        <f t="shared" si="54"/>
        <v>1602360</v>
      </c>
      <c r="G742" s="52">
        <f t="shared" si="55"/>
        <v>0</v>
      </c>
      <c r="H742" s="92"/>
    </row>
    <row r="743" spans="1:8" s="15" customFormat="1" ht="25.5" outlineLevel="2">
      <c r="A743" s="89" t="s">
        <v>293</v>
      </c>
      <c r="B743" s="104" t="s">
        <v>3951</v>
      </c>
      <c r="C743" s="103" t="s">
        <v>3950</v>
      </c>
      <c r="D743" s="161">
        <v>640944</v>
      </c>
      <c r="E743" s="161">
        <v>0</v>
      </c>
      <c r="F743" s="162">
        <f t="shared" si="54"/>
        <v>640944</v>
      </c>
      <c r="G743" s="52">
        <f t="shared" si="55"/>
        <v>0</v>
      </c>
      <c r="H743" s="92"/>
    </row>
    <row r="744" spans="1:8" s="15" customFormat="1" ht="25.5" outlineLevel="2">
      <c r="A744" s="89" t="s">
        <v>293</v>
      </c>
      <c r="B744" s="104" t="s">
        <v>3945</v>
      </c>
      <c r="C744" s="103" t="s">
        <v>3944</v>
      </c>
      <c r="D744" s="161">
        <v>4079550</v>
      </c>
      <c r="E744" s="161">
        <v>0</v>
      </c>
      <c r="F744" s="162">
        <f t="shared" si="54"/>
        <v>4079550</v>
      </c>
      <c r="G744" s="52">
        <f t="shared" si="55"/>
        <v>0</v>
      </c>
      <c r="H744" s="92"/>
    </row>
    <row r="745" spans="1:8" s="15" customFormat="1" outlineLevel="2">
      <c r="A745" s="89" t="s">
        <v>293</v>
      </c>
      <c r="B745" s="104" t="s">
        <v>3937</v>
      </c>
      <c r="C745" s="103" t="s">
        <v>3936</v>
      </c>
      <c r="D745" s="161">
        <v>2002950</v>
      </c>
      <c r="E745" s="161">
        <v>0</v>
      </c>
      <c r="F745" s="162">
        <f t="shared" si="54"/>
        <v>2002950</v>
      </c>
      <c r="G745" s="52">
        <f t="shared" si="55"/>
        <v>0</v>
      </c>
      <c r="H745" s="92"/>
    </row>
    <row r="746" spans="1:8" s="15" customFormat="1" ht="25.5" outlineLevel="2">
      <c r="A746" s="89" t="s">
        <v>293</v>
      </c>
      <c r="B746" s="104" t="s">
        <v>3927</v>
      </c>
      <c r="C746" s="103" t="s">
        <v>3926</v>
      </c>
      <c r="D746" s="161">
        <v>2002950</v>
      </c>
      <c r="E746" s="161">
        <v>0</v>
      </c>
      <c r="F746" s="162">
        <f t="shared" si="54"/>
        <v>2002950</v>
      </c>
      <c r="G746" s="52">
        <f t="shared" si="55"/>
        <v>0</v>
      </c>
      <c r="H746" s="92"/>
    </row>
    <row r="747" spans="1:8" s="15" customFormat="1" ht="25.5" outlineLevel="2">
      <c r="A747" s="89" t="s">
        <v>293</v>
      </c>
      <c r="B747" s="104" t="s">
        <v>3923</v>
      </c>
      <c r="C747" s="103" t="s">
        <v>3922</v>
      </c>
      <c r="D747" s="161">
        <v>100148</v>
      </c>
      <c r="E747" s="161">
        <v>0</v>
      </c>
      <c r="F747" s="162">
        <f t="shared" si="54"/>
        <v>100148</v>
      </c>
      <c r="G747" s="52">
        <f t="shared" si="55"/>
        <v>0</v>
      </c>
      <c r="H747" s="92"/>
    </row>
    <row r="748" spans="1:8" s="15" customFormat="1" ht="38.25" outlineLevel="2">
      <c r="A748" s="89" t="s">
        <v>293</v>
      </c>
      <c r="B748" s="104" t="s">
        <v>3921</v>
      </c>
      <c r="C748" s="103" t="s">
        <v>3920</v>
      </c>
      <c r="D748" s="161">
        <v>1001475</v>
      </c>
      <c r="E748" s="161">
        <v>0</v>
      </c>
      <c r="F748" s="162">
        <f t="shared" si="54"/>
        <v>1001475</v>
      </c>
      <c r="G748" s="52">
        <f t="shared" si="55"/>
        <v>0</v>
      </c>
      <c r="H748" s="92"/>
    </row>
    <row r="749" spans="1:8" s="15" customFormat="1" outlineLevel="2">
      <c r="A749" s="89" t="s">
        <v>293</v>
      </c>
      <c r="B749" s="104" t="s">
        <v>3919</v>
      </c>
      <c r="C749" s="103" t="s">
        <v>3918</v>
      </c>
      <c r="D749" s="161">
        <v>1001475</v>
      </c>
      <c r="E749" s="161">
        <v>0</v>
      </c>
      <c r="F749" s="162">
        <f t="shared" si="54"/>
        <v>1001475</v>
      </c>
      <c r="G749" s="52">
        <f t="shared" si="55"/>
        <v>0</v>
      </c>
      <c r="H749" s="92"/>
    </row>
    <row r="750" spans="1:8" s="15" customFormat="1" ht="25.5" outlineLevel="2">
      <c r="A750" s="89" t="s">
        <v>293</v>
      </c>
      <c r="B750" s="104" t="s">
        <v>10624</v>
      </c>
      <c r="C750" s="103" t="s">
        <v>3944</v>
      </c>
      <c r="D750" s="161">
        <v>962025</v>
      </c>
      <c r="E750" s="161">
        <v>0</v>
      </c>
      <c r="F750" s="162">
        <f t="shared" si="54"/>
        <v>962025</v>
      </c>
      <c r="G750" s="52">
        <f t="shared" si="55"/>
        <v>0</v>
      </c>
      <c r="H750" s="92"/>
    </row>
    <row r="751" spans="1:8" s="15" customFormat="1" outlineLevel="2">
      <c r="A751" s="89" t="s">
        <v>293</v>
      </c>
      <c r="B751" s="104" t="s">
        <v>10623</v>
      </c>
      <c r="C751" s="103" t="s">
        <v>3942</v>
      </c>
      <c r="D751" s="161">
        <v>10023414</v>
      </c>
      <c r="E751" s="161">
        <v>0</v>
      </c>
      <c r="F751" s="162">
        <f t="shared" si="54"/>
        <v>10023414</v>
      </c>
      <c r="G751" s="52">
        <f t="shared" si="55"/>
        <v>0</v>
      </c>
      <c r="H751" s="92"/>
    </row>
    <row r="752" spans="1:8" s="15" customFormat="1" outlineLevel="2">
      <c r="A752" s="89" t="s">
        <v>293</v>
      </c>
      <c r="B752" s="104" t="s">
        <v>10619</v>
      </c>
      <c r="C752" s="103" t="s">
        <v>4013</v>
      </c>
      <c r="D752" s="161">
        <v>3007024</v>
      </c>
      <c r="E752" s="161">
        <v>0</v>
      </c>
      <c r="F752" s="162">
        <f t="shared" si="54"/>
        <v>3007024</v>
      </c>
      <c r="G752" s="52">
        <f t="shared" si="55"/>
        <v>0</v>
      </c>
      <c r="H752" s="92"/>
    </row>
    <row r="753" spans="1:8" s="15" customFormat="1" ht="25.5" outlineLevel="2">
      <c r="A753" s="89" t="s">
        <v>293</v>
      </c>
      <c r="B753" s="104" t="s">
        <v>10618</v>
      </c>
      <c r="C753" s="103" t="s">
        <v>10617</v>
      </c>
      <c r="D753" s="161">
        <v>2505854</v>
      </c>
      <c r="E753" s="161">
        <v>0</v>
      </c>
      <c r="F753" s="162">
        <f>D753-E753</f>
        <v>2505854</v>
      </c>
      <c r="G753" s="52">
        <f t="shared" si="55"/>
        <v>0</v>
      </c>
      <c r="H753" s="92"/>
    </row>
    <row r="754" spans="1:8" s="15" customFormat="1" outlineLevel="2">
      <c r="A754" s="89" t="s">
        <v>293</v>
      </c>
      <c r="B754" s="104" t="s">
        <v>10615</v>
      </c>
      <c r="C754" s="103" t="s">
        <v>10614</v>
      </c>
      <c r="D754" s="161">
        <v>1002341</v>
      </c>
      <c r="E754" s="161">
        <v>0</v>
      </c>
      <c r="F754" s="162">
        <f>D754-E754</f>
        <v>1002341</v>
      </c>
      <c r="G754" s="52">
        <f t="shared" si="55"/>
        <v>0</v>
      </c>
      <c r="H754" s="92"/>
    </row>
    <row r="755" spans="1:8" s="15" customFormat="1" ht="25.5" outlineLevel="2">
      <c r="A755" s="89" t="s">
        <v>293</v>
      </c>
      <c r="B755" s="104" t="s">
        <v>10613</v>
      </c>
      <c r="C755" s="103" t="s">
        <v>10612</v>
      </c>
      <c r="D755" s="161">
        <v>1503512</v>
      </c>
      <c r="E755" s="161">
        <v>0</v>
      </c>
      <c r="F755" s="162">
        <f>D755-E755</f>
        <v>1503512</v>
      </c>
      <c r="G755" s="52">
        <f t="shared" si="55"/>
        <v>0</v>
      </c>
      <c r="H755" s="92"/>
    </row>
    <row r="756" spans="1:8" s="15" customFormat="1" ht="38.25" outlineLevel="2">
      <c r="A756" s="89" t="s">
        <v>293</v>
      </c>
      <c r="B756" s="104" t="s">
        <v>337</v>
      </c>
      <c r="C756" s="103" t="s">
        <v>338</v>
      </c>
      <c r="D756" s="161">
        <v>1500000</v>
      </c>
      <c r="E756" s="161">
        <v>0</v>
      </c>
      <c r="F756" s="162">
        <f>D756-E756</f>
        <v>1500000</v>
      </c>
      <c r="G756" s="52">
        <f t="shared" si="55"/>
        <v>0</v>
      </c>
      <c r="H756" s="92"/>
    </row>
    <row r="757" spans="1:8" s="101" customFormat="1" outlineLevel="1">
      <c r="A757" s="91" t="s">
        <v>11192</v>
      </c>
      <c r="B757" s="104"/>
      <c r="C757" s="103"/>
      <c r="D757" s="161"/>
      <c r="E757" s="161"/>
      <c r="F757" s="162">
        <f>SUBTOTAL(9,F689:F756)</f>
        <v>115979335.34999999</v>
      </c>
      <c r="G757" s="52"/>
      <c r="H757" s="92"/>
    </row>
    <row r="758" spans="1:8" s="15" customFormat="1" ht="25.5" outlineLevel="2">
      <c r="A758" s="89" t="s">
        <v>341</v>
      </c>
      <c r="B758" s="104" t="s">
        <v>3909</v>
      </c>
      <c r="C758" s="103" t="s">
        <v>3908</v>
      </c>
      <c r="D758" s="161">
        <v>5608260</v>
      </c>
      <c r="E758" s="161">
        <v>0</v>
      </c>
      <c r="F758" s="162">
        <f>D758-E758</f>
        <v>5608260</v>
      </c>
      <c r="G758" s="52">
        <f>E758/D758</f>
        <v>0</v>
      </c>
      <c r="H758" s="92"/>
    </row>
    <row r="759" spans="1:8" s="15" customFormat="1" outlineLevel="2">
      <c r="A759" s="89" t="s">
        <v>341</v>
      </c>
      <c r="B759" s="104" t="s">
        <v>3893</v>
      </c>
      <c r="C759" s="103" t="s">
        <v>3892</v>
      </c>
      <c r="D759" s="161">
        <v>162520</v>
      </c>
      <c r="E759" s="161">
        <v>0</v>
      </c>
      <c r="F759" s="162">
        <f>D759-E759</f>
        <v>162520</v>
      </c>
      <c r="G759" s="52">
        <f>E759/D759</f>
        <v>0</v>
      </c>
      <c r="H759" s="92"/>
    </row>
    <row r="760" spans="1:8" s="15" customFormat="1" ht="38.25" outlineLevel="2">
      <c r="A760" s="89" t="s">
        <v>341</v>
      </c>
      <c r="B760" s="104" t="s">
        <v>3889</v>
      </c>
      <c r="C760" s="103" t="s">
        <v>3888</v>
      </c>
      <c r="D760" s="161">
        <v>1602360</v>
      </c>
      <c r="E760" s="161">
        <v>0</v>
      </c>
      <c r="F760" s="162">
        <f>D760-E760</f>
        <v>1602360</v>
      </c>
      <c r="G760" s="52">
        <f>E760/D760</f>
        <v>0</v>
      </c>
      <c r="H760" s="92"/>
    </row>
    <row r="761" spans="1:8" s="101" customFormat="1" outlineLevel="1">
      <c r="A761" s="91" t="s">
        <v>11193</v>
      </c>
      <c r="B761" s="104"/>
      <c r="C761" s="103"/>
      <c r="D761" s="161"/>
      <c r="E761" s="161"/>
      <c r="F761" s="162">
        <f>SUBTOTAL(9,F758:F760)</f>
        <v>7373140</v>
      </c>
      <c r="G761" s="52"/>
      <c r="H761" s="92"/>
    </row>
    <row r="762" spans="1:8" s="15" customFormat="1" ht="25.5" outlineLevel="2">
      <c r="A762" s="89" t="s">
        <v>364</v>
      </c>
      <c r="B762" s="104" t="s">
        <v>375</v>
      </c>
      <c r="C762" s="103" t="s">
        <v>376</v>
      </c>
      <c r="D762" s="161">
        <v>1303924</v>
      </c>
      <c r="E762" s="161">
        <v>0</v>
      </c>
      <c r="F762" s="162">
        <f t="shared" ref="F762:F793" si="56">D762-E762</f>
        <v>1303924</v>
      </c>
      <c r="G762" s="52">
        <f t="shared" ref="G762:G793" si="57">E762/D762</f>
        <v>0</v>
      </c>
      <c r="H762" s="92"/>
    </row>
    <row r="763" spans="1:8" s="15" customFormat="1" ht="25.5" outlineLevel="2">
      <c r="A763" s="89" t="s">
        <v>364</v>
      </c>
      <c r="B763" s="104" t="s">
        <v>9499</v>
      </c>
      <c r="C763" s="103" t="s">
        <v>9498</v>
      </c>
      <c r="D763" s="161">
        <v>7767178</v>
      </c>
      <c r="E763" s="161">
        <v>586093</v>
      </c>
      <c r="F763" s="162">
        <f t="shared" si="56"/>
        <v>7181085</v>
      </c>
      <c r="G763" s="52">
        <f t="shared" si="57"/>
        <v>7.5457650127240553E-2</v>
      </c>
      <c r="H763" s="92"/>
    </row>
    <row r="764" spans="1:8" s="15" customFormat="1" outlineLevel="2">
      <c r="A764" s="89" t="s">
        <v>364</v>
      </c>
      <c r="B764" s="104" t="s">
        <v>9495</v>
      </c>
      <c r="C764" s="103" t="s">
        <v>9494</v>
      </c>
      <c r="D764" s="161">
        <v>535706</v>
      </c>
      <c r="E764" s="161">
        <v>0</v>
      </c>
      <c r="F764" s="162">
        <f t="shared" si="56"/>
        <v>535706</v>
      </c>
      <c r="G764" s="52">
        <f t="shared" si="57"/>
        <v>0</v>
      </c>
      <c r="H764" s="92"/>
    </row>
    <row r="765" spans="1:8" s="15" customFormat="1" ht="25.5" outlineLevel="2">
      <c r="A765" s="89" t="s">
        <v>364</v>
      </c>
      <c r="B765" s="104" t="s">
        <v>9487</v>
      </c>
      <c r="C765" s="103" t="s">
        <v>9486</v>
      </c>
      <c r="D765" s="161">
        <v>2306474</v>
      </c>
      <c r="E765" s="161">
        <v>230400</v>
      </c>
      <c r="F765" s="162">
        <f t="shared" si="56"/>
        <v>2076074</v>
      </c>
      <c r="G765" s="52">
        <f t="shared" si="57"/>
        <v>9.989273670546471E-2</v>
      </c>
      <c r="H765" s="92"/>
    </row>
    <row r="766" spans="1:8" s="15" customFormat="1" ht="25.5" outlineLevel="2">
      <c r="A766" s="89" t="s">
        <v>364</v>
      </c>
      <c r="B766" s="104" t="s">
        <v>11612</v>
      </c>
      <c r="C766" s="103" t="s">
        <v>11613</v>
      </c>
      <c r="D766" s="161">
        <v>686</v>
      </c>
      <c r="E766" s="161">
        <v>0</v>
      </c>
      <c r="F766" s="162">
        <f t="shared" si="56"/>
        <v>686</v>
      </c>
      <c r="G766" s="52">
        <f t="shared" si="57"/>
        <v>0</v>
      </c>
      <c r="H766" s="92"/>
    </row>
    <row r="767" spans="1:8" s="15" customFormat="1" outlineLevel="2">
      <c r="A767" s="89" t="s">
        <v>364</v>
      </c>
      <c r="B767" s="104" t="s">
        <v>9457</v>
      </c>
      <c r="C767" s="103" t="s">
        <v>9456</v>
      </c>
      <c r="D767" s="161">
        <v>2962538</v>
      </c>
      <c r="E767" s="161">
        <v>270420</v>
      </c>
      <c r="F767" s="162">
        <f t="shared" si="56"/>
        <v>2692118</v>
      </c>
      <c r="G767" s="52">
        <f t="shared" si="57"/>
        <v>9.1279841811311782E-2</v>
      </c>
      <c r="H767" s="92"/>
    </row>
    <row r="768" spans="1:8" s="15" customFormat="1" ht="25.5" outlineLevel="2">
      <c r="A768" s="89" t="s">
        <v>364</v>
      </c>
      <c r="B768" s="104" t="s">
        <v>9449</v>
      </c>
      <c r="C768" s="103" t="s">
        <v>9448</v>
      </c>
      <c r="D768" s="161">
        <v>1025100</v>
      </c>
      <c r="E768" s="161">
        <v>448</v>
      </c>
      <c r="F768" s="162">
        <f t="shared" si="56"/>
        <v>1024652</v>
      </c>
      <c r="G768" s="52">
        <f t="shared" si="57"/>
        <v>4.370305336064774E-4</v>
      </c>
      <c r="H768" s="92"/>
    </row>
    <row r="769" spans="1:8" s="15" customFormat="1" ht="25.5" outlineLevel="2">
      <c r="A769" s="89" t="s">
        <v>364</v>
      </c>
      <c r="B769" s="104" t="s">
        <v>9443</v>
      </c>
      <c r="C769" s="103" t="s">
        <v>9442</v>
      </c>
      <c r="D769" s="161">
        <v>3477131</v>
      </c>
      <c r="E769" s="161">
        <v>0</v>
      </c>
      <c r="F769" s="162">
        <f t="shared" si="56"/>
        <v>3477131</v>
      </c>
      <c r="G769" s="52">
        <f t="shared" si="57"/>
        <v>0</v>
      </c>
      <c r="H769" s="92"/>
    </row>
    <row r="770" spans="1:8" s="15" customFormat="1" ht="25.5" outlineLevel="2">
      <c r="A770" s="89" t="s">
        <v>364</v>
      </c>
      <c r="B770" s="104" t="s">
        <v>3823</v>
      </c>
      <c r="C770" s="103" t="s">
        <v>3822</v>
      </c>
      <c r="D770" s="161">
        <v>15022126</v>
      </c>
      <c r="E770" s="161">
        <v>1000000</v>
      </c>
      <c r="F770" s="162">
        <f t="shared" si="56"/>
        <v>14022126</v>
      </c>
      <c r="G770" s="52">
        <f t="shared" si="57"/>
        <v>6.6568473730016647E-2</v>
      </c>
      <c r="H770" s="92"/>
    </row>
    <row r="771" spans="1:8" s="15" customFormat="1" ht="25.5" outlineLevel="2">
      <c r="A771" s="89" t="s">
        <v>364</v>
      </c>
      <c r="B771" s="104" t="s">
        <v>3817</v>
      </c>
      <c r="C771" s="103" t="s">
        <v>3816</v>
      </c>
      <c r="D771" s="161">
        <v>260784.2</v>
      </c>
      <c r="E771" s="161">
        <v>0</v>
      </c>
      <c r="F771" s="162">
        <f t="shared" si="56"/>
        <v>260784.2</v>
      </c>
      <c r="G771" s="52">
        <f t="shared" si="57"/>
        <v>0</v>
      </c>
      <c r="H771" s="92"/>
    </row>
    <row r="772" spans="1:8" s="15" customFormat="1" ht="25.5" outlineLevel="2">
      <c r="A772" s="89" t="s">
        <v>364</v>
      </c>
      <c r="B772" s="104" t="s">
        <v>3813</v>
      </c>
      <c r="C772" s="103" t="s">
        <v>3812</v>
      </c>
      <c r="D772" s="161">
        <v>781151</v>
      </c>
      <c r="E772" s="161">
        <v>0</v>
      </c>
      <c r="F772" s="162">
        <f t="shared" si="56"/>
        <v>781151</v>
      </c>
      <c r="G772" s="52">
        <f t="shared" si="57"/>
        <v>0</v>
      </c>
      <c r="H772" s="92"/>
    </row>
    <row r="773" spans="1:8" s="15" customFormat="1" outlineLevel="2">
      <c r="A773" s="89" t="s">
        <v>364</v>
      </c>
      <c r="B773" s="104" t="s">
        <v>3803</v>
      </c>
      <c r="C773" s="103" t="s">
        <v>3802</v>
      </c>
      <c r="D773" s="161">
        <v>961416</v>
      </c>
      <c r="E773" s="161">
        <v>0</v>
      </c>
      <c r="F773" s="162">
        <f t="shared" si="56"/>
        <v>961416</v>
      </c>
      <c r="G773" s="52">
        <f t="shared" si="57"/>
        <v>0</v>
      </c>
      <c r="H773" s="92"/>
    </row>
    <row r="774" spans="1:8" s="15" customFormat="1" ht="25.5" outlineLevel="2">
      <c r="A774" s="89" t="s">
        <v>364</v>
      </c>
      <c r="B774" s="104" t="s">
        <v>3793</v>
      </c>
      <c r="C774" s="103" t="s">
        <v>3792</v>
      </c>
      <c r="D774" s="161">
        <v>520767</v>
      </c>
      <c r="E774" s="161">
        <v>0</v>
      </c>
      <c r="F774" s="162">
        <f t="shared" si="56"/>
        <v>520767</v>
      </c>
      <c r="G774" s="52">
        <f t="shared" si="57"/>
        <v>0</v>
      </c>
      <c r="H774" s="92"/>
    </row>
    <row r="775" spans="1:8" s="15" customFormat="1" ht="25.5" outlineLevel="2">
      <c r="A775" s="89" t="s">
        <v>364</v>
      </c>
      <c r="B775" s="104" t="s">
        <v>3791</v>
      </c>
      <c r="C775" s="103" t="s">
        <v>3790</v>
      </c>
      <c r="D775" s="161">
        <v>4005900</v>
      </c>
      <c r="E775" s="161">
        <v>0</v>
      </c>
      <c r="F775" s="162">
        <f t="shared" si="56"/>
        <v>4005900</v>
      </c>
      <c r="G775" s="52">
        <f t="shared" si="57"/>
        <v>0</v>
      </c>
      <c r="H775" s="92"/>
    </row>
    <row r="776" spans="1:8" s="15" customFormat="1" ht="25.5" outlineLevel="2">
      <c r="A776" s="89" t="s">
        <v>364</v>
      </c>
      <c r="B776" s="104" t="s">
        <v>3787</v>
      </c>
      <c r="C776" s="103" t="s">
        <v>3786</v>
      </c>
      <c r="D776" s="161">
        <v>340502</v>
      </c>
      <c r="E776" s="161">
        <v>0</v>
      </c>
      <c r="F776" s="162">
        <f t="shared" si="56"/>
        <v>340502</v>
      </c>
      <c r="G776" s="52">
        <f t="shared" si="57"/>
        <v>0</v>
      </c>
      <c r="H776" s="92"/>
    </row>
    <row r="777" spans="1:8" s="15" customFormat="1" ht="25.5" outlineLevel="2">
      <c r="A777" s="89" t="s">
        <v>364</v>
      </c>
      <c r="B777" s="104" t="s">
        <v>3785</v>
      </c>
      <c r="C777" s="103" t="s">
        <v>3784</v>
      </c>
      <c r="D777" s="161">
        <v>1602360</v>
      </c>
      <c r="E777" s="161">
        <v>0</v>
      </c>
      <c r="F777" s="162">
        <f t="shared" si="56"/>
        <v>1602360</v>
      </c>
      <c r="G777" s="52">
        <f t="shared" si="57"/>
        <v>0</v>
      </c>
      <c r="H777" s="92"/>
    </row>
    <row r="778" spans="1:8" s="15" customFormat="1" ht="25.5" outlineLevel="2">
      <c r="A778" s="89" t="s">
        <v>364</v>
      </c>
      <c r="B778" s="104" t="s">
        <v>3781</v>
      </c>
      <c r="C778" s="103" t="s">
        <v>3780</v>
      </c>
      <c r="D778" s="161">
        <v>1922832</v>
      </c>
      <c r="E778" s="161">
        <v>0</v>
      </c>
      <c r="F778" s="162">
        <f t="shared" si="56"/>
        <v>1922832</v>
      </c>
      <c r="G778" s="52">
        <f t="shared" si="57"/>
        <v>0</v>
      </c>
      <c r="H778" s="92"/>
    </row>
    <row r="779" spans="1:8" s="15" customFormat="1" outlineLevel="2">
      <c r="A779" s="89" t="s">
        <v>364</v>
      </c>
      <c r="B779" s="104" t="s">
        <v>3775</v>
      </c>
      <c r="C779" s="103" t="s">
        <v>3774</v>
      </c>
      <c r="D779" s="161">
        <v>2123127</v>
      </c>
      <c r="E779" s="161">
        <v>181295</v>
      </c>
      <c r="F779" s="162">
        <f t="shared" si="56"/>
        <v>1941832</v>
      </c>
      <c r="G779" s="52">
        <f t="shared" si="57"/>
        <v>8.5390558360380703E-2</v>
      </c>
      <c r="H779" s="92"/>
    </row>
    <row r="780" spans="1:8" s="15" customFormat="1" outlineLevel="2">
      <c r="A780" s="89" t="s">
        <v>364</v>
      </c>
      <c r="B780" s="104" t="s">
        <v>3771</v>
      </c>
      <c r="C780" s="103" t="s">
        <v>3770</v>
      </c>
      <c r="D780" s="161">
        <v>264389</v>
      </c>
      <c r="E780" s="161">
        <v>0</v>
      </c>
      <c r="F780" s="162">
        <f t="shared" si="56"/>
        <v>264389</v>
      </c>
      <c r="G780" s="52">
        <f t="shared" si="57"/>
        <v>0</v>
      </c>
      <c r="H780" s="92"/>
    </row>
    <row r="781" spans="1:8" s="15" customFormat="1" outlineLevel="2">
      <c r="A781" s="89" t="s">
        <v>364</v>
      </c>
      <c r="B781" s="104" t="s">
        <v>3765</v>
      </c>
      <c r="C781" s="103" t="s">
        <v>3764</v>
      </c>
      <c r="D781" s="161">
        <v>1602360</v>
      </c>
      <c r="E781" s="161">
        <v>0</v>
      </c>
      <c r="F781" s="162">
        <f t="shared" si="56"/>
        <v>1602360</v>
      </c>
      <c r="G781" s="52">
        <f t="shared" si="57"/>
        <v>0</v>
      </c>
      <c r="H781" s="92"/>
    </row>
    <row r="782" spans="1:8" s="15" customFormat="1" ht="25.5" outlineLevel="2">
      <c r="A782" s="89" t="s">
        <v>364</v>
      </c>
      <c r="B782" s="104" t="s">
        <v>3757</v>
      </c>
      <c r="C782" s="103" t="s">
        <v>3756</v>
      </c>
      <c r="D782" s="161">
        <v>480708</v>
      </c>
      <c r="E782" s="161">
        <v>0</v>
      </c>
      <c r="F782" s="162">
        <f t="shared" si="56"/>
        <v>480708</v>
      </c>
      <c r="G782" s="52">
        <f t="shared" si="57"/>
        <v>0</v>
      </c>
      <c r="H782" s="92"/>
    </row>
    <row r="783" spans="1:8" s="15" customFormat="1" ht="25.5" outlineLevel="2">
      <c r="A783" s="89" t="s">
        <v>364</v>
      </c>
      <c r="B783" s="104" t="s">
        <v>3751</v>
      </c>
      <c r="C783" s="103" t="s">
        <v>3750</v>
      </c>
      <c r="D783" s="161">
        <v>100147</v>
      </c>
      <c r="E783" s="161">
        <v>0</v>
      </c>
      <c r="F783" s="162">
        <f t="shared" si="56"/>
        <v>100147</v>
      </c>
      <c r="G783" s="52">
        <f t="shared" si="57"/>
        <v>0</v>
      </c>
      <c r="H783" s="92"/>
    </row>
    <row r="784" spans="1:8" s="15" customFormat="1" outlineLevel="2">
      <c r="A784" s="89" t="s">
        <v>364</v>
      </c>
      <c r="B784" s="104" t="s">
        <v>3749</v>
      </c>
      <c r="C784" s="103" t="s">
        <v>3748</v>
      </c>
      <c r="D784" s="161">
        <v>180266</v>
      </c>
      <c r="E784" s="161">
        <v>0</v>
      </c>
      <c r="F784" s="162">
        <f t="shared" si="56"/>
        <v>180266</v>
      </c>
      <c r="G784" s="52">
        <f t="shared" si="57"/>
        <v>0</v>
      </c>
      <c r="H784" s="92"/>
    </row>
    <row r="785" spans="1:8" s="15" customFormat="1" ht="38.25" outlineLevel="2">
      <c r="A785" s="89" t="s">
        <v>364</v>
      </c>
      <c r="B785" s="104" t="s">
        <v>3747</v>
      </c>
      <c r="C785" s="103" t="s">
        <v>3746</v>
      </c>
      <c r="D785" s="161">
        <v>644389</v>
      </c>
      <c r="E785" s="161">
        <v>56000</v>
      </c>
      <c r="F785" s="162">
        <f t="shared" si="56"/>
        <v>588389</v>
      </c>
      <c r="G785" s="52">
        <f t="shared" si="57"/>
        <v>8.6904028467276753E-2</v>
      </c>
      <c r="H785" s="92"/>
    </row>
    <row r="786" spans="1:8" s="15" customFormat="1" ht="25.5" outlineLevel="2">
      <c r="A786" s="89" t="s">
        <v>364</v>
      </c>
      <c r="B786" s="104" t="s">
        <v>3745</v>
      </c>
      <c r="C786" s="103" t="s">
        <v>3744</v>
      </c>
      <c r="D786" s="161">
        <v>120177</v>
      </c>
      <c r="E786" s="161">
        <v>0</v>
      </c>
      <c r="F786" s="162">
        <f t="shared" si="56"/>
        <v>120177</v>
      </c>
      <c r="G786" s="52">
        <f t="shared" si="57"/>
        <v>0</v>
      </c>
      <c r="H786" s="92"/>
    </row>
    <row r="787" spans="1:8" s="15" customFormat="1" outlineLevel="2">
      <c r="A787" s="89" t="s">
        <v>364</v>
      </c>
      <c r="B787" s="104" t="s">
        <v>3739</v>
      </c>
      <c r="C787" s="103" t="s">
        <v>3738</v>
      </c>
      <c r="D787" s="161">
        <v>72106</v>
      </c>
      <c r="E787" s="161">
        <v>0</v>
      </c>
      <c r="F787" s="162">
        <f t="shared" si="56"/>
        <v>72106</v>
      </c>
      <c r="G787" s="52">
        <f t="shared" si="57"/>
        <v>0</v>
      </c>
      <c r="H787" s="92"/>
    </row>
    <row r="788" spans="1:8" s="15" customFormat="1" ht="25.5" outlineLevel="2">
      <c r="A788" s="89" t="s">
        <v>364</v>
      </c>
      <c r="B788" s="104" t="s">
        <v>3737</v>
      </c>
      <c r="C788" s="103" t="s">
        <v>3736</v>
      </c>
      <c r="D788" s="161">
        <v>296437</v>
      </c>
      <c r="E788" s="161">
        <v>0</v>
      </c>
      <c r="F788" s="162">
        <f t="shared" si="56"/>
        <v>296437</v>
      </c>
      <c r="G788" s="52">
        <f t="shared" si="57"/>
        <v>0</v>
      </c>
      <c r="H788" s="92"/>
    </row>
    <row r="789" spans="1:8" s="15" customFormat="1" outlineLevel="2">
      <c r="A789" s="89" t="s">
        <v>364</v>
      </c>
      <c r="B789" s="104" t="s">
        <v>3733</v>
      </c>
      <c r="C789" s="103" t="s">
        <v>3732</v>
      </c>
      <c r="D789" s="161">
        <v>4005900</v>
      </c>
      <c r="E789" s="161">
        <v>0</v>
      </c>
      <c r="F789" s="162">
        <f t="shared" si="56"/>
        <v>4005900</v>
      </c>
      <c r="G789" s="52">
        <f t="shared" si="57"/>
        <v>0</v>
      </c>
      <c r="H789" s="92"/>
    </row>
    <row r="790" spans="1:8" s="15" customFormat="1" ht="25.5" outlineLevel="2">
      <c r="A790" s="89" t="s">
        <v>364</v>
      </c>
      <c r="B790" s="104" t="s">
        <v>3731</v>
      </c>
      <c r="C790" s="103" t="s">
        <v>3730</v>
      </c>
      <c r="D790" s="161">
        <v>180266</v>
      </c>
      <c r="E790" s="161">
        <v>0</v>
      </c>
      <c r="F790" s="162">
        <f t="shared" si="56"/>
        <v>180266</v>
      </c>
      <c r="G790" s="52">
        <f t="shared" si="57"/>
        <v>0</v>
      </c>
      <c r="H790" s="92"/>
    </row>
    <row r="791" spans="1:8" s="15" customFormat="1" outlineLevel="2">
      <c r="A791" s="89" t="s">
        <v>364</v>
      </c>
      <c r="B791" s="104" t="s">
        <v>3721</v>
      </c>
      <c r="C791" s="103" t="s">
        <v>3720</v>
      </c>
      <c r="D791" s="161">
        <v>64094</v>
      </c>
      <c r="E791" s="161">
        <v>0</v>
      </c>
      <c r="F791" s="162">
        <f t="shared" si="56"/>
        <v>64094</v>
      </c>
      <c r="G791" s="52">
        <f t="shared" si="57"/>
        <v>0</v>
      </c>
      <c r="H791" s="92"/>
    </row>
    <row r="792" spans="1:8" s="15" customFormat="1" ht="25.5" outlineLevel="2">
      <c r="A792" s="89" t="s">
        <v>364</v>
      </c>
      <c r="B792" s="104" t="s">
        <v>3719</v>
      </c>
      <c r="C792" s="103" t="s">
        <v>3718</v>
      </c>
      <c r="D792" s="161">
        <v>400590</v>
      </c>
      <c r="E792" s="161">
        <v>0</v>
      </c>
      <c r="F792" s="162">
        <f t="shared" si="56"/>
        <v>400590</v>
      </c>
      <c r="G792" s="52">
        <f t="shared" si="57"/>
        <v>0</v>
      </c>
      <c r="H792" s="92"/>
    </row>
    <row r="793" spans="1:8" s="15" customFormat="1" outlineLevel="2">
      <c r="A793" s="89" t="s">
        <v>364</v>
      </c>
      <c r="B793" s="104" t="s">
        <v>3717</v>
      </c>
      <c r="C793" s="103" t="s">
        <v>3716</v>
      </c>
      <c r="D793" s="161">
        <v>100148</v>
      </c>
      <c r="E793" s="161">
        <v>0</v>
      </c>
      <c r="F793" s="162">
        <f t="shared" si="56"/>
        <v>100148</v>
      </c>
      <c r="G793" s="52">
        <f t="shared" si="57"/>
        <v>0</v>
      </c>
      <c r="H793" s="92"/>
    </row>
    <row r="794" spans="1:8" s="15" customFormat="1" ht="25.5" outlineLevel="2">
      <c r="A794" s="89" t="s">
        <v>364</v>
      </c>
      <c r="B794" s="104" t="s">
        <v>3715</v>
      </c>
      <c r="C794" s="103" t="s">
        <v>3714</v>
      </c>
      <c r="D794" s="161">
        <v>8011800</v>
      </c>
      <c r="E794" s="161">
        <v>0</v>
      </c>
      <c r="F794" s="162">
        <f t="shared" ref="F794:F825" si="58">D794-E794</f>
        <v>8011800</v>
      </c>
      <c r="G794" s="52">
        <f t="shared" ref="G794:G825" si="59">E794/D794</f>
        <v>0</v>
      </c>
      <c r="H794" s="92"/>
    </row>
    <row r="795" spans="1:8" s="15" customFormat="1" ht="25.5" outlineLevel="2">
      <c r="A795" s="89" t="s">
        <v>364</v>
      </c>
      <c r="B795" s="104" t="s">
        <v>3713</v>
      </c>
      <c r="C795" s="103" t="s">
        <v>3712</v>
      </c>
      <c r="D795" s="161">
        <v>500738</v>
      </c>
      <c r="E795" s="161">
        <v>40000</v>
      </c>
      <c r="F795" s="162">
        <f t="shared" si="58"/>
        <v>460738</v>
      </c>
      <c r="G795" s="52">
        <f t="shared" si="59"/>
        <v>7.9882094029212883E-2</v>
      </c>
      <c r="H795" s="92"/>
    </row>
    <row r="796" spans="1:8" s="15" customFormat="1" ht="25.5" outlineLevel="2">
      <c r="A796" s="89" t="s">
        <v>364</v>
      </c>
      <c r="B796" s="104" t="s">
        <v>3711</v>
      </c>
      <c r="C796" s="103" t="s">
        <v>3274</v>
      </c>
      <c r="D796" s="161">
        <v>406299</v>
      </c>
      <c r="E796" s="161">
        <v>0</v>
      </c>
      <c r="F796" s="162">
        <f t="shared" si="58"/>
        <v>406299</v>
      </c>
      <c r="G796" s="52">
        <f t="shared" si="59"/>
        <v>0</v>
      </c>
      <c r="H796" s="92"/>
    </row>
    <row r="797" spans="1:8" s="15" customFormat="1" ht="51" outlineLevel="2">
      <c r="A797" s="89" t="s">
        <v>364</v>
      </c>
      <c r="B797" s="104" t="s">
        <v>3710</v>
      </c>
      <c r="C797" s="103" t="s">
        <v>3709</v>
      </c>
      <c r="D797" s="161">
        <v>1602360</v>
      </c>
      <c r="E797" s="161">
        <v>0</v>
      </c>
      <c r="F797" s="162">
        <f t="shared" si="58"/>
        <v>1602360</v>
      </c>
      <c r="G797" s="52">
        <f t="shared" si="59"/>
        <v>0</v>
      </c>
      <c r="H797" s="92"/>
    </row>
    <row r="798" spans="1:8" s="15" customFormat="1" outlineLevel="2">
      <c r="A798" s="89" t="s">
        <v>364</v>
      </c>
      <c r="B798" s="104" t="s">
        <v>3708</v>
      </c>
      <c r="C798" s="103" t="s">
        <v>3707</v>
      </c>
      <c r="D798" s="161">
        <v>2002950</v>
      </c>
      <c r="E798" s="161">
        <v>0</v>
      </c>
      <c r="F798" s="162">
        <f t="shared" si="58"/>
        <v>2002950</v>
      </c>
      <c r="G798" s="52">
        <f t="shared" si="59"/>
        <v>0</v>
      </c>
      <c r="H798" s="92"/>
    </row>
    <row r="799" spans="1:8" s="15" customFormat="1" ht="25.5" outlineLevel="2">
      <c r="A799" s="89" t="s">
        <v>364</v>
      </c>
      <c r="B799" s="104" t="s">
        <v>3704</v>
      </c>
      <c r="C799" s="103" t="s">
        <v>3703</v>
      </c>
      <c r="D799" s="161">
        <v>640944</v>
      </c>
      <c r="E799" s="161">
        <v>0</v>
      </c>
      <c r="F799" s="162">
        <f t="shared" si="58"/>
        <v>640944</v>
      </c>
      <c r="G799" s="52">
        <f t="shared" si="59"/>
        <v>0</v>
      </c>
      <c r="H799" s="92"/>
    </row>
    <row r="800" spans="1:8" s="15" customFormat="1" ht="25.5" outlineLevel="2">
      <c r="A800" s="89" t="s">
        <v>364</v>
      </c>
      <c r="B800" s="104" t="s">
        <v>3700</v>
      </c>
      <c r="C800" s="103" t="s">
        <v>3699</v>
      </c>
      <c r="D800" s="161">
        <v>1602360</v>
      </c>
      <c r="E800" s="161">
        <v>0</v>
      </c>
      <c r="F800" s="162">
        <f t="shared" si="58"/>
        <v>1602360</v>
      </c>
      <c r="G800" s="52">
        <f t="shared" si="59"/>
        <v>0</v>
      </c>
      <c r="H800" s="92"/>
    </row>
    <row r="801" spans="1:8" s="15" customFormat="1" outlineLevel="2">
      <c r="A801" s="89" t="s">
        <v>364</v>
      </c>
      <c r="B801" s="104" t="s">
        <v>3698</v>
      </c>
      <c r="C801" s="103" t="s">
        <v>3697</v>
      </c>
      <c r="D801" s="161">
        <v>751106</v>
      </c>
      <c r="E801" s="161">
        <v>0</v>
      </c>
      <c r="F801" s="162">
        <f t="shared" si="58"/>
        <v>751106</v>
      </c>
      <c r="G801" s="52">
        <f t="shared" si="59"/>
        <v>0</v>
      </c>
      <c r="H801" s="92"/>
    </row>
    <row r="802" spans="1:8" s="15" customFormat="1" ht="25.5" outlineLevel="2">
      <c r="A802" s="89" t="s">
        <v>364</v>
      </c>
      <c r="B802" s="104" t="s">
        <v>3696</v>
      </c>
      <c r="C802" s="103" t="s">
        <v>3695</v>
      </c>
      <c r="D802" s="161">
        <v>2563776</v>
      </c>
      <c r="E802" s="161">
        <v>0</v>
      </c>
      <c r="F802" s="162">
        <f t="shared" si="58"/>
        <v>2563776</v>
      </c>
      <c r="G802" s="52">
        <f t="shared" si="59"/>
        <v>0</v>
      </c>
      <c r="H802" s="92"/>
    </row>
    <row r="803" spans="1:8" s="15" customFormat="1" ht="25.5" outlineLevel="2">
      <c r="A803" s="89" t="s">
        <v>364</v>
      </c>
      <c r="B803" s="104" t="s">
        <v>3694</v>
      </c>
      <c r="C803" s="103" t="s">
        <v>3693</v>
      </c>
      <c r="D803" s="161">
        <v>408602</v>
      </c>
      <c r="E803" s="161">
        <v>0</v>
      </c>
      <c r="F803" s="162">
        <f t="shared" si="58"/>
        <v>408602</v>
      </c>
      <c r="G803" s="52">
        <f t="shared" si="59"/>
        <v>0</v>
      </c>
      <c r="H803" s="92"/>
    </row>
    <row r="804" spans="1:8" s="15" customFormat="1" outlineLevel="2">
      <c r="A804" s="89" t="s">
        <v>364</v>
      </c>
      <c r="B804" s="104" t="s">
        <v>3690</v>
      </c>
      <c r="C804" s="103" t="s">
        <v>3689</v>
      </c>
      <c r="D804" s="161">
        <v>120177</v>
      </c>
      <c r="E804" s="161">
        <v>0</v>
      </c>
      <c r="F804" s="162">
        <f t="shared" si="58"/>
        <v>120177</v>
      </c>
      <c r="G804" s="52">
        <f t="shared" si="59"/>
        <v>0</v>
      </c>
      <c r="H804" s="92"/>
    </row>
    <row r="805" spans="1:8" s="15" customFormat="1" outlineLevel="2">
      <c r="A805" s="89" t="s">
        <v>364</v>
      </c>
      <c r="B805" s="104" t="s">
        <v>3682</v>
      </c>
      <c r="C805" s="103" t="s">
        <v>3681</v>
      </c>
      <c r="D805" s="161">
        <v>5608260</v>
      </c>
      <c r="E805" s="161">
        <v>16723</v>
      </c>
      <c r="F805" s="162">
        <f t="shared" si="58"/>
        <v>5591537</v>
      </c>
      <c r="G805" s="52">
        <f t="shared" si="59"/>
        <v>2.9818517686412542E-3</v>
      </c>
      <c r="H805" s="92"/>
    </row>
    <row r="806" spans="1:8" s="15" customFormat="1" ht="25.5" outlineLevel="2">
      <c r="A806" s="89" t="s">
        <v>364</v>
      </c>
      <c r="B806" s="104" t="s">
        <v>3674</v>
      </c>
      <c r="C806" s="103" t="s">
        <v>3673</v>
      </c>
      <c r="D806" s="161">
        <v>961416</v>
      </c>
      <c r="E806" s="161">
        <v>0</v>
      </c>
      <c r="F806" s="162">
        <f t="shared" si="58"/>
        <v>961416</v>
      </c>
      <c r="G806" s="52">
        <f t="shared" si="59"/>
        <v>0</v>
      </c>
      <c r="H806" s="92"/>
    </row>
    <row r="807" spans="1:8" s="15" customFormat="1" outlineLevel="2">
      <c r="A807" s="89" t="s">
        <v>364</v>
      </c>
      <c r="B807" s="104" t="s">
        <v>3672</v>
      </c>
      <c r="C807" s="103" t="s">
        <v>3671</v>
      </c>
      <c r="D807" s="161">
        <v>220325</v>
      </c>
      <c r="E807" s="161">
        <v>0</v>
      </c>
      <c r="F807" s="162">
        <f t="shared" si="58"/>
        <v>220325</v>
      </c>
      <c r="G807" s="52">
        <f t="shared" si="59"/>
        <v>0</v>
      </c>
      <c r="H807" s="92"/>
    </row>
    <row r="808" spans="1:8" s="15" customFormat="1" outlineLevel="2">
      <c r="A808" s="89" t="s">
        <v>364</v>
      </c>
      <c r="B808" s="104" t="s">
        <v>3668</v>
      </c>
      <c r="C808" s="103" t="s">
        <v>3667</v>
      </c>
      <c r="D808" s="161">
        <v>64094</v>
      </c>
      <c r="E808" s="161">
        <v>0</v>
      </c>
      <c r="F808" s="162">
        <f t="shared" si="58"/>
        <v>64094</v>
      </c>
      <c r="G808" s="52">
        <f t="shared" si="59"/>
        <v>0</v>
      </c>
      <c r="H808" s="92"/>
    </row>
    <row r="809" spans="1:8" s="15" customFormat="1" ht="25.5" outlineLevel="2">
      <c r="A809" s="89" t="s">
        <v>364</v>
      </c>
      <c r="B809" s="104" t="s">
        <v>3664</v>
      </c>
      <c r="C809" s="103" t="s">
        <v>3663</v>
      </c>
      <c r="D809" s="161">
        <v>837233</v>
      </c>
      <c r="E809" s="161">
        <v>35397</v>
      </c>
      <c r="F809" s="162">
        <f t="shared" si="58"/>
        <v>801836</v>
      </c>
      <c r="G809" s="52">
        <f t="shared" si="59"/>
        <v>4.2278553282061267E-2</v>
      </c>
      <c r="H809" s="92"/>
    </row>
    <row r="810" spans="1:8" s="15" customFormat="1" ht="38.25" outlineLevel="2">
      <c r="A810" s="89" t="s">
        <v>364</v>
      </c>
      <c r="B810" s="104" t="s">
        <v>3662</v>
      </c>
      <c r="C810" s="103" t="s">
        <v>3661</v>
      </c>
      <c r="D810" s="161">
        <v>4807080</v>
      </c>
      <c r="E810" s="161">
        <v>0</v>
      </c>
      <c r="F810" s="162">
        <f t="shared" si="58"/>
        <v>4807080</v>
      </c>
      <c r="G810" s="52">
        <f t="shared" si="59"/>
        <v>0</v>
      </c>
      <c r="H810" s="92"/>
    </row>
    <row r="811" spans="1:8" s="15" customFormat="1" outlineLevel="2">
      <c r="A811" s="89" t="s">
        <v>364</v>
      </c>
      <c r="B811" s="104" t="s">
        <v>3648</v>
      </c>
      <c r="C811" s="103" t="s">
        <v>3647</v>
      </c>
      <c r="D811" s="161">
        <v>400590</v>
      </c>
      <c r="E811" s="161">
        <v>14400</v>
      </c>
      <c r="F811" s="162">
        <f t="shared" si="58"/>
        <v>386190</v>
      </c>
      <c r="G811" s="52">
        <f t="shared" si="59"/>
        <v>3.5946978207144459E-2</v>
      </c>
      <c r="H811" s="92"/>
    </row>
    <row r="812" spans="1:8" s="15" customFormat="1" ht="25.5" outlineLevel="2">
      <c r="A812" s="89" t="s">
        <v>364</v>
      </c>
      <c r="B812" s="104" t="s">
        <v>3644</v>
      </c>
      <c r="C812" s="103" t="s">
        <v>3643</v>
      </c>
      <c r="D812" s="161">
        <v>316466</v>
      </c>
      <c r="E812" s="161">
        <v>0</v>
      </c>
      <c r="F812" s="162">
        <f t="shared" si="58"/>
        <v>316466</v>
      </c>
      <c r="G812" s="52">
        <f t="shared" si="59"/>
        <v>0</v>
      </c>
      <c r="H812" s="92"/>
    </row>
    <row r="813" spans="1:8" s="15" customFormat="1" ht="25.5" outlineLevel="2">
      <c r="A813" s="89" t="s">
        <v>364</v>
      </c>
      <c r="B813" s="104" t="s">
        <v>3642</v>
      </c>
      <c r="C813" s="103" t="s">
        <v>3641</v>
      </c>
      <c r="D813" s="161">
        <v>420354</v>
      </c>
      <c r="E813" s="161">
        <v>0</v>
      </c>
      <c r="F813" s="162">
        <f t="shared" si="58"/>
        <v>420354</v>
      </c>
      <c r="G813" s="52">
        <f t="shared" si="59"/>
        <v>0</v>
      </c>
      <c r="H813" s="92"/>
    </row>
    <row r="814" spans="1:8" s="15" customFormat="1" ht="25.5" outlineLevel="2">
      <c r="A814" s="89" t="s">
        <v>364</v>
      </c>
      <c r="B814" s="104" t="s">
        <v>3636</v>
      </c>
      <c r="C814" s="103" t="s">
        <v>3635</v>
      </c>
      <c r="D814" s="161">
        <v>300443</v>
      </c>
      <c r="E814" s="161">
        <v>0</v>
      </c>
      <c r="F814" s="162">
        <f t="shared" si="58"/>
        <v>300443</v>
      </c>
      <c r="G814" s="52">
        <f t="shared" si="59"/>
        <v>0</v>
      </c>
      <c r="H814" s="92"/>
    </row>
    <row r="815" spans="1:8" s="15" customFormat="1" ht="25.5" outlineLevel="2">
      <c r="A815" s="89" t="s">
        <v>364</v>
      </c>
      <c r="B815" s="104" t="s">
        <v>3630</v>
      </c>
      <c r="C815" s="103" t="s">
        <v>3629</v>
      </c>
      <c r="D815" s="161">
        <v>2215263</v>
      </c>
      <c r="E815" s="161">
        <v>0</v>
      </c>
      <c r="F815" s="162">
        <f t="shared" si="58"/>
        <v>2215263</v>
      </c>
      <c r="G815" s="52">
        <f t="shared" si="59"/>
        <v>0</v>
      </c>
      <c r="H815" s="92"/>
    </row>
    <row r="816" spans="1:8" s="15" customFormat="1" outlineLevel="2">
      <c r="A816" s="89" t="s">
        <v>364</v>
      </c>
      <c r="B816" s="104" t="s">
        <v>3620</v>
      </c>
      <c r="C816" s="103" t="s">
        <v>3619</v>
      </c>
      <c r="D816" s="161">
        <v>19628.8</v>
      </c>
      <c r="E816" s="161">
        <v>0</v>
      </c>
      <c r="F816" s="162">
        <f t="shared" si="58"/>
        <v>19628.8</v>
      </c>
      <c r="G816" s="52">
        <f t="shared" si="59"/>
        <v>0</v>
      </c>
      <c r="H816" s="92"/>
    </row>
    <row r="817" spans="1:8" s="15" customFormat="1" ht="38.25" outlineLevel="2">
      <c r="A817" s="89" t="s">
        <v>364</v>
      </c>
      <c r="B817" s="104" t="s">
        <v>3614</v>
      </c>
      <c r="C817" s="103" t="s">
        <v>3613</v>
      </c>
      <c r="D817" s="161">
        <v>801180</v>
      </c>
      <c r="E817" s="161">
        <v>0</v>
      </c>
      <c r="F817" s="162">
        <f t="shared" si="58"/>
        <v>801180</v>
      </c>
      <c r="G817" s="52">
        <f t="shared" si="59"/>
        <v>0</v>
      </c>
      <c r="H817" s="92"/>
    </row>
    <row r="818" spans="1:8" s="15" customFormat="1" ht="51" outlineLevel="2">
      <c r="A818" s="89" t="s">
        <v>364</v>
      </c>
      <c r="B818" s="104" t="s">
        <v>3612</v>
      </c>
      <c r="C818" s="103" t="s">
        <v>3611</v>
      </c>
      <c r="D818" s="161">
        <v>592873</v>
      </c>
      <c r="E818" s="161">
        <v>0</v>
      </c>
      <c r="F818" s="162">
        <f t="shared" si="58"/>
        <v>592873</v>
      </c>
      <c r="G818" s="52">
        <f t="shared" si="59"/>
        <v>0</v>
      </c>
      <c r="H818" s="92"/>
    </row>
    <row r="819" spans="1:8" s="15" customFormat="1" ht="25.5" outlineLevel="2">
      <c r="A819" s="89" t="s">
        <v>364</v>
      </c>
      <c r="B819" s="104" t="s">
        <v>3606</v>
      </c>
      <c r="C819" s="103" t="s">
        <v>3605</v>
      </c>
      <c r="D819" s="161">
        <v>4807080</v>
      </c>
      <c r="E819" s="161">
        <v>0</v>
      </c>
      <c r="F819" s="162">
        <f t="shared" si="58"/>
        <v>4807080</v>
      </c>
      <c r="G819" s="52">
        <f t="shared" si="59"/>
        <v>0</v>
      </c>
      <c r="H819" s="92"/>
    </row>
    <row r="820" spans="1:8" s="15" customFormat="1" outlineLevel="2">
      <c r="A820" s="89" t="s">
        <v>364</v>
      </c>
      <c r="B820" s="104" t="s">
        <v>3604</v>
      </c>
      <c r="C820" s="103" t="s">
        <v>3603</v>
      </c>
      <c r="D820" s="161">
        <v>400590</v>
      </c>
      <c r="E820" s="161">
        <v>0</v>
      </c>
      <c r="F820" s="162">
        <f t="shared" si="58"/>
        <v>400590</v>
      </c>
      <c r="G820" s="52">
        <f t="shared" si="59"/>
        <v>0</v>
      </c>
      <c r="H820" s="92"/>
    </row>
    <row r="821" spans="1:8" s="15" customFormat="1" ht="38.25" outlineLevel="2">
      <c r="A821" s="89" t="s">
        <v>364</v>
      </c>
      <c r="B821" s="104" t="s">
        <v>3602</v>
      </c>
      <c r="C821" s="103" t="s">
        <v>3601</v>
      </c>
      <c r="D821" s="161">
        <v>7370856</v>
      </c>
      <c r="E821" s="161">
        <v>0</v>
      </c>
      <c r="F821" s="162">
        <f t="shared" si="58"/>
        <v>7370856</v>
      </c>
      <c r="G821" s="52">
        <f t="shared" si="59"/>
        <v>0</v>
      </c>
      <c r="H821" s="92"/>
    </row>
    <row r="822" spans="1:8" s="15" customFormat="1" outlineLevel="2">
      <c r="A822" s="89" t="s">
        <v>364</v>
      </c>
      <c r="B822" s="104" t="s">
        <v>3600</v>
      </c>
      <c r="C822" s="103" t="s">
        <v>3599</v>
      </c>
      <c r="D822" s="161">
        <v>640944</v>
      </c>
      <c r="E822" s="161">
        <v>0</v>
      </c>
      <c r="F822" s="162">
        <f t="shared" si="58"/>
        <v>640944</v>
      </c>
      <c r="G822" s="52">
        <f t="shared" si="59"/>
        <v>0</v>
      </c>
      <c r="H822" s="92"/>
    </row>
    <row r="823" spans="1:8" s="15" customFormat="1" ht="25.5" outlineLevel="2">
      <c r="A823" s="89" t="s">
        <v>364</v>
      </c>
      <c r="B823" s="104" t="s">
        <v>3598</v>
      </c>
      <c r="C823" s="103" t="s">
        <v>3597</v>
      </c>
      <c r="D823" s="161">
        <v>990692</v>
      </c>
      <c r="E823" s="161">
        <v>0</v>
      </c>
      <c r="F823" s="162">
        <f t="shared" si="58"/>
        <v>990692</v>
      </c>
      <c r="G823" s="52">
        <f t="shared" si="59"/>
        <v>0</v>
      </c>
      <c r="H823" s="92"/>
    </row>
    <row r="824" spans="1:8" s="15" customFormat="1" ht="25.5" outlineLevel="2">
      <c r="A824" s="89" t="s">
        <v>364</v>
      </c>
      <c r="B824" s="104" t="s">
        <v>3596</v>
      </c>
      <c r="C824" s="103" t="s">
        <v>3595</v>
      </c>
      <c r="D824" s="161">
        <v>200295</v>
      </c>
      <c r="E824" s="161">
        <v>0</v>
      </c>
      <c r="F824" s="162">
        <f t="shared" si="58"/>
        <v>200295</v>
      </c>
      <c r="G824" s="52">
        <f t="shared" si="59"/>
        <v>0</v>
      </c>
      <c r="H824" s="92"/>
    </row>
    <row r="825" spans="1:8" s="15" customFormat="1" outlineLevel="2">
      <c r="A825" s="89" t="s">
        <v>364</v>
      </c>
      <c r="B825" s="104" t="s">
        <v>3594</v>
      </c>
      <c r="C825" s="103" t="s">
        <v>3593</v>
      </c>
      <c r="D825" s="161">
        <v>200295</v>
      </c>
      <c r="E825" s="161">
        <v>0</v>
      </c>
      <c r="F825" s="162">
        <f t="shared" si="58"/>
        <v>200295</v>
      </c>
      <c r="G825" s="52">
        <f t="shared" si="59"/>
        <v>0</v>
      </c>
      <c r="H825" s="92"/>
    </row>
    <row r="826" spans="1:8" s="15" customFormat="1" ht="25.5" outlineLevel="2">
      <c r="A826" s="89" t="s">
        <v>364</v>
      </c>
      <c r="B826" s="104" t="s">
        <v>3588</v>
      </c>
      <c r="C826" s="103" t="s">
        <v>3587</v>
      </c>
      <c r="D826" s="161">
        <v>400590</v>
      </c>
      <c r="E826" s="161">
        <v>0</v>
      </c>
      <c r="F826" s="162">
        <f t="shared" ref="F826:F857" si="60">D826-E826</f>
        <v>400590</v>
      </c>
      <c r="G826" s="52">
        <f t="shared" ref="G826:G857" si="61">E826/D826</f>
        <v>0</v>
      </c>
      <c r="H826" s="92"/>
    </row>
    <row r="827" spans="1:8" s="15" customFormat="1" outlineLevel="2">
      <c r="A827" s="89" t="s">
        <v>364</v>
      </c>
      <c r="B827" s="104" t="s">
        <v>3586</v>
      </c>
      <c r="C827" s="103" t="s">
        <v>3585</v>
      </c>
      <c r="D827" s="161">
        <v>520767</v>
      </c>
      <c r="E827" s="161">
        <v>0</v>
      </c>
      <c r="F827" s="162">
        <f t="shared" si="60"/>
        <v>520767</v>
      </c>
      <c r="G827" s="52">
        <f t="shared" si="61"/>
        <v>0</v>
      </c>
      <c r="H827" s="92"/>
    </row>
    <row r="828" spans="1:8" s="15" customFormat="1" ht="25.5" outlineLevel="2">
      <c r="A828" s="89" t="s">
        <v>364</v>
      </c>
      <c r="B828" s="104" t="s">
        <v>3584</v>
      </c>
      <c r="C828" s="103" t="s">
        <v>3583</v>
      </c>
      <c r="D828" s="161">
        <v>480708</v>
      </c>
      <c r="E828" s="161">
        <v>0</v>
      </c>
      <c r="F828" s="162">
        <f t="shared" si="60"/>
        <v>480708</v>
      </c>
      <c r="G828" s="52">
        <f t="shared" si="61"/>
        <v>0</v>
      </c>
      <c r="H828" s="92"/>
    </row>
    <row r="829" spans="1:8" s="15" customFormat="1" outlineLevel="2">
      <c r="A829" s="89" t="s">
        <v>364</v>
      </c>
      <c r="B829" s="104" t="s">
        <v>3582</v>
      </c>
      <c r="C829" s="103" t="s">
        <v>3581</v>
      </c>
      <c r="D829" s="161">
        <v>2103098</v>
      </c>
      <c r="E829" s="161">
        <v>0</v>
      </c>
      <c r="F829" s="162">
        <f t="shared" si="60"/>
        <v>2103098</v>
      </c>
      <c r="G829" s="52">
        <f t="shared" si="61"/>
        <v>0</v>
      </c>
      <c r="H829" s="92"/>
    </row>
    <row r="830" spans="1:8" s="15" customFormat="1" ht="25.5" outlineLevel="2">
      <c r="A830" s="89" t="s">
        <v>364</v>
      </c>
      <c r="B830" s="104" t="s">
        <v>3576</v>
      </c>
      <c r="C830" s="103" t="s">
        <v>3575</v>
      </c>
      <c r="D830" s="161">
        <v>50000</v>
      </c>
      <c r="E830" s="161">
        <v>0</v>
      </c>
      <c r="F830" s="162">
        <f t="shared" si="60"/>
        <v>50000</v>
      </c>
      <c r="G830" s="52">
        <f t="shared" si="61"/>
        <v>0</v>
      </c>
      <c r="H830" s="92"/>
    </row>
    <row r="831" spans="1:8" s="15" customFormat="1" outlineLevel="2">
      <c r="A831" s="89" t="s">
        <v>364</v>
      </c>
      <c r="B831" s="104" t="s">
        <v>3564</v>
      </c>
      <c r="C831" s="103" t="s">
        <v>3563</v>
      </c>
      <c r="D831" s="161">
        <v>600885</v>
      </c>
      <c r="E831" s="161">
        <v>0</v>
      </c>
      <c r="F831" s="162">
        <f t="shared" si="60"/>
        <v>600885</v>
      </c>
      <c r="G831" s="52">
        <f t="shared" si="61"/>
        <v>0</v>
      </c>
      <c r="H831" s="92"/>
    </row>
    <row r="832" spans="1:8" s="15" customFormat="1" ht="25.5" outlineLevel="2">
      <c r="A832" s="89" t="s">
        <v>364</v>
      </c>
      <c r="B832" s="104" t="s">
        <v>3556</v>
      </c>
      <c r="C832" s="103" t="s">
        <v>3555</v>
      </c>
      <c r="D832" s="161">
        <v>2403540</v>
      </c>
      <c r="E832" s="161">
        <v>0</v>
      </c>
      <c r="F832" s="162">
        <f t="shared" si="60"/>
        <v>2403540</v>
      </c>
      <c r="G832" s="52">
        <f t="shared" si="61"/>
        <v>0</v>
      </c>
      <c r="H832" s="92"/>
    </row>
    <row r="833" spans="1:8" s="15" customFormat="1" ht="25.5" outlineLevel="2">
      <c r="A833" s="89" t="s">
        <v>364</v>
      </c>
      <c r="B833" s="104" t="s">
        <v>3548</v>
      </c>
      <c r="C833" s="103" t="s">
        <v>3547</v>
      </c>
      <c r="D833" s="161">
        <v>550811</v>
      </c>
      <c r="E833" s="161">
        <v>0</v>
      </c>
      <c r="F833" s="162">
        <f t="shared" si="60"/>
        <v>550811</v>
      </c>
      <c r="G833" s="52">
        <f t="shared" si="61"/>
        <v>0</v>
      </c>
      <c r="H833" s="92"/>
    </row>
    <row r="834" spans="1:8" s="15" customFormat="1" ht="38.25" outlineLevel="2">
      <c r="A834" s="89" t="s">
        <v>364</v>
      </c>
      <c r="B834" s="104" t="s">
        <v>3544</v>
      </c>
      <c r="C834" s="103" t="s">
        <v>3543</v>
      </c>
      <c r="D834" s="161">
        <v>1001475</v>
      </c>
      <c r="E834" s="161">
        <v>0</v>
      </c>
      <c r="F834" s="162">
        <f t="shared" si="60"/>
        <v>1001475</v>
      </c>
      <c r="G834" s="52">
        <f t="shared" si="61"/>
        <v>0</v>
      </c>
      <c r="H834" s="92"/>
    </row>
    <row r="835" spans="1:8" s="15" customFormat="1" outlineLevel="2">
      <c r="A835" s="89" t="s">
        <v>364</v>
      </c>
      <c r="B835" s="104" t="s">
        <v>3542</v>
      </c>
      <c r="C835" s="103" t="s">
        <v>3541</v>
      </c>
      <c r="D835" s="161">
        <v>1602360</v>
      </c>
      <c r="E835" s="161">
        <v>0</v>
      </c>
      <c r="F835" s="162">
        <f t="shared" si="60"/>
        <v>1602360</v>
      </c>
      <c r="G835" s="52">
        <f t="shared" si="61"/>
        <v>0</v>
      </c>
      <c r="H835" s="92"/>
    </row>
    <row r="836" spans="1:8" s="15" customFormat="1" ht="25.5" outlineLevel="2">
      <c r="A836" s="89" t="s">
        <v>364</v>
      </c>
      <c r="B836" s="104" t="s">
        <v>3538</v>
      </c>
      <c r="C836" s="103" t="s">
        <v>3537</v>
      </c>
      <c r="D836" s="161">
        <v>1802655</v>
      </c>
      <c r="E836" s="161">
        <v>0</v>
      </c>
      <c r="F836" s="162">
        <f t="shared" si="60"/>
        <v>1802655</v>
      </c>
      <c r="G836" s="52">
        <f t="shared" si="61"/>
        <v>0</v>
      </c>
      <c r="H836" s="92"/>
    </row>
    <row r="837" spans="1:8" s="15" customFormat="1" outlineLevel="2">
      <c r="A837" s="89" t="s">
        <v>364</v>
      </c>
      <c r="B837" s="104" t="s">
        <v>3532</v>
      </c>
      <c r="C837" s="103" t="s">
        <v>3531</v>
      </c>
      <c r="D837" s="161">
        <v>120177</v>
      </c>
      <c r="E837" s="161">
        <v>0</v>
      </c>
      <c r="F837" s="162">
        <f t="shared" si="60"/>
        <v>120177</v>
      </c>
      <c r="G837" s="52">
        <f t="shared" si="61"/>
        <v>0</v>
      </c>
      <c r="H837" s="92"/>
    </row>
    <row r="838" spans="1:8" s="15" customFormat="1" ht="25.5" outlineLevel="2">
      <c r="A838" s="89" t="s">
        <v>364</v>
      </c>
      <c r="B838" s="104" t="s">
        <v>3530</v>
      </c>
      <c r="C838" s="103" t="s">
        <v>3529</v>
      </c>
      <c r="D838" s="161">
        <v>400590</v>
      </c>
      <c r="E838" s="161">
        <v>0</v>
      </c>
      <c r="F838" s="162">
        <f t="shared" si="60"/>
        <v>400590</v>
      </c>
      <c r="G838" s="52">
        <f t="shared" si="61"/>
        <v>0</v>
      </c>
      <c r="H838" s="92"/>
    </row>
    <row r="839" spans="1:8" s="15" customFormat="1" ht="25.5" outlineLevel="2">
      <c r="A839" s="89" t="s">
        <v>364</v>
      </c>
      <c r="B839" s="104" t="s">
        <v>3528</v>
      </c>
      <c r="C839" s="103" t="s">
        <v>3527</v>
      </c>
      <c r="D839" s="161">
        <v>160236</v>
      </c>
      <c r="E839" s="161">
        <v>0</v>
      </c>
      <c r="F839" s="162">
        <f t="shared" si="60"/>
        <v>160236</v>
      </c>
      <c r="G839" s="52">
        <f t="shared" si="61"/>
        <v>0</v>
      </c>
      <c r="H839" s="92"/>
    </row>
    <row r="840" spans="1:8" s="15" customFormat="1" outlineLevel="2">
      <c r="A840" s="89" t="s">
        <v>364</v>
      </c>
      <c r="B840" s="104" t="s">
        <v>3526</v>
      </c>
      <c r="C840" s="103" t="s">
        <v>3525</v>
      </c>
      <c r="D840" s="161">
        <v>120177</v>
      </c>
      <c r="E840" s="161">
        <v>0</v>
      </c>
      <c r="F840" s="162">
        <f t="shared" si="60"/>
        <v>120177</v>
      </c>
      <c r="G840" s="52">
        <f t="shared" si="61"/>
        <v>0</v>
      </c>
      <c r="H840" s="92"/>
    </row>
    <row r="841" spans="1:8" s="15" customFormat="1" outlineLevel="2">
      <c r="A841" s="89" t="s">
        <v>364</v>
      </c>
      <c r="B841" s="104" t="s">
        <v>3522</v>
      </c>
      <c r="C841" s="103" t="s">
        <v>3521</v>
      </c>
      <c r="D841" s="161">
        <v>1001475</v>
      </c>
      <c r="E841" s="161">
        <v>0</v>
      </c>
      <c r="F841" s="162">
        <f t="shared" si="60"/>
        <v>1001475</v>
      </c>
      <c r="G841" s="52">
        <f t="shared" si="61"/>
        <v>0</v>
      </c>
      <c r="H841" s="92"/>
    </row>
    <row r="842" spans="1:8" s="15" customFormat="1" ht="25.5" outlineLevel="2">
      <c r="A842" s="89" t="s">
        <v>364</v>
      </c>
      <c r="B842" s="104" t="s">
        <v>3518</v>
      </c>
      <c r="C842" s="103" t="s">
        <v>3517</v>
      </c>
      <c r="D842" s="161">
        <v>600885</v>
      </c>
      <c r="E842" s="161">
        <v>0</v>
      </c>
      <c r="F842" s="162">
        <f t="shared" si="60"/>
        <v>600885</v>
      </c>
      <c r="G842" s="52">
        <f t="shared" si="61"/>
        <v>0</v>
      </c>
      <c r="H842" s="92"/>
    </row>
    <row r="843" spans="1:8" s="15" customFormat="1" ht="25.5" outlineLevel="2">
      <c r="A843" s="89" t="s">
        <v>364</v>
      </c>
      <c r="B843" s="104" t="s">
        <v>3516</v>
      </c>
      <c r="C843" s="103" t="s">
        <v>3515</v>
      </c>
      <c r="D843" s="161">
        <v>220325</v>
      </c>
      <c r="E843" s="161">
        <v>0</v>
      </c>
      <c r="F843" s="162">
        <f t="shared" si="60"/>
        <v>220325</v>
      </c>
      <c r="G843" s="52">
        <f t="shared" si="61"/>
        <v>0</v>
      </c>
      <c r="H843" s="92"/>
    </row>
    <row r="844" spans="1:8" s="15" customFormat="1" outlineLevel="2">
      <c r="A844" s="89" t="s">
        <v>364</v>
      </c>
      <c r="B844" s="104" t="s">
        <v>3500</v>
      </c>
      <c r="C844" s="103" t="s">
        <v>3499</v>
      </c>
      <c r="D844" s="161">
        <v>500738</v>
      </c>
      <c r="E844" s="161">
        <v>0</v>
      </c>
      <c r="F844" s="162">
        <f t="shared" si="60"/>
        <v>500738</v>
      </c>
      <c r="G844" s="52">
        <f t="shared" si="61"/>
        <v>0</v>
      </c>
      <c r="H844" s="92"/>
    </row>
    <row r="845" spans="1:8" s="15" customFormat="1" outlineLevel="2">
      <c r="A845" s="89" t="s">
        <v>364</v>
      </c>
      <c r="B845" s="104" t="s">
        <v>3490</v>
      </c>
      <c r="C845" s="103" t="s">
        <v>3489</v>
      </c>
      <c r="D845" s="161">
        <v>1001475</v>
      </c>
      <c r="E845" s="161">
        <v>0</v>
      </c>
      <c r="F845" s="162">
        <f t="shared" si="60"/>
        <v>1001475</v>
      </c>
      <c r="G845" s="52">
        <f t="shared" si="61"/>
        <v>0</v>
      </c>
      <c r="H845" s="92"/>
    </row>
    <row r="846" spans="1:8" s="15" customFormat="1" outlineLevel="2">
      <c r="A846" s="89" t="s">
        <v>364</v>
      </c>
      <c r="B846" s="104" t="s">
        <v>3488</v>
      </c>
      <c r="C846" s="103" t="s">
        <v>3487</v>
      </c>
      <c r="D846" s="161">
        <v>2002950</v>
      </c>
      <c r="E846" s="161">
        <v>0</v>
      </c>
      <c r="F846" s="162">
        <f t="shared" si="60"/>
        <v>2002950</v>
      </c>
      <c r="G846" s="52">
        <f t="shared" si="61"/>
        <v>0</v>
      </c>
      <c r="H846" s="92"/>
    </row>
    <row r="847" spans="1:8" s="15" customFormat="1" outlineLevel="2">
      <c r="A847" s="89" t="s">
        <v>364</v>
      </c>
      <c r="B847" s="104" t="s">
        <v>3486</v>
      </c>
      <c r="C847" s="103" t="s">
        <v>3485</v>
      </c>
      <c r="D847" s="161">
        <v>400590</v>
      </c>
      <c r="E847" s="161">
        <v>0</v>
      </c>
      <c r="F847" s="162">
        <f t="shared" si="60"/>
        <v>400590</v>
      </c>
      <c r="G847" s="52">
        <f t="shared" si="61"/>
        <v>0</v>
      </c>
      <c r="H847" s="92"/>
    </row>
    <row r="848" spans="1:8" s="15" customFormat="1" ht="25.5" outlineLevel="2">
      <c r="A848" s="89" t="s">
        <v>364</v>
      </c>
      <c r="B848" s="104" t="s">
        <v>3482</v>
      </c>
      <c r="C848" s="103" t="s">
        <v>3481</v>
      </c>
      <c r="D848" s="161">
        <v>400590</v>
      </c>
      <c r="E848" s="161">
        <v>0</v>
      </c>
      <c r="F848" s="162">
        <f t="shared" si="60"/>
        <v>400590</v>
      </c>
      <c r="G848" s="52">
        <f t="shared" si="61"/>
        <v>0</v>
      </c>
      <c r="H848" s="92"/>
    </row>
    <row r="849" spans="1:8" s="15" customFormat="1" outlineLevel="2">
      <c r="A849" s="89" t="s">
        <v>364</v>
      </c>
      <c r="B849" s="104" t="s">
        <v>3474</v>
      </c>
      <c r="C849" s="103" t="s">
        <v>3473</v>
      </c>
      <c r="D849" s="161">
        <v>160236</v>
      </c>
      <c r="E849" s="161">
        <v>0</v>
      </c>
      <c r="F849" s="162">
        <f t="shared" si="60"/>
        <v>160236</v>
      </c>
      <c r="G849" s="52">
        <f t="shared" si="61"/>
        <v>0</v>
      </c>
      <c r="H849" s="92"/>
    </row>
    <row r="850" spans="1:8" s="15" customFormat="1" outlineLevel="2">
      <c r="A850" s="89" t="s">
        <v>364</v>
      </c>
      <c r="B850" s="104" t="s">
        <v>3466</v>
      </c>
      <c r="C850" s="103" t="s">
        <v>3465</v>
      </c>
      <c r="D850" s="161">
        <v>276407</v>
      </c>
      <c r="E850" s="161">
        <v>0</v>
      </c>
      <c r="F850" s="162">
        <f t="shared" si="60"/>
        <v>276407</v>
      </c>
      <c r="G850" s="52">
        <f t="shared" si="61"/>
        <v>0</v>
      </c>
      <c r="H850" s="92"/>
    </row>
    <row r="851" spans="1:8" s="15" customFormat="1" ht="25.5" outlineLevel="2">
      <c r="A851" s="89" t="s">
        <v>364</v>
      </c>
      <c r="B851" s="104" t="s">
        <v>3462</v>
      </c>
      <c r="C851" s="103" t="s">
        <v>3461</v>
      </c>
      <c r="D851" s="161">
        <v>600885</v>
      </c>
      <c r="E851" s="161">
        <v>0</v>
      </c>
      <c r="F851" s="162">
        <f t="shared" si="60"/>
        <v>600885</v>
      </c>
      <c r="G851" s="52">
        <f t="shared" si="61"/>
        <v>0</v>
      </c>
      <c r="H851" s="92"/>
    </row>
    <row r="852" spans="1:8" s="15" customFormat="1" outlineLevel="2">
      <c r="A852" s="89" t="s">
        <v>364</v>
      </c>
      <c r="B852" s="104" t="s">
        <v>3460</v>
      </c>
      <c r="C852" s="103" t="s">
        <v>3459</v>
      </c>
      <c r="D852" s="161">
        <v>4103552</v>
      </c>
      <c r="E852" s="161"/>
      <c r="F852" s="162">
        <f t="shared" si="60"/>
        <v>4103552</v>
      </c>
      <c r="G852" s="52">
        <f t="shared" si="61"/>
        <v>0</v>
      </c>
      <c r="H852" s="92"/>
    </row>
    <row r="853" spans="1:8" s="15" customFormat="1" outlineLevel="2">
      <c r="A853" s="89" t="s">
        <v>364</v>
      </c>
      <c r="B853" s="104" t="s">
        <v>3460</v>
      </c>
      <c r="C853" s="103" t="s">
        <v>3459</v>
      </c>
      <c r="D853" s="161">
        <v>1024000</v>
      </c>
      <c r="E853" s="161">
        <v>100000</v>
      </c>
      <c r="F853" s="162">
        <f t="shared" si="60"/>
        <v>924000</v>
      </c>
      <c r="G853" s="52">
        <f t="shared" si="61"/>
        <v>9.765625E-2</v>
      </c>
      <c r="H853" s="92"/>
    </row>
    <row r="854" spans="1:8" s="15" customFormat="1" ht="25.5" outlineLevel="2">
      <c r="A854" s="89" t="s">
        <v>364</v>
      </c>
      <c r="B854" s="104" t="s">
        <v>3458</v>
      </c>
      <c r="C854" s="103" t="s">
        <v>3457</v>
      </c>
      <c r="D854" s="161">
        <v>200295</v>
      </c>
      <c r="E854" s="161">
        <v>0</v>
      </c>
      <c r="F854" s="162">
        <f t="shared" si="60"/>
        <v>200295</v>
      </c>
      <c r="G854" s="52">
        <f t="shared" si="61"/>
        <v>0</v>
      </c>
      <c r="H854" s="92"/>
    </row>
    <row r="855" spans="1:8" s="15" customFormat="1" outlineLevel="2">
      <c r="A855" s="89" t="s">
        <v>364</v>
      </c>
      <c r="B855" s="104" t="s">
        <v>3454</v>
      </c>
      <c r="C855" s="103" t="s">
        <v>3453</v>
      </c>
      <c r="D855" s="161">
        <v>325039</v>
      </c>
      <c r="E855" s="161">
        <v>0</v>
      </c>
      <c r="F855" s="162">
        <f t="shared" si="60"/>
        <v>325039</v>
      </c>
      <c r="G855" s="52">
        <f t="shared" si="61"/>
        <v>0</v>
      </c>
      <c r="H855" s="92"/>
    </row>
    <row r="856" spans="1:8" s="15" customFormat="1" outlineLevel="2">
      <c r="A856" s="89" t="s">
        <v>364</v>
      </c>
      <c r="B856" s="104" t="s">
        <v>3452</v>
      </c>
      <c r="C856" s="103" t="s">
        <v>3451</v>
      </c>
      <c r="D856" s="161">
        <v>140207</v>
      </c>
      <c r="E856" s="161">
        <v>0</v>
      </c>
      <c r="F856" s="162">
        <f t="shared" si="60"/>
        <v>140207</v>
      </c>
      <c r="G856" s="52">
        <f t="shared" si="61"/>
        <v>0</v>
      </c>
      <c r="H856" s="92"/>
    </row>
    <row r="857" spans="1:8" s="15" customFormat="1" outlineLevel="2">
      <c r="A857" s="89" t="s">
        <v>364</v>
      </c>
      <c r="B857" s="104" t="s">
        <v>3446</v>
      </c>
      <c r="C857" s="103" t="s">
        <v>3445</v>
      </c>
      <c r="D857" s="161">
        <v>120177</v>
      </c>
      <c r="E857" s="161">
        <v>0</v>
      </c>
      <c r="F857" s="162">
        <f t="shared" si="60"/>
        <v>120177</v>
      </c>
      <c r="G857" s="52">
        <f t="shared" si="61"/>
        <v>0</v>
      </c>
      <c r="H857" s="92"/>
    </row>
    <row r="858" spans="1:8" s="15" customFormat="1" outlineLevel="2">
      <c r="A858" s="89" t="s">
        <v>364</v>
      </c>
      <c r="B858" s="104" t="s">
        <v>3444</v>
      </c>
      <c r="C858" s="103" t="s">
        <v>3443</v>
      </c>
      <c r="D858" s="161">
        <v>320472</v>
      </c>
      <c r="E858" s="161">
        <v>0</v>
      </c>
      <c r="F858" s="162">
        <f t="shared" ref="F858:F889" si="62">D858-E858</f>
        <v>320472</v>
      </c>
      <c r="G858" s="52">
        <f t="shared" ref="G858:G889" si="63">E858/D858</f>
        <v>0</v>
      </c>
      <c r="H858" s="92"/>
    </row>
    <row r="859" spans="1:8" s="15" customFormat="1" outlineLevel="2">
      <c r="A859" s="89" t="s">
        <v>364</v>
      </c>
      <c r="B859" s="104" t="s">
        <v>3434</v>
      </c>
      <c r="C859" s="103" t="s">
        <v>3433</v>
      </c>
      <c r="D859" s="161">
        <v>30472</v>
      </c>
      <c r="E859" s="161">
        <v>0</v>
      </c>
      <c r="F859" s="162">
        <f t="shared" si="62"/>
        <v>30472</v>
      </c>
      <c r="G859" s="52">
        <f t="shared" si="63"/>
        <v>0</v>
      </c>
      <c r="H859" s="92"/>
    </row>
    <row r="860" spans="1:8" s="15" customFormat="1" ht="25.5" outlineLevel="2">
      <c r="A860" s="89" t="s">
        <v>364</v>
      </c>
      <c r="B860" s="104" t="s">
        <v>3432</v>
      </c>
      <c r="C860" s="103" t="s">
        <v>3431</v>
      </c>
      <c r="D860" s="161">
        <v>881298</v>
      </c>
      <c r="E860" s="161">
        <v>0</v>
      </c>
      <c r="F860" s="162">
        <f t="shared" si="62"/>
        <v>881298</v>
      </c>
      <c r="G860" s="52">
        <f t="shared" si="63"/>
        <v>0</v>
      </c>
      <c r="H860" s="92"/>
    </row>
    <row r="861" spans="1:8" s="15" customFormat="1" outlineLevel="2">
      <c r="A861" s="89" t="s">
        <v>364</v>
      </c>
      <c r="B861" s="104" t="s">
        <v>3430</v>
      </c>
      <c r="C861" s="103" t="s">
        <v>3429</v>
      </c>
      <c r="D861" s="161">
        <v>400590</v>
      </c>
      <c r="E861" s="161">
        <v>0</v>
      </c>
      <c r="F861" s="162">
        <f t="shared" si="62"/>
        <v>400590</v>
      </c>
      <c r="G861" s="52">
        <f t="shared" si="63"/>
        <v>0</v>
      </c>
      <c r="H861" s="92"/>
    </row>
    <row r="862" spans="1:8" s="15" customFormat="1" ht="38.25" outlineLevel="2">
      <c r="A862" s="89" t="s">
        <v>364</v>
      </c>
      <c r="B862" s="104" t="s">
        <v>3424</v>
      </c>
      <c r="C862" s="103" t="s">
        <v>3423</v>
      </c>
      <c r="D862" s="161">
        <v>482481</v>
      </c>
      <c r="E862" s="161">
        <v>0</v>
      </c>
      <c r="F862" s="162">
        <f t="shared" si="62"/>
        <v>482481</v>
      </c>
      <c r="G862" s="52">
        <f t="shared" si="63"/>
        <v>0</v>
      </c>
      <c r="H862" s="92"/>
    </row>
    <row r="863" spans="1:8" s="15" customFormat="1" outlineLevel="2">
      <c r="A863" s="89" t="s">
        <v>364</v>
      </c>
      <c r="B863" s="104" t="s">
        <v>3402</v>
      </c>
      <c r="C863" s="103" t="s">
        <v>3401</v>
      </c>
      <c r="D863" s="161">
        <v>712039</v>
      </c>
      <c r="E863" s="161">
        <v>0</v>
      </c>
      <c r="F863" s="162">
        <f t="shared" si="62"/>
        <v>712039</v>
      </c>
      <c r="G863" s="52">
        <f t="shared" si="63"/>
        <v>0</v>
      </c>
      <c r="H863" s="92"/>
    </row>
    <row r="864" spans="1:8" s="15" customFormat="1" ht="38.25" outlineLevel="2">
      <c r="A864" s="89" t="s">
        <v>364</v>
      </c>
      <c r="B864" s="104" t="s">
        <v>3395</v>
      </c>
      <c r="C864" s="103" t="s">
        <v>3394</v>
      </c>
      <c r="D864" s="161">
        <v>101576</v>
      </c>
      <c r="E864" s="161">
        <v>0</v>
      </c>
      <c r="F864" s="162">
        <f t="shared" si="62"/>
        <v>101576</v>
      </c>
      <c r="G864" s="52">
        <f t="shared" si="63"/>
        <v>0</v>
      </c>
      <c r="H864" s="92"/>
    </row>
    <row r="865" spans="1:8" s="15" customFormat="1" ht="25.5" outlineLevel="2">
      <c r="A865" s="89" t="s">
        <v>364</v>
      </c>
      <c r="B865" s="104" t="s">
        <v>3393</v>
      </c>
      <c r="C865" s="103" t="s">
        <v>3392</v>
      </c>
      <c r="D865" s="161">
        <v>500738</v>
      </c>
      <c r="E865" s="161">
        <v>0</v>
      </c>
      <c r="F865" s="162">
        <f t="shared" si="62"/>
        <v>500738</v>
      </c>
      <c r="G865" s="52">
        <f t="shared" si="63"/>
        <v>0</v>
      </c>
      <c r="H865" s="92"/>
    </row>
    <row r="866" spans="1:8" s="15" customFormat="1" ht="38.25" outlineLevel="2">
      <c r="A866" s="89" t="s">
        <v>364</v>
      </c>
      <c r="B866" s="104" t="s">
        <v>3391</v>
      </c>
      <c r="C866" s="103" t="s">
        <v>3390</v>
      </c>
      <c r="D866" s="161">
        <v>400590</v>
      </c>
      <c r="E866" s="161">
        <v>0</v>
      </c>
      <c r="F866" s="162">
        <f t="shared" si="62"/>
        <v>400590</v>
      </c>
      <c r="G866" s="52">
        <f t="shared" si="63"/>
        <v>0</v>
      </c>
      <c r="H866" s="92"/>
    </row>
    <row r="867" spans="1:8" s="15" customFormat="1" ht="25.5" outlineLevel="2">
      <c r="A867" s="89" t="s">
        <v>364</v>
      </c>
      <c r="B867" s="104" t="s">
        <v>3389</v>
      </c>
      <c r="C867" s="103" t="s">
        <v>3388</v>
      </c>
      <c r="D867" s="161">
        <v>243780</v>
      </c>
      <c r="E867" s="161">
        <v>0</v>
      </c>
      <c r="F867" s="162">
        <f t="shared" si="62"/>
        <v>243780</v>
      </c>
      <c r="G867" s="52">
        <f t="shared" si="63"/>
        <v>0</v>
      </c>
      <c r="H867" s="92"/>
    </row>
    <row r="868" spans="1:8" s="15" customFormat="1" ht="51" outlineLevel="2">
      <c r="A868" s="89" t="s">
        <v>364</v>
      </c>
      <c r="B868" s="104" t="s">
        <v>3381</v>
      </c>
      <c r="C868" s="103" t="s">
        <v>3380</v>
      </c>
      <c r="D868" s="161">
        <v>1842714</v>
      </c>
      <c r="E868" s="161">
        <v>168000</v>
      </c>
      <c r="F868" s="162">
        <f t="shared" si="62"/>
        <v>1674714</v>
      </c>
      <c r="G868" s="52">
        <f t="shared" si="63"/>
        <v>9.1169872264496826E-2</v>
      </c>
      <c r="H868" s="92"/>
    </row>
    <row r="869" spans="1:8" s="15" customFormat="1" outlineLevel="2">
      <c r="A869" s="89" t="s">
        <v>364</v>
      </c>
      <c r="B869" s="104" t="s">
        <v>3379</v>
      </c>
      <c r="C869" s="103" t="s">
        <v>3378</v>
      </c>
      <c r="D869" s="161">
        <v>200295</v>
      </c>
      <c r="E869" s="161">
        <v>0</v>
      </c>
      <c r="F869" s="162">
        <f t="shared" si="62"/>
        <v>200295</v>
      </c>
      <c r="G869" s="52">
        <f t="shared" si="63"/>
        <v>0</v>
      </c>
      <c r="H869" s="92"/>
    </row>
    <row r="870" spans="1:8" s="15" customFormat="1" outlineLevel="2">
      <c r="A870" s="89" t="s">
        <v>364</v>
      </c>
      <c r="B870" s="104" t="s">
        <v>3371</v>
      </c>
      <c r="C870" s="103" t="s">
        <v>3370</v>
      </c>
      <c r="D870" s="161">
        <v>801180</v>
      </c>
      <c r="E870" s="161">
        <v>0</v>
      </c>
      <c r="F870" s="162">
        <f t="shared" si="62"/>
        <v>801180</v>
      </c>
      <c r="G870" s="52">
        <f t="shared" si="63"/>
        <v>0</v>
      </c>
      <c r="H870" s="92"/>
    </row>
    <row r="871" spans="1:8" s="15" customFormat="1" ht="38.25" outlineLevel="2">
      <c r="A871" s="89" t="s">
        <v>364</v>
      </c>
      <c r="B871" s="104" t="s">
        <v>3363</v>
      </c>
      <c r="C871" s="103" t="s">
        <v>3362</v>
      </c>
      <c r="D871" s="161">
        <v>867765</v>
      </c>
      <c r="E871" s="161">
        <v>0</v>
      </c>
      <c r="F871" s="162">
        <f t="shared" si="62"/>
        <v>867765</v>
      </c>
      <c r="G871" s="52">
        <f t="shared" si="63"/>
        <v>0</v>
      </c>
      <c r="H871" s="92"/>
    </row>
    <row r="872" spans="1:8" s="15" customFormat="1" outlineLevel="2">
      <c r="A872" s="89" t="s">
        <v>364</v>
      </c>
      <c r="B872" s="104" t="s">
        <v>3359</v>
      </c>
      <c r="C872" s="103" t="s">
        <v>3358</v>
      </c>
      <c r="D872" s="161">
        <v>240354</v>
      </c>
      <c r="E872" s="161">
        <v>0</v>
      </c>
      <c r="F872" s="162">
        <f t="shared" si="62"/>
        <v>240354</v>
      </c>
      <c r="G872" s="52">
        <f t="shared" si="63"/>
        <v>0</v>
      </c>
      <c r="H872" s="92"/>
    </row>
    <row r="873" spans="1:8" s="15" customFormat="1" ht="76.5" outlineLevel="2">
      <c r="A873" s="89" t="s">
        <v>364</v>
      </c>
      <c r="B873" s="104" t="s">
        <v>3353</v>
      </c>
      <c r="C873" s="103" t="s">
        <v>3352</v>
      </c>
      <c r="D873" s="161">
        <v>1202213</v>
      </c>
      <c r="E873" s="161">
        <v>0</v>
      </c>
      <c r="F873" s="162">
        <f t="shared" si="62"/>
        <v>1202213</v>
      </c>
      <c r="G873" s="52">
        <f t="shared" si="63"/>
        <v>0</v>
      </c>
      <c r="H873" s="92"/>
    </row>
    <row r="874" spans="1:8" s="15" customFormat="1" ht="76.5" outlineLevel="2">
      <c r="A874" s="89" t="s">
        <v>364</v>
      </c>
      <c r="B874" s="104" t="s">
        <v>3353</v>
      </c>
      <c r="C874" s="103" t="s">
        <v>3352</v>
      </c>
      <c r="D874" s="161">
        <v>300000</v>
      </c>
      <c r="E874" s="161">
        <v>25528</v>
      </c>
      <c r="F874" s="162">
        <f t="shared" si="62"/>
        <v>274472</v>
      </c>
      <c r="G874" s="52">
        <f t="shared" si="63"/>
        <v>8.509333333333334E-2</v>
      </c>
      <c r="H874" s="92"/>
    </row>
    <row r="875" spans="1:8" s="15" customFormat="1" outlineLevel="2">
      <c r="A875" s="89" t="s">
        <v>364</v>
      </c>
      <c r="B875" s="104" t="s">
        <v>3349</v>
      </c>
      <c r="C875" s="103" t="s">
        <v>3348</v>
      </c>
      <c r="D875" s="161">
        <v>406299</v>
      </c>
      <c r="E875" s="161">
        <v>0</v>
      </c>
      <c r="F875" s="162">
        <f t="shared" si="62"/>
        <v>406299</v>
      </c>
      <c r="G875" s="52">
        <f t="shared" si="63"/>
        <v>0</v>
      </c>
      <c r="H875" s="92"/>
    </row>
    <row r="876" spans="1:8" s="15" customFormat="1" ht="25.5" outlineLevel="2">
      <c r="A876" s="89" t="s">
        <v>364</v>
      </c>
      <c r="B876" s="104" t="s">
        <v>3347</v>
      </c>
      <c r="C876" s="103" t="s">
        <v>3346</v>
      </c>
      <c r="D876" s="161">
        <v>1466159</v>
      </c>
      <c r="E876" s="161">
        <v>0</v>
      </c>
      <c r="F876" s="162">
        <f t="shared" si="62"/>
        <v>1466159</v>
      </c>
      <c r="G876" s="52">
        <f t="shared" si="63"/>
        <v>0</v>
      </c>
      <c r="H876" s="92"/>
    </row>
    <row r="877" spans="1:8" s="15" customFormat="1" outlineLevel="2">
      <c r="A877" s="89" t="s">
        <v>364</v>
      </c>
      <c r="B877" s="104" t="s">
        <v>3345</v>
      </c>
      <c r="C877" s="103" t="s">
        <v>3344</v>
      </c>
      <c r="D877" s="161">
        <v>252372</v>
      </c>
      <c r="E877" s="161">
        <v>0</v>
      </c>
      <c r="F877" s="162">
        <f t="shared" si="62"/>
        <v>252372</v>
      </c>
      <c r="G877" s="52">
        <f t="shared" si="63"/>
        <v>0</v>
      </c>
      <c r="H877" s="92"/>
    </row>
    <row r="878" spans="1:8" s="15" customFormat="1" ht="25.5" outlineLevel="2">
      <c r="A878" s="89" t="s">
        <v>364</v>
      </c>
      <c r="B878" s="104" t="s">
        <v>3343</v>
      </c>
      <c r="C878" s="103" t="s">
        <v>3342</v>
      </c>
      <c r="D878" s="161">
        <v>3380980</v>
      </c>
      <c r="E878" s="161">
        <v>0</v>
      </c>
      <c r="F878" s="162">
        <f t="shared" si="62"/>
        <v>3380980</v>
      </c>
      <c r="G878" s="52">
        <f t="shared" si="63"/>
        <v>0</v>
      </c>
      <c r="H878" s="92"/>
    </row>
    <row r="879" spans="1:8" s="15" customFormat="1" ht="25.5" outlineLevel="2">
      <c r="A879" s="89" t="s">
        <v>364</v>
      </c>
      <c r="B879" s="104" t="s">
        <v>3341</v>
      </c>
      <c r="C879" s="103" t="s">
        <v>3340</v>
      </c>
      <c r="D879" s="161">
        <v>192283</v>
      </c>
      <c r="E879" s="161">
        <v>0</v>
      </c>
      <c r="F879" s="162">
        <f t="shared" si="62"/>
        <v>192283</v>
      </c>
      <c r="G879" s="52">
        <f t="shared" si="63"/>
        <v>0</v>
      </c>
      <c r="H879" s="92"/>
    </row>
    <row r="880" spans="1:8" s="15" customFormat="1" outlineLevel="2">
      <c r="A880" s="89" t="s">
        <v>364</v>
      </c>
      <c r="B880" s="104" t="s">
        <v>3339</v>
      </c>
      <c r="C880" s="103" t="s">
        <v>3338</v>
      </c>
      <c r="D880" s="161">
        <v>162520</v>
      </c>
      <c r="E880" s="161">
        <v>0</v>
      </c>
      <c r="F880" s="162">
        <f t="shared" si="62"/>
        <v>162520</v>
      </c>
      <c r="G880" s="52">
        <f t="shared" si="63"/>
        <v>0</v>
      </c>
      <c r="H880" s="92"/>
    </row>
    <row r="881" spans="1:8" s="15" customFormat="1" ht="38.25" outlineLevel="2">
      <c r="A881" s="89" t="s">
        <v>364</v>
      </c>
      <c r="B881" s="104" t="s">
        <v>3325</v>
      </c>
      <c r="C881" s="103" t="s">
        <v>3324</v>
      </c>
      <c r="D881" s="161">
        <v>160236</v>
      </c>
      <c r="E881" s="161">
        <v>0</v>
      </c>
      <c r="F881" s="162">
        <f t="shared" si="62"/>
        <v>160236</v>
      </c>
      <c r="G881" s="52">
        <f t="shared" si="63"/>
        <v>0</v>
      </c>
      <c r="H881" s="92"/>
    </row>
    <row r="882" spans="1:8" s="15" customFormat="1" ht="25.5" outlineLevel="2">
      <c r="A882" s="89" t="s">
        <v>364</v>
      </c>
      <c r="B882" s="104" t="s">
        <v>3323</v>
      </c>
      <c r="C882" s="103" t="s">
        <v>3322</v>
      </c>
      <c r="D882" s="161">
        <v>2002950</v>
      </c>
      <c r="E882" s="161">
        <v>0</v>
      </c>
      <c r="F882" s="162">
        <f t="shared" si="62"/>
        <v>2002950</v>
      </c>
      <c r="G882" s="52">
        <f t="shared" si="63"/>
        <v>0</v>
      </c>
      <c r="H882" s="92"/>
    </row>
    <row r="883" spans="1:8" s="15" customFormat="1" ht="25.5" outlineLevel="2">
      <c r="A883" s="89" t="s">
        <v>364</v>
      </c>
      <c r="B883" s="104" t="s">
        <v>3319</v>
      </c>
      <c r="C883" s="103" t="s">
        <v>3318</v>
      </c>
      <c r="D883" s="161">
        <v>1730549</v>
      </c>
      <c r="E883" s="161">
        <v>0</v>
      </c>
      <c r="F883" s="162">
        <f t="shared" si="62"/>
        <v>1730549</v>
      </c>
      <c r="G883" s="52">
        <f t="shared" si="63"/>
        <v>0</v>
      </c>
      <c r="H883" s="92"/>
    </row>
    <row r="884" spans="1:8" s="15" customFormat="1" ht="25.5" outlineLevel="2">
      <c r="A884" s="89" t="s">
        <v>364</v>
      </c>
      <c r="B884" s="104" t="s">
        <v>3317</v>
      </c>
      <c r="C884" s="103" t="s">
        <v>3316</v>
      </c>
      <c r="D884" s="161">
        <v>1201770</v>
      </c>
      <c r="E884" s="161">
        <v>0</v>
      </c>
      <c r="F884" s="162">
        <f t="shared" si="62"/>
        <v>1201770</v>
      </c>
      <c r="G884" s="52">
        <f t="shared" si="63"/>
        <v>0</v>
      </c>
      <c r="H884" s="92"/>
    </row>
    <row r="885" spans="1:8" s="15" customFormat="1" outlineLevel="2">
      <c r="A885" s="89" t="s">
        <v>364</v>
      </c>
      <c r="B885" s="104" t="s">
        <v>3311</v>
      </c>
      <c r="C885" s="103" t="s">
        <v>3310</v>
      </c>
      <c r="D885" s="161">
        <v>240354</v>
      </c>
      <c r="E885" s="161">
        <v>0</v>
      </c>
      <c r="F885" s="162">
        <f t="shared" si="62"/>
        <v>240354</v>
      </c>
      <c r="G885" s="52">
        <f t="shared" si="63"/>
        <v>0</v>
      </c>
      <c r="H885" s="92"/>
    </row>
    <row r="886" spans="1:8" s="15" customFormat="1" ht="51" outlineLevel="2">
      <c r="A886" s="89" t="s">
        <v>364</v>
      </c>
      <c r="B886" s="104" t="s">
        <v>3295</v>
      </c>
      <c r="C886" s="103" t="s">
        <v>3294</v>
      </c>
      <c r="D886" s="161">
        <v>50787</v>
      </c>
      <c r="E886" s="161">
        <v>0</v>
      </c>
      <c r="F886" s="162">
        <f t="shared" si="62"/>
        <v>50787</v>
      </c>
      <c r="G886" s="52">
        <f t="shared" si="63"/>
        <v>0</v>
      </c>
      <c r="H886" s="92"/>
    </row>
    <row r="887" spans="1:8" s="15" customFormat="1" ht="51" outlineLevel="2">
      <c r="A887" s="89" t="s">
        <v>364</v>
      </c>
      <c r="B887" s="104" t="s">
        <v>3285</v>
      </c>
      <c r="C887" s="103" t="s">
        <v>3284</v>
      </c>
      <c r="D887" s="161">
        <v>957410</v>
      </c>
      <c r="E887" s="161">
        <v>0</v>
      </c>
      <c r="F887" s="162">
        <f t="shared" si="62"/>
        <v>957410</v>
      </c>
      <c r="G887" s="52">
        <f t="shared" si="63"/>
        <v>0</v>
      </c>
      <c r="H887" s="92"/>
    </row>
    <row r="888" spans="1:8" s="15" customFormat="1" outlineLevel="2">
      <c r="A888" s="89" t="s">
        <v>364</v>
      </c>
      <c r="B888" s="104" t="s">
        <v>3281</v>
      </c>
      <c r="C888" s="103" t="s">
        <v>3280</v>
      </c>
      <c r="D888" s="161">
        <v>320472</v>
      </c>
      <c r="E888" s="161">
        <v>0</v>
      </c>
      <c r="F888" s="162">
        <f t="shared" si="62"/>
        <v>320472</v>
      </c>
      <c r="G888" s="52">
        <f t="shared" si="63"/>
        <v>0</v>
      </c>
      <c r="H888" s="92"/>
    </row>
    <row r="889" spans="1:8" s="15" customFormat="1" ht="25.5" outlineLevel="2">
      <c r="A889" s="89" t="s">
        <v>364</v>
      </c>
      <c r="B889" s="104" t="s">
        <v>3279</v>
      </c>
      <c r="C889" s="103" t="s">
        <v>3278</v>
      </c>
      <c r="D889" s="161">
        <v>4807080</v>
      </c>
      <c r="E889" s="161">
        <v>0</v>
      </c>
      <c r="F889" s="162">
        <f t="shared" si="62"/>
        <v>4807080</v>
      </c>
      <c r="G889" s="52">
        <f t="shared" si="63"/>
        <v>0</v>
      </c>
      <c r="H889" s="92"/>
    </row>
    <row r="890" spans="1:8" s="15" customFormat="1" outlineLevel="2">
      <c r="A890" s="89" t="s">
        <v>364</v>
      </c>
      <c r="B890" s="104" t="s">
        <v>3277</v>
      </c>
      <c r="C890" s="103" t="s">
        <v>3276</v>
      </c>
      <c r="D890" s="161">
        <v>1492999.4</v>
      </c>
      <c r="E890" s="161">
        <v>0</v>
      </c>
      <c r="F890" s="162">
        <f t="shared" ref="F890:F921" si="64">D890-E890</f>
        <v>1492999.4</v>
      </c>
      <c r="G890" s="52">
        <f t="shared" ref="G890:G921" si="65">E890/D890</f>
        <v>0</v>
      </c>
      <c r="H890" s="92"/>
    </row>
    <row r="891" spans="1:8" s="15" customFormat="1" ht="25.5" outlineLevel="2">
      <c r="A891" s="89" t="s">
        <v>364</v>
      </c>
      <c r="B891" s="104" t="s">
        <v>3275</v>
      </c>
      <c r="C891" s="103" t="s">
        <v>3274</v>
      </c>
      <c r="D891" s="161">
        <v>203150</v>
      </c>
      <c r="E891" s="161">
        <v>0</v>
      </c>
      <c r="F891" s="162">
        <f t="shared" si="64"/>
        <v>203150</v>
      </c>
      <c r="G891" s="52">
        <f t="shared" si="65"/>
        <v>0</v>
      </c>
      <c r="H891" s="92"/>
    </row>
    <row r="892" spans="1:8" s="15" customFormat="1" outlineLevel="2">
      <c r="A892" s="89" t="s">
        <v>364</v>
      </c>
      <c r="B892" s="104" t="s">
        <v>3271</v>
      </c>
      <c r="C892" s="103" t="s">
        <v>3270</v>
      </c>
      <c r="D892" s="161">
        <v>801180</v>
      </c>
      <c r="E892" s="161">
        <v>0</v>
      </c>
      <c r="F892" s="162">
        <f t="shared" si="64"/>
        <v>801180</v>
      </c>
      <c r="G892" s="52">
        <f t="shared" si="65"/>
        <v>0</v>
      </c>
      <c r="H892" s="92"/>
    </row>
    <row r="893" spans="1:8" s="15" customFormat="1" ht="25.5" outlineLevel="2">
      <c r="A893" s="89" t="s">
        <v>364</v>
      </c>
      <c r="B893" s="104" t="s">
        <v>3263</v>
      </c>
      <c r="C893" s="103" t="s">
        <v>3262</v>
      </c>
      <c r="D893" s="161">
        <v>220177</v>
      </c>
      <c r="E893" s="161">
        <v>0</v>
      </c>
      <c r="F893" s="162">
        <f t="shared" si="64"/>
        <v>220177</v>
      </c>
      <c r="G893" s="52">
        <f t="shared" si="65"/>
        <v>0</v>
      </c>
      <c r="H893" s="92"/>
    </row>
    <row r="894" spans="1:8" s="15" customFormat="1" ht="25.5" outlineLevel="2">
      <c r="A894" s="89" t="s">
        <v>364</v>
      </c>
      <c r="B894" s="104" t="s">
        <v>3259</v>
      </c>
      <c r="C894" s="103" t="s">
        <v>3258</v>
      </c>
      <c r="D894" s="161">
        <v>600885</v>
      </c>
      <c r="E894" s="161">
        <v>0</v>
      </c>
      <c r="F894" s="162">
        <f t="shared" si="64"/>
        <v>600885</v>
      </c>
      <c r="G894" s="52">
        <f t="shared" si="65"/>
        <v>0</v>
      </c>
      <c r="H894" s="92"/>
    </row>
    <row r="895" spans="1:8" s="15" customFormat="1" ht="25.5" outlineLevel="2">
      <c r="A895" s="89" t="s">
        <v>364</v>
      </c>
      <c r="B895" s="104" t="s">
        <v>3255</v>
      </c>
      <c r="C895" s="103" t="s">
        <v>3254</v>
      </c>
      <c r="D895" s="161">
        <v>2500369</v>
      </c>
      <c r="E895" s="161">
        <v>2657</v>
      </c>
      <c r="F895" s="162">
        <f t="shared" si="64"/>
        <v>2497712</v>
      </c>
      <c r="G895" s="52">
        <f t="shared" si="65"/>
        <v>1.0626431538704887E-3</v>
      </c>
      <c r="H895" s="92"/>
    </row>
    <row r="896" spans="1:8" s="15" customFormat="1" outlineLevel="2">
      <c r="A896" s="89" t="s">
        <v>364</v>
      </c>
      <c r="B896" s="104" t="s">
        <v>3243</v>
      </c>
      <c r="C896" s="103" t="s">
        <v>3242</v>
      </c>
      <c r="D896" s="161">
        <v>88130</v>
      </c>
      <c r="E896" s="161">
        <v>0</v>
      </c>
      <c r="F896" s="162">
        <f t="shared" si="64"/>
        <v>88130</v>
      </c>
      <c r="G896" s="52">
        <f t="shared" si="65"/>
        <v>0</v>
      </c>
      <c r="H896" s="92"/>
    </row>
    <row r="897" spans="1:8" s="15" customFormat="1" outlineLevel="2">
      <c r="A897" s="89" t="s">
        <v>364</v>
      </c>
      <c r="B897" s="104" t="s">
        <v>3239</v>
      </c>
      <c r="C897" s="103" t="s">
        <v>3238</v>
      </c>
      <c r="D897" s="161">
        <v>440649</v>
      </c>
      <c r="E897" s="161">
        <v>152</v>
      </c>
      <c r="F897" s="162">
        <f t="shared" si="64"/>
        <v>440497</v>
      </c>
      <c r="G897" s="52">
        <f t="shared" si="65"/>
        <v>3.4494575047259838E-4</v>
      </c>
      <c r="H897" s="92"/>
    </row>
    <row r="898" spans="1:8" s="15" customFormat="1" ht="25.5" outlineLevel="2">
      <c r="A898" s="89" t="s">
        <v>364</v>
      </c>
      <c r="B898" s="104" t="s">
        <v>3223</v>
      </c>
      <c r="C898" s="103" t="s">
        <v>3222</v>
      </c>
      <c r="D898" s="161">
        <v>60088</v>
      </c>
      <c r="E898" s="161">
        <v>0</v>
      </c>
      <c r="F898" s="162">
        <f t="shared" si="64"/>
        <v>60088</v>
      </c>
      <c r="G898" s="52">
        <f t="shared" si="65"/>
        <v>0</v>
      </c>
      <c r="H898" s="92"/>
    </row>
    <row r="899" spans="1:8" s="15" customFormat="1" outlineLevel="2">
      <c r="A899" s="89" t="s">
        <v>364</v>
      </c>
      <c r="B899" s="104" t="s">
        <v>3221</v>
      </c>
      <c r="C899" s="103" t="s">
        <v>3220</v>
      </c>
      <c r="D899" s="161">
        <v>80118</v>
      </c>
      <c r="E899" s="161">
        <v>5600</v>
      </c>
      <c r="F899" s="162">
        <v>74518</v>
      </c>
      <c r="G899" s="52">
        <f t="shared" si="65"/>
        <v>6.989690206944757E-2</v>
      </c>
      <c r="H899" s="92"/>
    </row>
    <row r="900" spans="1:8" s="15" customFormat="1" ht="25.5" outlineLevel="2">
      <c r="A900" s="89" t="s">
        <v>364</v>
      </c>
      <c r="B900" s="104" t="s">
        <v>3219</v>
      </c>
      <c r="C900" s="103" t="s">
        <v>3218</v>
      </c>
      <c r="D900" s="161">
        <v>1201770</v>
      </c>
      <c r="E900" s="161">
        <v>0</v>
      </c>
      <c r="F900" s="162">
        <f t="shared" si="64"/>
        <v>1201770</v>
      </c>
      <c r="G900" s="52">
        <f t="shared" si="65"/>
        <v>0</v>
      </c>
      <c r="H900" s="92"/>
    </row>
    <row r="901" spans="1:8" s="15" customFormat="1" ht="25.5" outlineLevel="2">
      <c r="A901" s="89" t="s">
        <v>364</v>
      </c>
      <c r="B901" s="104" t="s">
        <v>3217</v>
      </c>
      <c r="C901" s="103" t="s">
        <v>3216</v>
      </c>
      <c r="D901" s="161">
        <v>1402065</v>
      </c>
      <c r="E901" s="161">
        <v>0</v>
      </c>
      <c r="F901" s="162">
        <f t="shared" si="64"/>
        <v>1402065</v>
      </c>
      <c r="G901" s="52">
        <f t="shared" si="65"/>
        <v>0</v>
      </c>
      <c r="H901" s="92"/>
    </row>
    <row r="902" spans="1:8" s="15" customFormat="1" ht="25.5" outlineLevel="2">
      <c r="A902" s="89" t="s">
        <v>364</v>
      </c>
      <c r="B902" s="104" t="s">
        <v>3209</v>
      </c>
      <c r="C902" s="103" t="s">
        <v>3208</v>
      </c>
      <c r="D902" s="161">
        <v>400590</v>
      </c>
      <c r="E902" s="161">
        <v>0</v>
      </c>
      <c r="F902" s="162">
        <f t="shared" si="64"/>
        <v>400590</v>
      </c>
      <c r="G902" s="52">
        <f t="shared" si="65"/>
        <v>0</v>
      </c>
      <c r="H902" s="92"/>
    </row>
    <row r="903" spans="1:8" s="15" customFormat="1" ht="25.5" outlineLevel="2">
      <c r="A903" s="89" t="s">
        <v>364</v>
      </c>
      <c r="B903" s="104" t="s">
        <v>3199</v>
      </c>
      <c r="C903" s="103" t="s">
        <v>3198</v>
      </c>
      <c r="D903" s="161">
        <v>1362006</v>
      </c>
      <c r="E903" s="161">
        <v>0</v>
      </c>
      <c r="F903" s="162">
        <f t="shared" si="64"/>
        <v>1362006</v>
      </c>
      <c r="G903" s="52">
        <f t="shared" si="65"/>
        <v>0</v>
      </c>
      <c r="H903" s="92"/>
    </row>
    <row r="904" spans="1:8" s="15" customFormat="1" outlineLevel="2">
      <c r="A904" s="89" t="s">
        <v>364</v>
      </c>
      <c r="B904" s="104" t="s">
        <v>3197</v>
      </c>
      <c r="C904" s="103" t="s">
        <v>3196</v>
      </c>
      <c r="D904" s="161">
        <v>162520</v>
      </c>
      <c r="E904" s="161">
        <v>0</v>
      </c>
      <c r="F904" s="162">
        <f t="shared" si="64"/>
        <v>162520</v>
      </c>
      <c r="G904" s="52">
        <f t="shared" si="65"/>
        <v>0</v>
      </c>
      <c r="H904" s="92"/>
    </row>
    <row r="905" spans="1:8" s="15" customFormat="1" ht="25.5" outlineLevel="2">
      <c r="A905" s="89" t="s">
        <v>364</v>
      </c>
      <c r="B905" s="104" t="s">
        <v>3185</v>
      </c>
      <c r="C905" s="103" t="s">
        <v>3184</v>
      </c>
      <c r="D905" s="161">
        <v>101576</v>
      </c>
      <c r="E905" s="161">
        <v>0</v>
      </c>
      <c r="F905" s="162">
        <f t="shared" si="64"/>
        <v>101576</v>
      </c>
      <c r="G905" s="52">
        <f t="shared" si="65"/>
        <v>0</v>
      </c>
      <c r="H905" s="92"/>
    </row>
    <row r="906" spans="1:8" s="15" customFormat="1" outlineLevel="2">
      <c r="A906" s="89" t="s">
        <v>364</v>
      </c>
      <c r="B906" s="104" t="s">
        <v>3183</v>
      </c>
      <c r="C906" s="103" t="s">
        <v>3182</v>
      </c>
      <c r="D906" s="161">
        <v>801180</v>
      </c>
      <c r="E906" s="161">
        <v>0</v>
      </c>
      <c r="F906" s="162">
        <f t="shared" si="64"/>
        <v>801180</v>
      </c>
      <c r="G906" s="52">
        <f t="shared" si="65"/>
        <v>0</v>
      </c>
      <c r="H906" s="92"/>
    </row>
    <row r="907" spans="1:8" s="15" customFormat="1" outlineLevel="2">
      <c r="A907" s="89" t="s">
        <v>364</v>
      </c>
      <c r="B907" s="104" t="s">
        <v>3155</v>
      </c>
      <c r="C907" s="103" t="s">
        <v>3154</v>
      </c>
      <c r="D907" s="161">
        <v>20315</v>
      </c>
      <c r="E907" s="161">
        <v>0</v>
      </c>
      <c r="F907" s="162">
        <f t="shared" si="64"/>
        <v>20315</v>
      </c>
      <c r="G907" s="52">
        <f t="shared" si="65"/>
        <v>0</v>
      </c>
      <c r="H907" s="92"/>
    </row>
    <row r="908" spans="1:8" s="15" customFormat="1" outlineLevel="2">
      <c r="A908" s="89" t="s">
        <v>364</v>
      </c>
      <c r="B908" s="104" t="s">
        <v>3153</v>
      </c>
      <c r="C908" s="103" t="s">
        <v>3152</v>
      </c>
      <c r="D908" s="161">
        <v>226930</v>
      </c>
      <c r="E908" s="161">
        <v>0</v>
      </c>
      <c r="F908" s="162">
        <f t="shared" si="64"/>
        <v>226930</v>
      </c>
      <c r="G908" s="52">
        <f t="shared" si="65"/>
        <v>0</v>
      </c>
      <c r="H908" s="92"/>
    </row>
    <row r="909" spans="1:8" s="15" customFormat="1" ht="25.5" outlineLevel="2">
      <c r="A909" s="89" t="s">
        <v>364</v>
      </c>
      <c r="B909" s="104" t="s">
        <v>3151</v>
      </c>
      <c r="C909" s="103" t="s">
        <v>3150</v>
      </c>
      <c r="D909" s="161">
        <v>240354</v>
      </c>
      <c r="E909" s="161">
        <v>0</v>
      </c>
      <c r="F909" s="162">
        <f t="shared" si="64"/>
        <v>240354</v>
      </c>
      <c r="G909" s="52">
        <f t="shared" si="65"/>
        <v>0</v>
      </c>
      <c r="H909" s="92"/>
    </row>
    <row r="910" spans="1:8" s="15" customFormat="1" ht="25.5" outlineLevel="2">
      <c r="A910" s="89" t="s">
        <v>364</v>
      </c>
      <c r="B910" s="104" t="s">
        <v>3147</v>
      </c>
      <c r="C910" s="103" t="s">
        <v>3146</v>
      </c>
      <c r="D910" s="161">
        <v>50787</v>
      </c>
      <c r="E910" s="161">
        <v>0</v>
      </c>
      <c r="F910" s="162">
        <f t="shared" si="64"/>
        <v>50787</v>
      </c>
      <c r="G910" s="52">
        <f t="shared" si="65"/>
        <v>0</v>
      </c>
      <c r="H910" s="92"/>
    </row>
    <row r="911" spans="1:8" s="15" customFormat="1" outlineLevel="2">
      <c r="A911" s="89" t="s">
        <v>364</v>
      </c>
      <c r="B911" s="104" t="s">
        <v>3145</v>
      </c>
      <c r="C911" s="103" t="s">
        <v>3144</v>
      </c>
      <c r="D911" s="161">
        <v>50787</v>
      </c>
      <c r="E911" s="161">
        <v>0</v>
      </c>
      <c r="F911" s="162">
        <f t="shared" si="64"/>
        <v>50787</v>
      </c>
      <c r="G911" s="52">
        <f t="shared" si="65"/>
        <v>0</v>
      </c>
      <c r="H911" s="92"/>
    </row>
    <row r="912" spans="1:8" s="15" customFormat="1" ht="25.5" outlineLevel="2">
      <c r="A912" s="89" t="s">
        <v>364</v>
      </c>
      <c r="B912" s="104" t="s">
        <v>3133</v>
      </c>
      <c r="C912" s="103" t="s">
        <v>3132</v>
      </c>
      <c r="D912" s="161">
        <v>216319</v>
      </c>
      <c r="E912" s="161">
        <v>0</v>
      </c>
      <c r="F912" s="162">
        <f t="shared" si="64"/>
        <v>216319</v>
      </c>
      <c r="G912" s="52">
        <f t="shared" si="65"/>
        <v>0</v>
      </c>
      <c r="H912" s="92"/>
    </row>
    <row r="913" spans="1:8" s="15" customFormat="1" outlineLevel="2">
      <c r="A913" s="89" t="s">
        <v>364</v>
      </c>
      <c r="B913" s="104" t="s">
        <v>3131</v>
      </c>
      <c r="C913" s="103" t="s">
        <v>3130</v>
      </c>
      <c r="D913" s="161">
        <v>352519</v>
      </c>
      <c r="E913" s="161">
        <v>0</v>
      </c>
      <c r="F913" s="162">
        <f t="shared" si="64"/>
        <v>352519</v>
      </c>
      <c r="G913" s="52">
        <f t="shared" si="65"/>
        <v>0</v>
      </c>
      <c r="H913" s="92"/>
    </row>
    <row r="914" spans="1:8" s="15" customFormat="1" outlineLevel="2">
      <c r="A914" s="89" t="s">
        <v>364</v>
      </c>
      <c r="B914" s="104" t="s">
        <v>3129</v>
      </c>
      <c r="C914" s="103" t="s">
        <v>3128</v>
      </c>
      <c r="D914" s="161">
        <v>100148</v>
      </c>
      <c r="E914" s="161">
        <v>0</v>
      </c>
      <c r="F914" s="162">
        <f t="shared" si="64"/>
        <v>100148</v>
      </c>
      <c r="G914" s="52">
        <f t="shared" si="65"/>
        <v>0</v>
      </c>
      <c r="H914" s="92"/>
    </row>
    <row r="915" spans="1:8" s="15" customFormat="1" outlineLevel="2">
      <c r="A915" s="89" t="s">
        <v>364</v>
      </c>
      <c r="B915" s="104" t="s">
        <v>3125</v>
      </c>
      <c r="C915" s="103" t="s">
        <v>3124</v>
      </c>
      <c r="D915" s="161">
        <v>813198</v>
      </c>
      <c r="E915" s="161">
        <v>0</v>
      </c>
      <c r="F915" s="162">
        <f t="shared" si="64"/>
        <v>813198</v>
      </c>
      <c r="G915" s="52">
        <f t="shared" si="65"/>
        <v>0</v>
      </c>
      <c r="H915" s="92"/>
    </row>
    <row r="916" spans="1:8" s="15" customFormat="1" outlineLevel="2">
      <c r="A916" s="89" t="s">
        <v>364</v>
      </c>
      <c r="B916" s="104" t="s">
        <v>3123</v>
      </c>
      <c r="C916" s="103" t="s">
        <v>3122</v>
      </c>
      <c r="D916" s="161">
        <v>200295</v>
      </c>
      <c r="E916" s="161">
        <v>0</v>
      </c>
      <c r="F916" s="162">
        <f t="shared" si="64"/>
        <v>200295</v>
      </c>
      <c r="G916" s="52">
        <f t="shared" si="65"/>
        <v>0</v>
      </c>
      <c r="H916" s="92"/>
    </row>
    <row r="917" spans="1:8" s="15" customFormat="1" ht="25.5" outlineLevel="2">
      <c r="A917" s="89" t="s">
        <v>364</v>
      </c>
      <c r="B917" s="104" t="s">
        <v>3119</v>
      </c>
      <c r="C917" s="103" t="s">
        <v>3118</v>
      </c>
      <c r="D917" s="161">
        <v>344507</v>
      </c>
      <c r="E917" s="161">
        <v>0</v>
      </c>
      <c r="F917" s="162">
        <f t="shared" si="64"/>
        <v>344507</v>
      </c>
      <c r="G917" s="52">
        <f t="shared" si="65"/>
        <v>0</v>
      </c>
      <c r="H917" s="92"/>
    </row>
    <row r="918" spans="1:8" s="15" customFormat="1" outlineLevel="2">
      <c r="A918" s="89" t="s">
        <v>364</v>
      </c>
      <c r="B918" s="104" t="s">
        <v>3117</v>
      </c>
      <c r="C918" s="103" t="s">
        <v>3116</v>
      </c>
      <c r="D918" s="161">
        <v>1201770</v>
      </c>
      <c r="E918" s="161">
        <v>85047</v>
      </c>
      <c r="F918" s="162">
        <v>1116723</v>
      </c>
      <c r="G918" s="52">
        <f t="shared" si="65"/>
        <v>7.0768117027384614E-2</v>
      </c>
      <c r="H918" s="92"/>
    </row>
    <row r="919" spans="1:8" s="15" customFormat="1" outlineLevel="2">
      <c r="A919" s="89" t="s">
        <v>364</v>
      </c>
      <c r="B919" s="104" t="s">
        <v>3115</v>
      </c>
      <c r="C919" s="103" t="s">
        <v>3114</v>
      </c>
      <c r="D919" s="161">
        <v>320472</v>
      </c>
      <c r="E919" s="161">
        <v>0</v>
      </c>
      <c r="F919" s="162">
        <f t="shared" si="64"/>
        <v>320472</v>
      </c>
      <c r="G919" s="52">
        <f t="shared" si="65"/>
        <v>0</v>
      </c>
      <c r="H919" s="92"/>
    </row>
    <row r="920" spans="1:8" s="15" customFormat="1" ht="25.5" outlineLevel="2">
      <c r="A920" s="89" t="s">
        <v>364</v>
      </c>
      <c r="B920" s="104" t="s">
        <v>3113</v>
      </c>
      <c r="C920" s="103" t="s">
        <v>3112</v>
      </c>
      <c r="D920" s="161">
        <v>901328</v>
      </c>
      <c r="E920" s="161">
        <v>0</v>
      </c>
      <c r="F920" s="162">
        <f t="shared" si="64"/>
        <v>901328</v>
      </c>
      <c r="G920" s="52">
        <f t="shared" si="65"/>
        <v>0</v>
      </c>
      <c r="H920" s="92"/>
    </row>
    <row r="921" spans="1:8" s="15" customFormat="1" ht="25.5" outlineLevel="2">
      <c r="A921" s="89" t="s">
        <v>364</v>
      </c>
      <c r="B921" s="104" t="s">
        <v>3109</v>
      </c>
      <c r="C921" s="103" t="s">
        <v>3108</v>
      </c>
      <c r="D921" s="161">
        <v>200295</v>
      </c>
      <c r="E921" s="161">
        <v>0</v>
      </c>
      <c r="F921" s="162">
        <f t="shared" si="64"/>
        <v>200295</v>
      </c>
      <c r="G921" s="52">
        <f t="shared" si="65"/>
        <v>0</v>
      </c>
      <c r="H921" s="92"/>
    </row>
    <row r="922" spans="1:8" s="15" customFormat="1" outlineLevel="2">
      <c r="A922" s="89" t="s">
        <v>364</v>
      </c>
      <c r="B922" s="104" t="s">
        <v>3107</v>
      </c>
      <c r="C922" s="103" t="s">
        <v>3106</v>
      </c>
      <c r="D922" s="161">
        <v>104153</v>
      </c>
      <c r="E922" s="161">
        <v>0</v>
      </c>
      <c r="F922" s="162">
        <f t="shared" ref="F922:F943" si="66">D922-E922</f>
        <v>104153</v>
      </c>
      <c r="G922" s="52">
        <f t="shared" ref="G922:G943" si="67">E922/D922</f>
        <v>0</v>
      </c>
      <c r="H922" s="92"/>
    </row>
    <row r="923" spans="1:8" s="15" customFormat="1" outlineLevel="2">
      <c r="A923" s="89" t="s">
        <v>364</v>
      </c>
      <c r="B923" s="104" t="s">
        <v>3105</v>
      </c>
      <c r="C923" s="103" t="s">
        <v>3104</v>
      </c>
      <c r="D923" s="161">
        <v>400590</v>
      </c>
      <c r="E923" s="161">
        <v>0</v>
      </c>
      <c r="F923" s="162">
        <f t="shared" si="66"/>
        <v>400590</v>
      </c>
      <c r="G923" s="52">
        <f t="shared" si="67"/>
        <v>0</v>
      </c>
      <c r="H923" s="92"/>
    </row>
    <row r="924" spans="1:8" s="15" customFormat="1" outlineLevel="2">
      <c r="A924" s="89" t="s">
        <v>364</v>
      </c>
      <c r="B924" s="104" t="s">
        <v>3103</v>
      </c>
      <c r="C924" s="103" t="s">
        <v>3102</v>
      </c>
      <c r="D924" s="161">
        <v>80118</v>
      </c>
      <c r="E924" s="161">
        <v>0</v>
      </c>
      <c r="F924" s="162">
        <f t="shared" si="66"/>
        <v>80118</v>
      </c>
      <c r="G924" s="52">
        <f t="shared" si="67"/>
        <v>0</v>
      </c>
      <c r="H924" s="92"/>
    </row>
    <row r="925" spans="1:8" s="15" customFormat="1" ht="25.5" outlineLevel="2">
      <c r="A925" s="89" t="s">
        <v>364</v>
      </c>
      <c r="B925" s="104" t="s">
        <v>3099</v>
      </c>
      <c r="C925" s="103" t="s">
        <v>3098</v>
      </c>
      <c r="D925" s="161">
        <v>5007375</v>
      </c>
      <c r="E925" s="161">
        <v>0</v>
      </c>
      <c r="F925" s="162">
        <f t="shared" si="66"/>
        <v>5007375</v>
      </c>
      <c r="G925" s="52">
        <f t="shared" si="67"/>
        <v>0</v>
      </c>
      <c r="H925" s="92"/>
    </row>
    <row r="926" spans="1:8" s="15" customFormat="1" ht="25.5" outlineLevel="2">
      <c r="A926" s="89" t="s">
        <v>364</v>
      </c>
      <c r="B926" s="104" t="s">
        <v>3081</v>
      </c>
      <c r="C926" s="103" t="s">
        <v>3080</v>
      </c>
      <c r="D926" s="161">
        <v>507878</v>
      </c>
      <c r="E926" s="161">
        <v>0</v>
      </c>
      <c r="F926" s="162">
        <f t="shared" si="66"/>
        <v>507878</v>
      </c>
      <c r="G926" s="52">
        <f t="shared" si="67"/>
        <v>0</v>
      </c>
      <c r="H926" s="92"/>
    </row>
    <row r="927" spans="1:8" s="15" customFormat="1" ht="25.5" outlineLevel="2">
      <c r="A927" s="89" t="s">
        <v>364</v>
      </c>
      <c r="B927" s="104" t="s">
        <v>3073</v>
      </c>
      <c r="C927" s="103" t="s">
        <v>3072</v>
      </c>
      <c r="D927" s="161">
        <v>5007375</v>
      </c>
      <c r="E927" s="161">
        <v>0</v>
      </c>
      <c r="F927" s="162">
        <f t="shared" si="66"/>
        <v>5007375</v>
      </c>
      <c r="G927" s="52">
        <f t="shared" si="67"/>
        <v>0</v>
      </c>
      <c r="H927" s="92"/>
    </row>
    <row r="928" spans="1:8" s="15" customFormat="1" ht="25.5" outlineLevel="2">
      <c r="A928" s="89" t="s">
        <v>364</v>
      </c>
      <c r="B928" s="104" t="s">
        <v>3071</v>
      </c>
      <c r="C928" s="103" t="s">
        <v>3070</v>
      </c>
      <c r="D928" s="161">
        <v>3266292</v>
      </c>
      <c r="E928" s="161">
        <v>0</v>
      </c>
      <c r="F928" s="162">
        <f t="shared" si="66"/>
        <v>3266292</v>
      </c>
      <c r="G928" s="52">
        <f t="shared" si="67"/>
        <v>0</v>
      </c>
      <c r="H928" s="92"/>
    </row>
    <row r="929" spans="1:8" s="15" customFormat="1" ht="25.5" outlineLevel="2">
      <c r="A929" s="89" t="s">
        <v>364</v>
      </c>
      <c r="B929" s="104" t="s">
        <v>3065</v>
      </c>
      <c r="C929" s="103" t="s">
        <v>3064</v>
      </c>
      <c r="D929" s="161">
        <v>141679</v>
      </c>
      <c r="E929" s="161">
        <v>0</v>
      </c>
      <c r="F929" s="162">
        <f t="shared" si="66"/>
        <v>141679</v>
      </c>
      <c r="G929" s="52">
        <f t="shared" si="67"/>
        <v>0</v>
      </c>
      <c r="H929" s="92"/>
    </row>
    <row r="930" spans="1:8" s="15" customFormat="1" ht="25.5" outlineLevel="2">
      <c r="A930" s="89" t="s">
        <v>364</v>
      </c>
      <c r="B930" s="104" t="s">
        <v>3054</v>
      </c>
      <c r="C930" s="103" t="s">
        <v>3053</v>
      </c>
      <c r="D930" s="161">
        <v>2002950</v>
      </c>
      <c r="E930" s="161">
        <v>5123</v>
      </c>
      <c r="F930" s="162">
        <f t="shared" si="66"/>
        <v>1997827</v>
      </c>
      <c r="G930" s="52">
        <f t="shared" si="67"/>
        <v>2.5577273521555704E-3</v>
      </c>
      <c r="H930" s="92"/>
    </row>
    <row r="931" spans="1:8" s="15" customFormat="1" outlineLevel="2">
      <c r="A931" s="89" t="s">
        <v>364</v>
      </c>
      <c r="B931" s="104" t="s">
        <v>3048</v>
      </c>
      <c r="C931" s="103" t="s">
        <v>3047</v>
      </c>
      <c r="D931" s="161">
        <v>500738</v>
      </c>
      <c r="E931" s="161">
        <v>0</v>
      </c>
      <c r="F931" s="162">
        <f t="shared" si="66"/>
        <v>500738</v>
      </c>
      <c r="G931" s="52">
        <f t="shared" si="67"/>
        <v>0</v>
      </c>
      <c r="H931" s="92"/>
    </row>
    <row r="932" spans="1:8" s="15" customFormat="1" ht="38.25" outlineLevel="2">
      <c r="A932" s="89" t="s">
        <v>364</v>
      </c>
      <c r="B932" s="104" t="s">
        <v>3042</v>
      </c>
      <c r="C932" s="103" t="s">
        <v>3041</v>
      </c>
      <c r="D932" s="161">
        <v>1001475</v>
      </c>
      <c r="E932" s="161">
        <v>0</v>
      </c>
      <c r="F932" s="162">
        <f t="shared" si="66"/>
        <v>1001475</v>
      </c>
      <c r="G932" s="52">
        <f t="shared" si="67"/>
        <v>0</v>
      </c>
      <c r="H932" s="92"/>
    </row>
    <row r="933" spans="1:8" s="15" customFormat="1" ht="25.5" outlineLevel="2">
      <c r="A933" s="89" t="s">
        <v>364</v>
      </c>
      <c r="B933" s="104" t="s">
        <v>3036</v>
      </c>
      <c r="C933" s="103" t="s">
        <v>3035</v>
      </c>
      <c r="D933" s="161">
        <v>1557585</v>
      </c>
      <c r="E933" s="161">
        <v>0</v>
      </c>
      <c r="F933" s="162">
        <f t="shared" si="66"/>
        <v>1557585</v>
      </c>
      <c r="G933" s="52">
        <f t="shared" si="67"/>
        <v>0</v>
      </c>
      <c r="H933" s="92"/>
    </row>
    <row r="934" spans="1:8" s="15" customFormat="1" ht="25.5" outlineLevel="2">
      <c r="A934" s="89" t="s">
        <v>364</v>
      </c>
      <c r="B934" s="104" t="s">
        <v>3032</v>
      </c>
      <c r="C934" s="103" t="s">
        <v>3031</v>
      </c>
      <c r="D934" s="161">
        <v>2002950</v>
      </c>
      <c r="E934" s="161">
        <v>0</v>
      </c>
      <c r="F934" s="162">
        <f t="shared" si="66"/>
        <v>2002950</v>
      </c>
      <c r="G934" s="52">
        <f t="shared" si="67"/>
        <v>0</v>
      </c>
      <c r="H934" s="92"/>
    </row>
    <row r="935" spans="1:8" s="15" customFormat="1" ht="25.5" outlineLevel="2">
      <c r="A935" s="89" t="s">
        <v>364</v>
      </c>
      <c r="B935" s="104" t="s">
        <v>3030</v>
      </c>
      <c r="C935" s="103" t="s">
        <v>3029</v>
      </c>
      <c r="D935" s="161">
        <v>101575</v>
      </c>
      <c r="E935" s="161">
        <v>0</v>
      </c>
      <c r="F935" s="162">
        <f t="shared" si="66"/>
        <v>101575</v>
      </c>
      <c r="G935" s="52">
        <f t="shared" si="67"/>
        <v>0</v>
      </c>
      <c r="H935" s="92"/>
    </row>
    <row r="936" spans="1:8" s="15" customFormat="1" outlineLevel="2">
      <c r="A936" s="89" t="s">
        <v>364</v>
      </c>
      <c r="B936" s="104" t="s">
        <v>3028</v>
      </c>
      <c r="C936" s="103" t="s">
        <v>3027</v>
      </c>
      <c r="D936" s="161">
        <v>1001475</v>
      </c>
      <c r="E936" s="161">
        <v>0</v>
      </c>
      <c r="F936" s="162">
        <f t="shared" si="66"/>
        <v>1001475</v>
      </c>
      <c r="G936" s="52">
        <f t="shared" si="67"/>
        <v>0</v>
      </c>
      <c r="H936" s="92"/>
    </row>
    <row r="937" spans="1:8" s="15" customFormat="1" outlineLevel="2">
      <c r="A937" s="89" t="s">
        <v>364</v>
      </c>
      <c r="B937" s="104" t="s">
        <v>10593</v>
      </c>
      <c r="C937" s="103" t="s">
        <v>10592</v>
      </c>
      <c r="D937" s="161">
        <v>962024.33</v>
      </c>
      <c r="E937" s="161">
        <v>0</v>
      </c>
      <c r="F937" s="162">
        <f t="shared" si="66"/>
        <v>962024.33</v>
      </c>
      <c r="G937" s="52">
        <f t="shared" si="67"/>
        <v>0</v>
      </c>
      <c r="H937" s="92"/>
    </row>
    <row r="938" spans="1:8" s="15" customFormat="1" ht="25.5" outlineLevel="2">
      <c r="A938" s="89" t="s">
        <v>364</v>
      </c>
      <c r="B938" s="104" t="s">
        <v>10591</v>
      </c>
      <c r="C938" s="103" t="s">
        <v>10590</v>
      </c>
      <c r="D938" s="161">
        <v>384810</v>
      </c>
      <c r="E938" s="161">
        <v>0</v>
      </c>
      <c r="F938" s="162">
        <f t="shared" si="66"/>
        <v>384810</v>
      </c>
      <c r="G938" s="52">
        <f t="shared" si="67"/>
        <v>0</v>
      </c>
      <c r="H938" s="92"/>
    </row>
    <row r="939" spans="1:8" s="15" customFormat="1" outlineLevel="2">
      <c r="A939" s="89" t="s">
        <v>364</v>
      </c>
      <c r="B939" s="104" t="s">
        <v>10587</v>
      </c>
      <c r="C939" s="103" t="s">
        <v>10586</v>
      </c>
      <c r="D939" s="161">
        <v>3007024</v>
      </c>
      <c r="E939" s="161">
        <v>149600</v>
      </c>
      <c r="F939" s="162">
        <f t="shared" si="66"/>
        <v>2857424</v>
      </c>
      <c r="G939" s="52">
        <f t="shared" si="67"/>
        <v>4.9750184900419818E-2</v>
      </c>
      <c r="H939" s="92"/>
    </row>
    <row r="940" spans="1:8" s="15" customFormat="1" ht="51" outlineLevel="2">
      <c r="A940" s="89" t="s">
        <v>364</v>
      </c>
      <c r="B940" s="104" t="s">
        <v>10583</v>
      </c>
      <c r="C940" s="103" t="s">
        <v>10582</v>
      </c>
      <c r="D940" s="161">
        <v>1002341</v>
      </c>
      <c r="E940" s="161">
        <v>0</v>
      </c>
      <c r="F940" s="162">
        <f t="shared" si="66"/>
        <v>1002341</v>
      </c>
      <c r="G940" s="52">
        <f t="shared" si="67"/>
        <v>0</v>
      </c>
      <c r="H940" s="92"/>
    </row>
    <row r="941" spans="1:8" s="15" customFormat="1" ht="25.5" outlineLevel="2">
      <c r="A941" s="89" t="s">
        <v>364</v>
      </c>
      <c r="B941" s="104" t="s">
        <v>10581</v>
      </c>
      <c r="C941" s="103" t="s">
        <v>10580</v>
      </c>
      <c r="D941" s="161">
        <v>1002341</v>
      </c>
      <c r="E941" s="161">
        <v>0</v>
      </c>
      <c r="F941" s="162">
        <f t="shared" si="66"/>
        <v>1002341</v>
      </c>
      <c r="G941" s="52">
        <f t="shared" si="67"/>
        <v>0</v>
      </c>
      <c r="H941" s="92"/>
    </row>
    <row r="942" spans="1:8" s="15" customFormat="1" ht="25.5" outlineLevel="2">
      <c r="A942" s="89" t="s">
        <v>364</v>
      </c>
      <c r="B942" s="104" t="s">
        <v>10571</v>
      </c>
      <c r="C942" s="103" t="s">
        <v>10570</v>
      </c>
      <c r="D942" s="161">
        <v>5011707</v>
      </c>
      <c r="E942" s="161">
        <v>0</v>
      </c>
      <c r="F942" s="162">
        <f t="shared" si="66"/>
        <v>5011707</v>
      </c>
      <c r="G942" s="52">
        <f t="shared" si="67"/>
        <v>0</v>
      </c>
      <c r="H942" s="92"/>
    </row>
    <row r="943" spans="1:8" s="15" customFormat="1" outlineLevel="2">
      <c r="A943" s="89" t="s">
        <v>364</v>
      </c>
      <c r="B943" s="104" t="s">
        <v>3016</v>
      </c>
      <c r="C943" s="103" t="s">
        <v>3015</v>
      </c>
      <c r="D943" s="161">
        <v>500000</v>
      </c>
      <c r="E943" s="161">
        <v>0</v>
      </c>
      <c r="F943" s="162">
        <f t="shared" si="66"/>
        <v>500000</v>
      </c>
      <c r="G943" s="52">
        <f t="shared" si="67"/>
        <v>0</v>
      </c>
      <c r="H943" s="92"/>
    </row>
    <row r="944" spans="1:8" s="101" customFormat="1" outlineLevel="1">
      <c r="A944" s="91" t="s">
        <v>11194</v>
      </c>
      <c r="B944" s="104"/>
      <c r="C944" s="103"/>
      <c r="D944" s="161"/>
      <c r="E944" s="161"/>
      <c r="F944" s="162">
        <f>SUBTOTAL(9,F762:F943)</f>
        <v>207218470.73000002</v>
      </c>
      <c r="G944" s="52"/>
      <c r="H944" s="92"/>
    </row>
    <row r="945" spans="1:8" s="15" customFormat="1" outlineLevel="2">
      <c r="A945" s="89" t="s">
        <v>271</v>
      </c>
      <c r="B945" s="104" t="s">
        <v>12007</v>
      </c>
      <c r="C945" s="103" t="s">
        <v>12008</v>
      </c>
      <c r="D945" s="161">
        <v>4612948</v>
      </c>
      <c r="E945" s="161">
        <v>63473</v>
      </c>
      <c r="F945" s="162">
        <f t="shared" ref="F945:F965" si="68">D945-E945</f>
        <v>4549475</v>
      </c>
      <c r="G945" s="52">
        <f t="shared" ref="G945:G965" si="69">E945/D945</f>
        <v>1.375974756272995E-2</v>
      </c>
      <c r="H945" s="92"/>
    </row>
    <row r="946" spans="1:8" s="15" customFormat="1" ht="25.5" outlineLevel="2">
      <c r="A946" s="89" t="s">
        <v>271</v>
      </c>
      <c r="B946" s="104" t="s">
        <v>4421</v>
      </c>
      <c r="C946" s="103" t="s">
        <v>4420</v>
      </c>
      <c r="D946" s="161">
        <v>801180</v>
      </c>
      <c r="E946" s="161">
        <v>67844</v>
      </c>
      <c r="F946" s="162">
        <f t="shared" si="68"/>
        <v>733336</v>
      </c>
      <c r="G946" s="52">
        <f t="shared" si="69"/>
        <v>8.468009685713572E-2</v>
      </c>
      <c r="H946" s="92"/>
    </row>
    <row r="947" spans="1:8" s="15" customFormat="1" ht="38.25" outlineLevel="2">
      <c r="A947" s="89" t="s">
        <v>271</v>
      </c>
      <c r="B947" s="104" t="s">
        <v>4413</v>
      </c>
      <c r="C947" s="103" t="s">
        <v>4412</v>
      </c>
      <c r="D947" s="161">
        <v>1201770</v>
      </c>
      <c r="E947" s="161">
        <v>0</v>
      </c>
      <c r="F947" s="162">
        <f t="shared" si="68"/>
        <v>1201770</v>
      </c>
      <c r="G947" s="52">
        <f t="shared" si="69"/>
        <v>0</v>
      </c>
      <c r="H947" s="92"/>
    </row>
    <row r="948" spans="1:8" s="15" customFormat="1" ht="25.5" outlineLevel="2">
      <c r="A948" s="89" t="s">
        <v>271</v>
      </c>
      <c r="B948" s="104" t="s">
        <v>4411</v>
      </c>
      <c r="C948" s="103" t="s">
        <v>4410</v>
      </c>
      <c r="D948" s="161">
        <v>474298.8</v>
      </c>
      <c r="E948" s="161">
        <v>9600</v>
      </c>
      <c r="F948" s="162">
        <f t="shared" si="68"/>
        <v>464698.8</v>
      </c>
      <c r="G948" s="52">
        <f t="shared" si="69"/>
        <v>2.0240405415320468E-2</v>
      </c>
      <c r="H948" s="92"/>
    </row>
    <row r="949" spans="1:8" s="15" customFormat="1" ht="25.5" outlineLevel="2">
      <c r="A949" s="89" t="s">
        <v>271</v>
      </c>
      <c r="B949" s="104" t="s">
        <v>4371</v>
      </c>
      <c r="C949" s="103" t="s">
        <v>4370</v>
      </c>
      <c r="D949" s="161">
        <v>5448024</v>
      </c>
      <c r="E949" s="161">
        <v>0</v>
      </c>
      <c r="F949" s="162">
        <f t="shared" si="68"/>
        <v>5448024</v>
      </c>
      <c r="G949" s="52">
        <f t="shared" si="69"/>
        <v>0</v>
      </c>
      <c r="H949" s="92"/>
    </row>
    <row r="950" spans="1:8" s="15" customFormat="1" ht="25.5" outlineLevel="2">
      <c r="A950" s="89" t="s">
        <v>271</v>
      </c>
      <c r="B950" s="104" t="s">
        <v>4364</v>
      </c>
      <c r="C950" s="103" t="s">
        <v>4363</v>
      </c>
      <c r="D950" s="161">
        <v>1153891</v>
      </c>
      <c r="E950" s="161">
        <v>0</v>
      </c>
      <c r="F950" s="162">
        <f t="shared" si="68"/>
        <v>1153891</v>
      </c>
      <c r="G950" s="52">
        <f t="shared" si="69"/>
        <v>0</v>
      </c>
      <c r="H950" s="92"/>
    </row>
    <row r="951" spans="1:8" s="15" customFormat="1" outlineLevel="2">
      <c r="A951" s="89" t="s">
        <v>271</v>
      </c>
      <c r="B951" s="104" t="s">
        <v>4362</v>
      </c>
      <c r="C951" s="103" t="s">
        <v>4361</v>
      </c>
      <c r="D951" s="161">
        <v>801180</v>
      </c>
      <c r="E951" s="161">
        <v>0</v>
      </c>
      <c r="F951" s="162">
        <f t="shared" si="68"/>
        <v>801180</v>
      </c>
      <c r="G951" s="52">
        <f t="shared" si="69"/>
        <v>0</v>
      </c>
      <c r="H951" s="92"/>
    </row>
    <row r="952" spans="1:8" s="15" customFormat="1" ht="38.25" outlineLevel="2">
      <c r="A952" s="89" t="s">
        <v>271</v>
      </c>
      <c r="B952" s="104" t="s">
        <v>4348</v>
      </c>
      <c r="C952" s="103" t="s">
        <v>4347</v>
      </c>
      <c r="D952" s="161">
        <v>2163186</v>
      </c>
      <c r="E952" s="161">
        <v>0</v>
      </c>
      <c r="F952" s="162">
        <f t="shared" si="68"/>
        <v>2163186</v>
      </c>
      <c r="G952" s="52">
        <f t="shared" si="69"/>
        <v>0</v>
      </c>
      <c r="H952" s="92"/>
    </row>
    <row r="953" spans="1:8" s="15" customFormat="1" ht="25.5" outlineLevel="2">
      <c r="A953" s="89" t="s">
        <v>271</v>
      </c>
      <c r="B953" s="104" t="s">
        <v>4344</v>
      </c>
      <c r="C953" s="103" t="s">
        <v>4343</v>
      </c>
      <c r="D953" s="161">
        <v>3405015</v>
      </c>
      <c r="E953" s="161">
        <v>0</v>
      </c>
      <c r="F953" s="162">
        <f t="shared" si="68"/>
        <v>3405015</v>
      </c>
      <c r="G953" s="52">
        <f t="shared" si="69"/>
        <v>0</v>
      </c>
      <c r="H953" s="92"/>
    </row>
    <row r="954" spans="1:8" s="15" customFormat="1" outlineLevel="2">
      <c r="A954" s="89" t="s">
        <v>271</v>
      </c>
      <c r="B954" s="104" t="s">
        <v>4342</v>
      </c>
      <c r="C954" s="103" t="s">
        <v>4341</v>
      </c>
      <c r="D954" s="161">
        <v>4005900</v>
      </c>
      <c r="E954" s="161">
        <v>0</v>
      </c>
      <c r="F954" s="162">
        <f t="shared" si="68"/>
        <v>4005900</v>
      </c>
      <c r="G954" s="52">
        <f t="shared" si="69"/>
        <v>0</v>
      </c>
      <c r="H954" s="92"/>
    </row>
    <row r="955" spans="1:8" s="15" customFormat="1" outlineLevel="2">
      <c r="A955" s="89" t="s">
        <v>271</v>
      </c>
      <c r="B955" s="104" t="s">
        <v>4338</v>
      </c>
      <c r="C955" s="103" t="s">
        <v>4337</v>
      </c>
      <c r="D955" s="161">
        <v>3004425</v>
      </c>
      <c r="E955" s="161">
        <v>0</v>
      </c>
      <c r="F955" s="162">
        <f t="shared" si="68"/>
        <v>3004425</v>
      </c>
      <c r="G955" s="52">
        <f t="shared" si="69"/>
        <v>0</v>
      </c>
      <c r="H955" s="92"/>
    </row>
    <row r="956" spans="1:8" s="15" customFormat="1" ht="25.5" outlineLevel="2">
      <c r="A956" s="89" t="s">
        <v>271</v>
      </c>
      <c r="B956" s="104" t="s">
        <v>4336</v>
      </c>
      <c r="C956" s="103" t="s">
        <v>4335</v>
      </c>
      <c r="D956" s="161">
        <v>2002950</v>
      </c>
      <c r="E956" s="161">
        <v>0</v>
      </c>
      <c r="F956" s="162">
        <f t="shared" si="68"/>
        <v>2002950</v>
      </c>
      <c r="G956" s="52">
        <f t="shared" si="69"/>
        <v>0</v>
      </c>
      <c r="H956" s="92"/>
    </row>
    <row r="957" spans="1:8" s="15" customFormat="1" outlineLevel="2">
      <c r="A957" s="89" t="s">
        <v>271</v>
      </c>
      <c r="B957" s="104" t="s">
        <v>4334</v>
      </c>
      <c r="C957" s="103" t="s">
        <v>4333</v>
      </c>
      <c r="D957" s="161">
        <v>192283</v>
      </c>
      <c r="E957" s="161">
        <v>0</v>
      </c>
      <c r="F957" s="162">
        <f t="shared" si="68"/>
        <v>192283</v>
      </c>
      <c r="G957" s="52">
        <f t="shared" si="69"/>
        <v>0</v>
      </c>
      <c r="H957" s="92"/>
    </row>
    <row r="958" spans="1:8" s="15" customFormat="1" ht="25.5" outlineLevel="2">
      <c r="A958" s="89" t="s">
        <v>271</v>
      </c>
      <c r="B958" s="104" t="s">
        <v>4332</v>
      </c>
      <c r="C958" s="103" t="s">
        <v>4331</v>
      </c>
      <c r="D958" s="161">
        <v>2002950</v>
      </c>
      <c r="E958" s="161">
        <v>0</v>
      </c>
      <c r="F958" s="162">
        <f t="shared" si="68"/>
        <v>2002950</v>
      </c>
      <c r="G958" s="52">
        <f t="shared" si="69"/>
        <v>0</v>
      </c>
      <c r="H958" s="92"/>
    </row>
    <row r="959" spans="1:8" s="15" customFormat="1" ht="25.5" outlineLevel="2">
      <c r="A959" s="89" t="s">
        <v>271</v>
      </c>
      <c r="B959" s="104" t="s">
        <v>4328</v>
      </c>
      <c r="C959" s="103" t="s">
        <v>4327</v>
      </c>
      <c r="D959" s="161">
        <v>2002950</v>
      </c>
      <c r="E959" s="161">
        <v>0</v>
      </c>
      <c r="F959" s="162">
        <f t="shared" si="68"/>
        <v>2002950</v>
      </c>
      <c r="G959" s="52">
        <f t="shared" si="69"/>
        <v>0</v>
      </c>
      <c r="H959" s="92"/>
    </row>
    <row r="960" spans="1:8" s="15" customFormat="1" ht="25.5" outlineLevel="2">
      <c r="A960" s="89" t="s">
        <v>271</v>
      </c>
      <c r="B960" s="104" t="s">
        <v>4324</v>
      </c>
      <c r="C960" s="103" t="s">
        <v>4323</v>
      </c>
      <c r="D960" s="161">
        <v>3354941</v>
      </c>
      <c r="E960" s="161">
        <v>0</v>
      </c>
      <c r="F960" s="162">
        <f t="shared" si="68"/>
        <v>3354941</v>
      </c>
      <c r="G960" s="52">
        <f t="shared" si="69"/>
        <v>0</v>
      </c>
      <c r="H960" s="92"/>
    </row>
    <row r="961" spans="1:8" s="15" customFormat="1" ht="25.5" outlineLevel="2">
      <c r="A961" s="89" t="s">
        <v>271</v>
      </c>
      <c r="B961" s="104" t="s">
        <v>12153</v>
      </c>
      <c r="C961" s="103" t="s">
        <v>4454</v>
      </c>
      <c r="D961" s="161">
        <v>1301918</v>
      </c>
      <c r="E961" s="161">
        <v>0</v>
      </c>
      <c r="F961" s="162">
        <f t="shared" si="68"/>
        <v>1301918</v>
      </c>
      <c r="G961" s="52">
        <f t="shared" si="69"/>
        <v>0</v>
      </c>
      <c r="H961" s="92"/>
    </row>
    <row r="962" spans="1:8" s="15" customFormat="1" ht="38.25" outlineLevel="2">
      <c r="A962" s="89" t="s">
        <v>271</v>
      </c>
      <c r="B962" s="104" t="s">
        <v>4322</v>
      </c>
      <c r="C962" s="103" t="s">
        <v>4321</v>
      </c>
      <c r="D962" s="161">
        <v>726069</v>
      </c>
      <c r="E962" s="161">
        <v>0</v>
      </c>
      <c r="F962" s="162">
        <f t="shared" si="68"/>
        <v>726069</v>
      </c>
      <c r="G962" s="52">
        <f t="shared" si="69"/>
        <v>0</v>
      </c>
      <c r="H962" s="92"/>
    </row>
    <row r="963" spans="1:8" s="15" customFormat="1" ht="38.25" outlineLevel="2">
      <c r="A963" s="89" t="s">
        <v>271</v>
      </c>
      <c r="B963" s="104" t="s">
        <v>4318</v>
      </c>
      <c r="C963" s="103" t="s">
        <v>4317</v>
      </c>
      <c r="D963" s="161">
        <v>701033</v>
      </c>
      <c r="E963" s="161">
        <v>64250</v>
      </c>
      <c r="F963" s="162">
        <f t="shared" si="68"/>
        <v>636783</v>
      </c>
      <c r="G963" s="52">
        <f t="shared" si="69"/>
        <v>9.1650464386127325E-2</v>
      </c>
      <c r="H963" s="92"/>
    </row>
    <row r="964" spans="1:8" s="15" customFormat="1" ht="25.5" outlineLevel="2">
      <c r="A964" s="89" t="s">
        <v>271</v>
      </c>
      <c r="B964" s="104" t="s">
        <v>10639</v>
      </c>
      <c r="C964" s="103" t="s">
        <v>10638</v>
      </c>
      <c r="D964" s="161">
        <v>2004683</v>
      </c>
      <c r="E964" s="161">
        <v>0</v>
      </c>
      <c r="F964" s="162">
        <f t="shared" si="68"/>
        <v>2004683</v>
      </c>
      <c r="G964" s="52">
        <f t="shared" si="69"/>
        <v>0</v>
      </c>
      <c r="H964" s="92"/>
    </row>
    <row r="965" spans="1:8" s="17" customFormat="1" ht="25.5" outlineLevel="2">
      <c r="A965" s="89" t="s">
        <v>271</v>
      </c>
      <c r="B965" s="104" t="s">
        <v>10637</v>
      </c>
      <c r="C965" s="103" t="s">
        <v>10636</v>
      </c>
      <c r="D965" s="161">
        <v>3007025</v>
      </c>
      <c r="E965" s="161">
        <v>0</v>
      </c>
      <c r="F965" s="162">
        <f t="shared" si="68"/>
        <v>3007025</v>
      </c>
      <c r="G965" s="52">
        <f t="shared" si="69"/>
        <v>0</v>
      </c>
      <c r="H965" s="92"/>
    </row>
    <row r="966" spans="1:8" s="102" customFormat="1" outlineLevel="1">
      <c r="A966" s="91" t="s">
        <v>11195</v>
      </c>
      <c r="B966" s="104"/>
      <c r="C966" s="103"/>
      <c r="D966" s="161"/>
      <c r="E966" s="161"/>
      <c r="F966" s="162">
        <f>SUBTOTAL(9,F945:F965)</f>
        <v>44163452.799999997</v>
      </c>
      <c r="G966" s="52"/>
      <c r="H966" s="92"/>
    </row>
    <row r="967" spans="1:8" s="15" customFormat="1" ht="25.5" outlineLevel="2">
      <c r="A967" s="89" t="s">
        <v>390</v>
      </c>
      <c r="B967" s="104" t="s">
        <v>2980</v>
      </c>
      <c r="C967" s="103" t="s">
        <v>2979</v>
      </c>
      <c r="D967" s="161">
        <v>280413</v>
      </c>
      <c r="E967" s="161">
        <v>0</v>
      </c>
      <c r="F967" s="162">
        <f t="shared" ref="F967:F989" si="70">D967-E967</f>
        <v>280413</v>
      </c>
      <c r="G967" s="52">
        <f t="shared" ref="G967:G989" si="71">E967/D967</f>
        <v>0</v>
      </c>
      <c r="H967" s="92"/>
    </row>
    <row r="968" spans="1:8" s="15" customFormat="1" ht="25.5" outlineLevel="2">
      <c r="A968" s="89" t="s">
        <v>390</v>
      </c>
      <c r="B968" s="104" t="s">
        <v>2974</v>
      </c>
      <c r="C968" s="103" t="s">
        <v>2973</v>
      </c>
      <c r="D968" s="161">
        <v>96142</v>
      </c>
      <c r="E968" s="161">
        <v>0</v>
      </c>
      <c r="F968" s="162">
        <f t="shared" si="70"/>
        <v>96142</v>
      </c>
      <c r="G968" s="52">
        <f t="shared" si="71"/>
        <v>0</v>
      </c>
      <c r="H968" s="92"/>
    </row>
    <row r="969" spans="1:8" s="15" customFormat="1" outlineLevel="2">
      <c r="A969" s="89" t="s">
        <v>390</v>
      </c>
      <c r="B969" s="104" t="s">
        <v>2968</v>
      </c>
      <c r="C969" s="103" t="s">
        <v>2967</v>
      </c>
      <c r="D969" s="161">
        <v>801180</v>
      </c>
      <c r="E969" s="161">
        <v>0</v>
      </c>
      <c r="F969" s="162">
        <f t="shared" si="70"/>
        <v>801180</v>
      </c>
      <c r="G969" s="52">
        <f t="shared" si="71"/>
        <v>0</v>
      </c>
      <c r="H969" s="92"/>
    </row>
    <row r="970" spans="1:8" s="15" customFormat="1" ht="25.5" outlineLevel="2">
      <c r="A970" s="89" t="s">
        <v>390</v>
      </c>
      <c r="B970" s="104" t="s">
        <v>2966</v>
      </c>
      <c r="C970" s="103" t="s">
        <v>2965</v>
      </c>
      <c r="D970" s="161">
        <v>2563776</v>
      </c>
      <c r="E970" s="161">
        <v>0</v>
      </c>
      <c r="F970" s="162">
        <f t="shared" si="70"/>
        <v>2563776</v>
      </c>
      <c r="G970" s="52">
        <f t="shared" si="71"/>
        <v>0</v>
      </c>
      <c r="H970" s="92"/>
    </row>
    <row r="971" spans="1:8" s="15" customFormat="1" ht="25.5" outlineLevel="2">
      <c r="A971" s="89" t="s">
        <v>390</v>
      </c>
      <c r="B971" s="104" t="s">
        <v>2960</v>
      </c>
      <c r="C971" s="103" t="s">
        <v>2959</v>
      </c>
      <c r="D971" s="161">
        <v>240354</v>
      </c>
      <c r="E971" s="161">
        <v>0</v>
      </c>
      <c r="F971" s="162">
        <f t="shared" si="70"/>
        <v>240354</v>
      </c>
      <c r="G971" s="52">
        <f t="shared" si="71"/>
        <v>0</v>
      </c>
      <c r="H971" s="92"/>
    </row>
    <row r="972" spans="1:8" s="15" customFormat="1" ht="51" outlineLevel="2">
      <c r="A972" s="89" t="s">
        <v>390</v>
      </c>
      <c r="B972" s="104" t="s">
        <v>2952</v>
      </c>
      <c r="C972" s="103" t="s">
        <v>2951</v>
      </c>
      <c r="D972" s="161">
        <v>1001475</v>
      </c>
      <c r="E972" s="161">
        <v>0</v>
      </c>
      <c r="F972" s="162">
        <f t="shared" si="70"/>
        <v>1001475</v>
      </c>
      <c r="G972" s="52">
        <f t="shared" si="71"/>
        <v>0</v>
      </c>
      <c r="H972" s="92"/>
    </row>
    <row r="973" spans="1:8" s="15" customFormat="1" outlineLevel="2">
      <c r="A973" s="89" t="s">
        <v>390</v>
      </c>
      <c r="B973" s="104" t="s">
        <v>2902</v>
      </c>
      <c r="C973" s="103" t="s">
        <v>2901</v>
      </c>
      <c r="D973" s="161">
        <v>1842714</v>
      </c>
      <c r="E973" s="161">
        <v>0</v>
      </c>
      <c r="F973" s="162">
        <f t="shared" si="70"/>
        <v>1842714</v>
      </c>
      <c r="G973" s="52">
        <f t="shared" si="71"/>
        <v>0</v>
      </c>
      <c r="H973" s="92"/>
    </row>
    <row r="974" spans="1:8" s="15" customFormat="1" outlineLevel="2">
      <c r="A974" s="89" t="s">
        <v>390</v>
      </c>
      <c r="B974" s="104" t="s">
        <v>2890</v>
      </c>
      <c r="C974" s="103" t="s">
        <v>2889</v>
      </c>
      <c r="D974" s="161">
        <v>1001475</v>
      </c>
      <c r="E974" s="161">
        <v>0</v>
      </c>
      <c r="F974" s="162">
        <f t="shared" si="70"/>
        <v>1001475</v>
      </c>
      <c r="G974" s="52">
        <f t="shared" si="71"/>
        <v>0</v>
      </c>
      <c r="H974" s="92"/>
    </row>
    <row r="975" spans="1:8" s="15" customFormat="1" outlineLevel="2">
      <c r="A975" s="89" t="s">
        <v>390</v>
      </c>
      <c r="B975" s="104" t="s">
        <v>2884</v>
      </c>
      <c r="C975" s="103" t="s">
        <v>2883</v>
      </c>
      <c r="D975" s="161">
        <v>454829</v>
      </c>
      <c r="E975" s="161">
        <v>0</v>
      </c>
      <c r="F975" s="162">
        <f t="shared" si="70"/>
        <v>454829</v>
      </c>
      <c r="G975" s="52">
        <f t="shared" si="71"/>
        <v>0</v>
      </c>
      <c r="H975" s="92"/>
    </row>
    <row r="976" spans="1:8" s="15" customFormat="1" outlineLevel="2">
      <c r="A976" s="89" t="s">
        <v>390</v>
      </c>
      <c r="B976" s="104" t="s">
        <v>2849</v>
      </c>
      <c r="C976" s="103" t="s">
        <v>2848</v>
      </c>
      <c r="D976" s="161">
        <v>801180</v>
      </c>
      <c r="E976" s="161">
        <v>0</v>
      </c>
      <c r="F976" s="162">
        <f t="shared" si="70"/>
        <v>801180</v>
      </c>
      <c r="G976" s="52">
        <f t="shared" si="71"/>
        <v>0</v>
      </c>
      <c r="H976" s="92"/>
    </row>
    <row r="977" spans="1:8" s="15" customFormat="1" ht="25.5" outlineLevel="2">
      <c r="A977" s="89" t="s">
        <v>390</v>
      </c>
      <c r="B977" s="104" t="s">
        <v>2835</v>
      </c>
      <c r="C977" s="103" t="s">
        <v>2834</v>
      </c>
      <c r="D977" s="161">
        <v>40630</v>
      </c>
      <c r="E977" s="161">
        <v>0</v>
      </c>
      <c r="F977" s="162">
        <f t="shared" si="70"/>
        <v>40630</v>
      </c>
      <c r="G977" s="52">
        <f t="shared" si="71"/>
        <v>0</v>
      </c>
      <c r="H977" s="92"/>
    </row>
    <row r="978" spans="1:8" s="15" customFormat="1" ht="25.5" outlineLevel="2">
      <c r="A978" s="89" t="s">
        <v>390</v>
      </c>
      <c r="B978" s="104" t="s">
        <v>2831</v>
      </c>
      <c r="C978" s="103" t="s">
        <v>2830</v>
      </c>
      <c r="D978" s="161">
        <v>801180</v>
      </c>
      <c r="E978" s="161">
        <v>0</v>
      </c>
      <c r="F978" s="162">
        <f t="shared" si="70"/>
        <v>801180</v>
      </c>
      <c r="G978" s="52">
        <f t="shared" si="71"/>
        <v>0</v>
      </c>
      <c r="H978" s="92"/>
    </row>
    <row r="979" spans="1:8" s="15" customFormat="1" ht="25.5" outlineLevel="2">
      <c r="A979" s="89" t="s">
        <v>390</v>
      </c>
      <c r="B979" s="104" t="s">
        <v>2829</v>
      </c>
      <c r="C979" s="103" t="s">
        <v>2828</v>
      </c>
      <c r="D979" s="161">
        <v>2002950</v>
      </c>
      <c r="E979" s="161">
        <v>0</v>
      </c>
      <c r="F979" s="162">
        <f t="shared" si="70"/>
        <v>2002950</v>
      </c>
      <c r="G979" s="52">
        <f t="shared" si="71"/>
        <v>0</v>
      </c>
      <c r="H979" s="92"/>
    </row>
    <row r="980" spans="1:8" s="15" customFormat="1" ht="38.25" outlineLevel="2">
      <c r="A980" s="89" t="s">
        <v>390</v>
      </c>
      <c r="B980" s="104" t="s">
        <v>2793</v>
      </c>
      <c r="C980" s="103" t="s">
        <v>2792</v>
      </c>
      <c r="D980" s="161">
        <v>400590</v>
      </c>
      <c r="E980" s="161">
        <v>0</v>
      </c>
      <c r="F980" s="162">
        <f t="shared" si="70"/>
        <v>400590</v>
      </c>
      <c r="G980" s="52">
        <f t="shared" si="71"/>
        <v>0</v>
      </c>
      <c r="H980" s="92"/>
    </row>
    <row r="981" spans="1:8" s="15" customFormat="1" outlineLevel="2">
      <c r="A981" s="89" t="s">
        <v>390</v>
      </c>
      <c r="B981" s="104" t="s">
        <v>2775</v>
      </c>
      <c r="C981" s="103" t="s">
        <v>2774</v>
      </c>
      <c r="D981" s="161">
        <v>640944</v>
      </c>
      <c r="E981" s="161">
        <v>0</v>
      </c>
      <c r="F981" s="162">
        <f t="shared" si="70"/>
        <v>640944</v>
      </c>
      <c r="G981" s="52">
        <f t="shared" si="71"/>
        <v>0</v>
      </c>
      <c r="H981" s="92"/>
    </row>
    <row r="982" spans="1:8" s="15" customFormat="1" ht="25.5" outlineLevel="2">
      <c r="A982" s="89" t="s">
        <v>390</v>
      </c>
      <c r="B982" s="104" t="s">
        <v>2767</v>
      </c>
      <c r="C982" s="103" t="s">
        <v>2766</v>
      </c>
      <c r="D982" s="161">
        <v>40630</v>
      </c>
      <c r="E982" s="161">
        <v>0</v>
      </c>
      <c r="F982" s="162">
        <f t="shared" si="70"/>
        <v>40630</v>
      </c>
      <c r="G982" s="52">
        <f t="shared" si="71"/>
        <v>0</v>
      </c>
      <c r="H982" s="92"/>
    </row>
    <row r="983" spans="1:8" s="15" customFormat="1" ht="25.5" outlineLevel="2">
      <c r="A983" s="89" t="s">
        <v>390</v>
      </c>
      <c r="B983" s="104" t="s">
        <v>2760</v>
      </c>
      <c r="C983" s="103" t="s">
        <v>2759</v>
      </c>
      <c r="D983" s="161">
        <v>801180</v>
      </c>
      <c r="E983" s="161">
        <v>0</v>
      </c>
      <c r="F983" s="162">
        <f t="shared" si="70"/>
        <v>801180</v>
      </c>
      <c r="G983" s="52">
        <f t="shared" si="71"/>
        <v>0</v>
      </c>
      <c r="H983" s="92"/>
    </row>
    <row r="984" spans="1:8" s="15" customFormat="1" ht="25.5" outlineLevel="2">
      <c r="A984" s="89" t="s">
        <v>390</v>
      </c>
      <c r="B984" s="104" t="s">
        <v>2704</v>
      </c>
      <c r="C984" s="103" t="s">
        <v>2703</v>
      </c>
      <c r="D984" s="161">
        <v>2503688</v>
      </c>
      <c r="E984" s="161">
        <v>0</v>
      </c>
      <c r="F984" s="162">
        <f t="shared" si="70"/>
        <v>2503688</v>
      </c>
      <c r="G984" s="52">
        <f t="shared" si="71"/>
        <v>0</v>
      </c>
      <c r="H984" s="92"/>
    </row>
    <row r="985" spans="1:8" s="15" customFormat="1" ht="38.25" outlineLevel="2">
      <c r="A985" s="89" t="s">
        <v>390</v>
      </c>
      <c r="B985" s="104" t="s">
        <v>2670</v>
      </c>
      <c r="C985" s="103" t="s">
        <v>2669</v>
      </c>
      <c r="D985" s="161">
        <v>400590</v>
      </c>
      <c r="E985" s="161">
        <v>0</v>
      </c>
      <c r="F985" s="162">
        <f t="shared" si="70"/>
        <v>400590</v>
      </c>
      <c r="G985" s="52">
        <f t="shared" si="71"/>
        <v>0</v>
      </c>
      <c r="H985" s="92"/>
    </row>
    <row r="986" spans="1:8" s="15" customFormat="1" ht="25.5" outlineLevel="2">
      <c r="A986" s="89" t="s">
        <v>390</v>
      </c>
      <c r="B986" s="104" t="s">
        <v>2624</v>
      </c>
      <c r="C986" s="103" t="s">
        <v>2623</v>
      </c>
      <c r="D986" s="161">
        <v>110162</v>
      </c>
      <c r="E986" s="161">
        <v>0</v>
      </c>
      <c r="F986" s="162">
        <f t="shared" si="70"/>
        <v>110162</v>
      </c>
      <c r="G986" s="52">
        <f t="shared" si="71"/>
        <v>0</v>
      </c>
      <c r="H986" s="92"/>
    </row>
    <row r="987" spans="1:8" s="15" customFormat="1" ht="25.5" outlineLevel="2">
      <c r="A987" s="89" t="s">
        <v>390</v>
      </c>
      <c r="B987" s="104" t="s">
        <v>2606</v>
      </c>
      <c r="C987" s="103" t="s">
        <v>2605</v>
      </c>
      <c r="D987" s="161">
        <v>1001475</v>
      </c>
      <c r="E987" s="161">
        <v>0</v>
      </c>
      <c r="F987" s="162">
        <f t="shared" si="70"/>
        <v>1001475</v>
      </c>
      <c r="G987" s="52">
        <f t="shared" si="71"/>
        <v>0</v>
      </c>
      <c r="H987" s="92"/>
    </row>
    <row r="988" spans="1:8" s="15" customFormat="1" ht="25.5" outlineLevel="2">
      <c r="A988" s="89" t="s">
        <v>390</v>
      </c>
      <c r="B988" s="104" t="s">
        <v>10563</v>
      </c>
      <c r="C988" s="103" t="s">
        <v>10562</v>
      </c>
      <c r="D988" s="161">
        <v>601405</v>
      </c>
      <c r="E988" s="161">
        <v>0</v>
      </c>
      <c r="F988" s="162">
        <f t="shared" si="70"/>
        <v>601405</v>
      </c>
      <c r="G988" s="52">
        <f t="shared" si="71"/>
        <v>0</v>
      </c>
      <c r="H988" s="92"/>
    </row>
    <row r="989" spans="1:8" s="15" customFormat="1" ht="51" outlineLevel="2">
      <c r="A989" s="89" t="s">
        <v>390</v>
      </c>
      <c r="B989" s="104" t="s">
        <v>10553</v>
      </c>
      <c r="C989" s="103" t="s">
        <v>10552</v>
      </c>
      <c r="D989" s="161">
        <v>6014048</v>
      </c>
      <c r="E989" s="161">
        <v>0</v>
      </c>
      <c r="F989" s="162">
        <f t="shared" si="70"/>
        <v>6014048</v>
      </c>
      <c r="G989" s="52">
        <f t="shared" si="71"/>
        <v>0</v>
      </c>
      <c r="H989" s="92"/>
    </row>
    <row r="990" spans="1:8" s="101" customFormat="1" outlineLevel="1">
      <c r="A990" s="91" t="s">
        <v>11196</v>
      </c>
      <c r="B990" s="104"/>
      <c r="C990" s="103"/>
      <c r="D990" s="161"/>
      <c r="E990" s="161"/>
      <c r="F990" s="162">
        <f>SUBTOTAL(9,F967:F989)</f>
        <v>24443010</v>
      </c>
      <c r="G990" s="52"/>
      <c r="H990" s="92"/>
    </row>
    <row r="991" spans="1:8" s="15" customFormat="1" outlineLevel="2">
      <c r="A991" s="89" t="s">
        <v>405</v>
      </c>
      <c r="B991" s="104" t="s">
        <v>410</v>
      </c>
      <c r="C991" s="103" t="s">
        <v>34</v>
      </c>
      <c r="D991" s="161">
        <v>2500</v>
      </c>
      <c r="E991" s="161">
        <v>0</v>
      </c>
      <c r="F991" s="162">
        <f t="shared" ref="F991:F999" si="72">D991-E991</f>
        <v>2500</v>
      </c>
      <c r="G991" s="52">
        <f t="shared" ref="G991:G999" si="73">E991/D991</f>
        <v>0</v>
      </c>
      <c r="H991" s="92"/>
    </row>
    <row r="992" spans="1:8" s="15" customFormat="1" outlineLevel="2">
      <c r="A992" s="89" t="s">
        <v>405</v>
      </c>
      <c r="B992" s="104" t="s">
        <v>11762</v>
      </c>
      <c r="C992" s="103" t="s">
        <v>11763</v>
      </c>
      <c r="D992" s="161">
        <v>300000</v>
      </c>
      <c r="E992" s="161">
        <v>288.17</v>
      </c>
      <c r="F992" s="162">
        <f t="shared" si="72"/>
        <v>299711.83</v>
      </c>
      <c r="G992" s="52">
        <f t="shared" si="73"/>
        <v>9.6056666666666669E-4</v>
      </c>
      <c r="H992" s="92"/>
    </row>
    <row r="993" spans="1:8" s="15" customFormat="1" ht="25.5" outlineLevel="2">
      <c r="A993" s="89" t="s">
        <v>405</v>
      </c>
      <c r="B993" s="104" t="s">
        <v>2589</v>
      </c>
      <c r="C993" s="103" t="s">
        <v>2588</v>
      </c>
      <c r="D993" s="161">
        <v>1602360</v>
      </c>
      <c r="E993" s="161">
        <v>0</v>
      </c>
      <c r="F993" s="162">
        <f t="shared" si="72"/>
        <v>1602360</v>
      </c>
      <c r="G993" s="52">
        <f t="shared" si="73"/>
        <v>0</v>
      </c>
      <c r="H993" s="92"/>
    </row>
    <row r="994" spans="1:8" s="15" customFormat="1" ht="25.5" outlineLevel="2">
      <c r="A994" s="89" t="s">
        <v>405</v>
      </c>
      <c r="B994" s="104" t="s">
        <v>2576</v>
      </c>
      <c r="C994" s="103" t="s">
        <v>2575</v>
      </c>
      <c r="D994" s="161">
        <v>801180</v>
      </c>
      <c r="E994" s="161">
        <v>0</v>
      </c>
      <c r="F994" s="162">
        <f t="shared" si="72"/>
        <v>801180</v>
      </c>
      <c r="G994" s="52">
        <f t="shared" si="73"/>
        <v>0</v>
      </c>
      <c r="H994" s="92"/>
    </row>
    <row r="995" spans="1:8" s="15" customFormat="1" ht="25.5" outlineLevel="2">
      <c r="A995" s="89" t="s">
        <v>405</v>
      </c>
      <c r="B995" s="104" t="s">
        <v>2572</v>
      </c>
      <c r="C995" s="103" t="s">
        <v>2571</v>
      </c>
      <c r="D995" s="161">
        <v>200295</v>
      </c>
      <c r="E995" s="161">
        <v>0</v>
      </c>
      <c r="F995" s="162">
        <f t="shared" si="72"/>
        <v>200295</v>
      </c>
      <c r="G995" s="52">
        <f t="shared" si="73"/>
        <v>0</v>
      </c>
      <c r="H995" s="92"/>
    </row>
    <row r="996" spans="1:8" s="15" customFormat="1" ht="25.5" outlineLevel="2">
      <c r="A996" s="89" t="s">
        <v>405</v>
      </c>
      <c r="B996" s="104" t="s">
        <v>2544</v>
      </c>
      <c r="C996" s="103" t="s">
        <v>2543</v>
      </c>
      <c r="D996" s="161">
        <v>400590</v>
      </c>
      <c r="E996" s="161">
        <v>0</v>
      </c>
      <c r="F996" s="162">
        <f t="shared" si="72"/>
        <v>400590</v>
      </c>
      <c r="G996" s="52">
        <f t="shared" si="73"/>
        <v>0</v>
      </c>
      <c r="H996" s="92"/>
    </row>
    <row r="997" spans="1:8" s="15" customFormat="1" ht="25.5" outlineLevel="2">
      <c r="A997" s="89" t="s">
        <v>405</v>
      </c>
      <c r="B997" s="104" t="s">
        <v>2528</v>
      </c>
      <c r="C997" s="103" t="s">
        <v>2527</v>
      </c>
      <c r="D997" s="161">
        <v>200295</v>
      </c>
      <c r="E997" s="161">
        <v>0</v>
      </c>
      <c r="F997" s="162">
        <f t="shared" si="72"/>
        <v>200295</v>
      </c>
      <c r="G997" s="52">
        <f t="shared" si="73"/>
        <v>0</v>
      </c>
      <c r="H997" s="92"/>
    </row>
    <row r="998" spans="1:8" s="15" customFormat="1" outlineLevel="2">
      <c r="A998" s="89" t="s">
        <v>405</v>
      </c>
      <c r="B998" s="104" t="s">
        <v>2518</v>
      </c>
      <c r="C998" s="103" t="s">
        <v>2517</v>
      </c>
      <c r="D998" s="161">
        <v>200295</v>
      </c>
      <c r="E998" s="161">
        <v>0</v>
      </c>
      <c r="F998" s="162">
        <f t="shared" si="72"/>
        <v>200295</v>
      </c>
      <c r="G998" s="52">
        <f t="shared" si="73"/>
        <v>0</v>
      </c>
      <c r="H998" s="92"/>
    </row>
    <row r="999" spans="1:8" s="15" customFormat="1" ht="25.5" outlineLevel="2">
      <c r="A999" s="89" t="s">
        <v>405</v>
      </c>
      <c r="B999" s="104" t="s">
        <v>2512</v>
      </c>
      <c r="C999" s="103" t="s">
        <v>2511</v>
      </c>
      <c r="D999" s="161">
        <v>300443</v>
      </c>
      <c r="E999" s="161">
        <v>0</v>
      </c>
      <c r="F999" s="162">
        <f t="shared" si="72"/>
        <v>300443</v>
      </c>
      <c r="G999" s="52">
        <f t="shared" si="73"/>
        <v>0</v>
      </c>
      <c r="H999" s="92"/>
    </row>
    <row r="1000" spans="1:8" s="101" customFormat="1" outlineLevel="1">
      <c r="A1000" s="91" t="s">
        <v>11197</v>
      </c>
      <c r="B1000" s="104"/>
      <c r="C1000" s="103"/>
      <c r="D1000" s="161"/>
      <c r="E1000" s="161"/>
      <c r="F1000" s="162">
        <f>SUBTOTAL(9,F991:F999)</f>
        <v>4007669.83</v>
      </c>
      <c r="G1000" s="52"/>
      <c r="H1000" s="92"/>
    </row>
    <row r="1001" spans="1:8" s="15" customFormat="1" ht="25.5" outlineLevel="2">
      <c r="A1001" s="89" t="s">
        <v>411</v>
      </c>
      <c r="B1001" s="104" t="s">
        <v>2500</v>
      </c>
      <c r="C1001" s="103" t="s">
        <v>2499</v>
      </c>
      <c r="D1001" s="161">
        <v>101576</v>
      </c>
      <c r="E1001" s="161">
        <v>0</v>
      </c>
      <c r="F1001" s="162">
        <f t="shared" ref="F1001:F1009" si="74">D1001-E1001</f>
        <v>101576</v>
      </c>
      <c r="G1001" s="52">
        <f t="shared" ref="G1001:G1009" si="75">E1001/D1001</f>
        <v>0</v>
      </c>
      <c r="H1001" s="92"/>
    </row>
    <row r="1002" spans="1:8" s="15" customFormat="1" ht="25.5" outlineLevel="2">
      <c r="A1002" s="89" t="s">
        <v>411</v>
      </c>
      <c r="B1002" s="104" t="s">
        <v>2474</v>
      </c>
      <c r="C1002" s="103" t="s">
        <v>2473</v>
      </c>
      <c r="D1002" s="161">
        <v>426615</v>
      </c>
      <c r="E1002" s="161">
        <v>0</v>
      </c>
      <c r="F1002" s="162">
        <f t="shared" si="74"/>
        <v>426615</v>
      </c>
      <c r="G1002" s="52">
        <f t="shared" si="75"/>
        <v>0</v>
      </c>
      <c r="H1002" s="92"/>
    </row>
    <row r="1003" spans="1:8" s="15" customFormat="1" outlineLevel="2">
      <c r="A1003" s="89" t="s">
        <v>411</v>
      </c>
      <c r="B1003" s="104" t="s">
        <v>2436</v>
      </c>
      <c r="C1003" s="103" t="s">
        <v>2435</v>
      </c>
      <c r="D1003" s="161">
        <v>203150</v>
      </c>
      <c r="E1003" s="161">
        <v>0</v>
      </c>
      <c r="F1003" s="162">
        <f t="shared" si="74"/>
        <v>203150</v>
      </c>
      <c r="G1003" s="52">
        <f t="shared" si="75"/>
        <v>0</v>
      </c>
      <c r="H1003" s="92"/>
    </row>
    <row r="1004" spans="1:8" s="15" customFormat="1" ht="25.5" outlineLevel="2">
      <c r="A1004" s="89" t="s">
        <v>411</v>
      </c>
      <c r="B1004" s="104" t="s">
        <v>2424</v>
      </c>
      <c r="C1004" s="103" t="s">
        <v>2423</v>
      </c>
      <c r="D1004" s="161">
        <v>80609.8</v>
      </c>
      <c r="E1004" s="161">
        <v>0</v>
      </c>
      <c r="F1004" s="162">
        <f t="shared" si="74"/>
        <v>80609.8</v>
      </c>
      <c r="G1004" s="52">
        <f t="shared" si="75"/>
        <v>0</v>
      </c>
      <c r="H1004" s="92"/>
    </row>
    <row r="1005" spans="1:8" s="15" customFormat="1" outlineLevel="2">
      <c r="A1005" s="89" t="s">
        <v>411</v>
      </c>
      <c r="B1005" s="104" t="s">
        <v>2418</v>
      </c>
      <c r="C1005" s="103" t="s">
        <v>2417</v>
      </c>
      <c r="D1005" s="161">
        <v>130192</v>
      </c>
      <c r="E1005" s="161">
        <v>0</v>
      </c>
      <c r="F1005" s="162">
        <f t="shared" si="74"/>
        <v>130192</v>
      </c>
      <c r="G1005" s="52">
        <f t="shared" si="75"/>
        <v>0</v>
      </c>
      <c r="H1005" s="92"/>
    </row>
    <row r="1006" spans="1:8" s="15" customFormat="1" outlineLevel="2">
      <c r="A1006" s="89" t="s">
        <v>411</v>
      </c>
      <c r="B1006" s="104" t="s">
        <v>2414</v>
      </c>
      <c r="C1006" s="103" t="s">
        <v>2413</v>
      </c>
      <c r="D1006" s="161">
        <v>761811</v>
      </c>
      <c r="E1006" s="161">
        <v>0</v>
      </c>
      <c r="F1006" s="162">
        <f t="shared" si="74"/>
        <v>761811</v>
      </c>
      <c r="G1006" s="52">
        <f t="shared" si="75"/>
        <v>0</v>
      </c>
      <c r="H1006" s="92"/>
    </row>
    <row r="1007" spans="1:8" s="15" customFormat="1" outlineLevel="2">
      <c r="A1007" s="89" t="s">
        <v>411</v>
      </c>
      <c r="B1007" s="104" t="s">
        <v>2406</v>
      </c>
      <c r="C1007" s="103" t="s">
        <v>2405</v>
      </c>
      <c r="D1007" s="161">
        <v>90133</v>
      </c>
      <c r="E1007" s="161">
        <v>0</v>
      </c>
      <c r="F1007" s="162">
        <f t="shared" si="74"/>
        <v>90133</v>
      </c>
      <c r="G1007" s="52">
        <f t="shared" si="75"/>
        <v>0</v>
      </c>
      <c r="H1007" s="92"/>
    </row>
    <row r="1008" spans="1:8" s="15" customFormat="1" outlineLevel="2">
      <c r="A1008" s="89" t="s">
        <v>411</v>
      </c>
      <c r="B1008" s="104" t="s">
        <v>2346</v>
      </c>
      <c r="C1008" s="103" t="s">
        <v>2345</v>
      </c>
      <c r="D1008" s="161">
        <v>1001475</v>
      </c>
      <c r="E1008" s="161">
        <v>0</v>
      </c>
      <c r="F1008" s="162">
        <f t="shared" si="74"/>
        <v>1001475</v>
      </c>
      <c r="G1008" s="52">
        <f t="shared" si="75"/>
        <v>0</v>
      </c>
      <c r="H1008" s="92"/>
    </row>
    <row r="1009" spans="1:8" s="15" customFormat="1" outlineLevel="2">
      <c r="A1009" s="89" t="s">
        <v>411</v>
      </c>
      <c r="B1009" s="104" t="s">
        <v>2326</v>
      </c>
      <c r="C1009" s="103" t="s">
        <v>2325</v>
      </c>
      <c r="D1009" s="161">
        <v>71103</v>
      </c>
      <c r="E1009" s="161">
        <v>0</v>
      </c>
      <c r="F1009" s="162">
        <f t="shared" si="74"/>
        <v>71103</v>
      </c>
      <c r="G1009" s="52">
        <f t="shared" si="75"/>
        <v>0</v>
      </c>
      <c r="H1009" s="92"/>
    </row>
    <row r="1010" spans="1:8" s="101" customFormat="1" outlineLevel="1">
      <c r="A1010" s="91" t="s">
        <v>11198</v>
      </c>
      <c r="B1010" s="104"/>
      <c r="C1010" s="103"/>
      <c r="D1010" s="161"/>
      <c r="E1010" s="161"/>
      <c r="F1010" s="162">
        <f>SUBTOTAL(9,F1001:F1009)</f>
        <v>2866664.8</v>
      </c>
      <c r="G1010" s="52"/>
      <c r="H1010" s="92"/>
    </row>
    <row r="1011" spans="1:8" s="15" customFormat="1" ht="25.5" outlineLevel="2">
      <c r="A1011" s="89" t="s">
        <v>418</v>
      </c>
      <c r="B1011" s="104" t="s">
        <v>11394</v>
      </c>
      <c r="C1011" s="103" t="s">
        <v>11395</v>
      </c>
      <c r="D1011" s="161">
        <v>2503200</v>
      </c>
      <c r="E1011" s="161">
        <v>150000</v>
      </c>
      <c r="F1011" s="162">
        <f t="shared" ref="F1011:F1040" si="76">D1011-E1011</f>
        <v>2353200</v>
      </c>
      <c r="G1011" s="52">
        <f t="shared" ref="G1011:G1040" si="77">E1011/D1011</f>
        <v>5.9923298178331738E-2</v>
      </c>
      <c r="H1011" s="92"/>
    </row>
    <row r="1012" spans="1:8" s="15" customFormat="1" ht="25.5" outlineLevel="2">
      <c r="A1012" s="89" t="s">
        <v>418</v>
      </c>
      <c r="B1012" s="104" t="s">
        <v>9311</v>
      </c>
      <c r="C1012" s="103" t="s">
        <v>9310</v>
      </c>
      <c r="D1012" s="161">
        <v>2562748</v>
      </c>
      <c r="E1012" s="161"/>
      <c r="F1012" s="162">
        <f t="shared" si="76"/>
        <v>2562748</v>
      </c>
      <c r="G1012" s="52">
        <f t="shared" si="77"/>
        <v>0</v>
      </c>
      <c r="H1012" s="90"/>
    </row>
    <row r="1013" spans="1:8" s="15" customFormat="1" outlineLevel="2">
      <c r="A1013" s="89" t="s">
        <v>418</v>
      </c>
      <c r="B1013" s="104" t="s">
        <v>11879</v>
      </c>
      <c r="C1013" s="103" t="s">
        <v>11880</v>
      </c>
      <c r="D1013" s="161">
        <v>3075299</v>
      </c>
      <c r="E1013" s="161">
        <v>91120</v>
      </c>
      <c r="F1013" s="162">
        <f t="shared" si="76"/>
        <v>2984179</v>
      </c>
      <c r="G1013" s="52">
        <f t="shared" si="77"/>
        <v>2.9629639264344702E-2</v>
      </c>
      <c r="H1013" s="90"/>
    </row>
    <row r="1014" spans="1:8" s="15" customFormat="1" ht="25.5" outlineLevel="2">
      <c r="A1014" s="89" t="s">
        <v>418</v>
      </c>
      <c r="B1014" s="104" t="s">
        <v>463</v>
      </c>
      <c r="C1014" s="103" t="s">
        <v>464</v>
      </c>
      <c r="D1014" s="161">
        <v>99350</v>
      </c>
      <c r="E1014" s="161">
        <v>0</v>
      </c>
      <c r="F1014" s="162">
        <f t="shared" si="76"/>
        <v>99350</v>
      </c>
      <c r="G1014" s="52">
        <f t="shared" si="77"/>
        <v>0</v>
      </c>
      <c r="H1014" s="90"/>
    </row>
    <row r="1015" spans="1:8" s="15" customFormat="1" ht="25.5" outlineLevel="2">
      <c r="A1015" s="89" t="s">
        <v>418</v>
      </c>
      <c r="B1015" s="104" t="s">
        <v>11915</v>
      </c>
      <c r="C1015" s="103" t="s">
        <v>11916</v>
      </c>
      <c r="D1015" s="161">
        <v>41475</v>
      </c>
      <c r="E1015" s="161">
        <v>0</v>
      </c>
      <c r="F1015" s="162">
        <f t="shared" si="76"/>
        <v>41475</v>
      </c>
      <c r="G1015" s="52">
        <f t="shared" si="77"/>
        <v>0</v>
      </c>
      <c r="H1015" s="90"/>
    </row>
    <row r="1016" spans="1:8" s="15" customFormat="1" ht="25.5" outlineLevel="2">
      <c r="A1016" s="89" t="s">
        <v>418</v>
      </c>
      <c r="B1016" s="104" t="s">
        <v>2305</v>
      </c>
      <c r="C1016" s="103" t="s">
        <v>2304</v>
      </c>
      <c r="D1016" s="161">
        <v>1001475</v>
      </c>
      <c r="E1016" s="161">
        <v>0</v>
      </c>
      <c r="F1016" s="162">
        <f t="shared" si="76"/>
        <v>1001475</v>
      </c>
      <c r="G1016" s="52">
        <f t="shared" si="77"/>
        <v>0</v>
      </c>
      <c r="H1016" s="90"/>
    </row>
    <row r="1017" spans="1:8" s="15" customFormat="1" ht="25.5" outlineLevel="2">
      <c r="A1017" s="89" t="s">
        <v>418</v>
      </c>
      <c r="B1017" s="104" t="s">
        <v>2301</v>
      </c>
      <c r="C1017" s="103" t="s">
        <v>2300</v>
      </c>
      <c r="D1017" s="161">
        <v>240354</v>
      </c>
      <c r="E1017" s="161">
        <v>0</v>
      </c>
      <c r="F1017" s="162">
        <f t="shared" si="76"/>
        <v>240354</v>
      </c>
      <c r="G1017" s="52">
        <f t="shared" si="77"/>
        <v>0</v>
      </c>
      <c r="H1017" s="90"/>
    </row>
    <row r="1018" spans="1:8" s="15" customFormat="1" ht="38.25" outlineLevel="2">
      <c r="A1018" s="89" t="s">
        <v>418</v>
      </c>
      <c r="B1018" s="104" t="s">
        <v>2299</v>
      </c>
      <c r="C1018" s="103" t="s">
        <v>2047</v>
      </c>
      <c r="D1018" s="161">
        <v>2403540</v>
      </c>
      <c r="E1018" s="161">
        <v>0</v>
      </c>
      <c r="F1018" s="162">
        <f t="shared" si="76"/>
        <v>2403540</v>
      </c>
      <c r="G1018" s="52">
        <f t="shared" si="77"/>
        <v>0</v>
      </c>
      <c r="H1018" s="90"/>
    </row>
    <row r="1019" spans="1:8" s="15" customFormat="1" outlineLevel="2">
      <c r="A1019" s="89" t="s">
        <v>418</v>
      </c>
      <c r="B1019" s="104" t="s">
        <v>2296</v>
      </c>
      <c r="C1019" s="103" t="s">
        <v>2295</v>
      </c>
      <c r="D1019" s="161">
        <v>200295</v>
      </c>
      <c r="E1019" s="161">
        <v>0</v>
      </c>
      <c r="F1019" s="162">
        <f t="shared" si="76"/>
        <v>200295</v>
      </c>
      <c r="G1019" s="52">
        <f t="shared" si="77"/>
        <v>0</v>
      </c>
      <c r="H1019" s="90"/>
    </row>
    <row r="1020" spans="1:8" s="15" customFormat="1" ht="102" outlineLevel="2">
      <c r="A1020" s="89" t="s">
        <v>418</v>
      </c>
      <c r="B1020" s="104" t="s">
        <v>2292</v>
      </c>
      <c r="C1020" s="103" t="s">
        <v>2291</v>
      </c>
      <c r="D1020" s="161">
        <v>480708</v>
      </c>
      <c r="E1020" s="161">
        <v>0</v>
      </c>
      <c r="F1020" s="162">
        <f t="shared" si="76"/>
        <v>480708</v>
      </c>
      <c r="G1020" s="52">
        <f t="shared" si="77"/>
        <v>0</v>
      </c>
      <c r="H1020" s="90"/>
    </row>
    <row r="1021" spans="1:8" s="15" customFormat="1" ht="89.25" outlineLevel="2">
      <c r="A1021" s="89" t="s">
        <v>418</v>
      </c>
      <c r="B1021" s="104" t="s">
        <v>2290</v>
      </c>
      <c r="C1021" s="103" t="s">
        <v>2289</v>
      </c>
      <c r="D1021" s="161">
        <v>160236</v>
      </c>
      <c r="E1021" s="161">
        <v>0</v>
      </c>
      <c r="F1021" s="162">
        <f t="shared" si="76"/>
        <v>160236</v>
      </c>
      <c r="G1021" s="52">
        <f t="shared" si="77"/>
        <v>0</v>
      </c>
      <c r="H1021" s="90"/>
    </row>
    <row r="1022" spans="1:8" s="15" customFormat="1" ht="38.25" outlineLevel="2">
      <c r="A1022" s="89" t="s">
        <v>418</v>
      </c>
      <c r="B1022" s="104" t="s">
        <v>2288</v>
      </c>
      <c r="C1022" s="103" t="s">
        <v>2287</v>
      </c>
      <c r="D1022" s="161">
        <v>640944</v>
      </c>
      <c r="E1022" s="161">
        <v>0</v>
      </c>
      <c r="F1022" s="162">
        <f t="shared" si="76"/>
        <v>640944</v>
      </c>
      <c r="G1022" s="52">
        <f t="shared" si="77"/>
        <v>0</v>
      </c>
      <c r="H1022" s="90"/>
    </row>
    <row r="1023" spans="1:8" s="15" customFormat="1" ht="25.5" outlineLevel="2">
      <c r="A1023" s="89" t="s">
        <v>418</v>
      </c>
      <c r="B1023" s="104" t="s">
        <v>2286</v>
      </c>
      <c r="C1023" s="103" t="s">
        <v>2285</v>
      </c>
      <c r="D1023" s="161">
        <v>2804130</v>
      </c>
      <c r="E1023" s="161">
        <v>0</v>
      </c>
      <c r="F1023" s="162">
        <f t="shared" si="76"/>
        <v>2804130</v>
      </c>
      <c r="G1023" s="52">
        <f t="shared" si="77"/>
        <v>0</v>
      </c>
      <c r="H1023" s="90"/>
    </row>
    <row r="1024" spans="1:8" s="15" customFormat="1" outlineLevel="2">
      <c r="A1024" s="89" t="s">
        <v>418</v>
      </c>
      <c r="B1024" s="104" t="s">
        <v>2284</v>
      </c>
      <c r="C1024" s="103" t="s">
        <v>2055</v>
      </c>
      <c r="D1024" s="161">
        <v>1602360</v>
      </c>
      <c r="E1024" s="161">
        <v>0</v>
      </c>
      <c r="F1024" s="162">
        <f t="shared" si="76"/>
        <v>1602360</v>
      </c>
      <c r="G1024" s="52">
        <f t="shared" si="77"/>
        <v>0</v>
      </c>
      <c r="H1024" s="90"/>
    </row>
    <row r="1025" spans="1:8" s="15" customFormat="1" ht="51" outlineLevel="2">
      <c r="A1025" s="89" t="s">
        <v>418</v>
      </c>
      <c r="B1025" s="104" t="s">
        <v>2281</v>
      </c>
      <c r="C1025" s="103" t="s">
        <v>2280</v>
      </c>
      <c r="D1025" s="161">
        <v>160236</v>
      </c>
      <c r="E1025" s="161">
        <v>0</v>
      </c>
      <c r="F1025" s="162">
        <f t="shared" si="76"/>
        <v>160236</v>
      </c>
      <c r="G1025" s="52">
        <f t="shared" si="77"/>
        <v>0</v>
      </c>
      <c r="H1025" s="90"/>
    </row>
    <row r="1026" spans="1:8" s="15" customFormat="1" ht="76.5" outlineLevel="2">
      <c r="A1026" s="89" t="s">
        <v>418</v>
      </c>
      <c r="B1026" s="104" t="s">
        <v>2279</v>
      </c>
      <c r="C1026" s="103" t="s">
        <v>2278</v>
      </c>
      <c r="D1026" s="161">
        <v>160236</v>
      </c>
      <c r="E1026" s="161">
        <v>0</v>
      </c>
      <c r="F1026" s="162">
        <f t="shared" si="76"/>
        <v>160236</v>
      </c>
      <c r="G1026" s="52">
        <f t="shared" si="77"/>
        <v>0</v>
      </c>
      <c r="H1026" s="90"/>
    </row>
    <row r="1027" spans="1:8" s="15" customFormat="1" ht="25.5" outlineLevel="2">
      <c r="A1027" s="89" t="s">
        <v>418</v>
      </c>
      <c r="B1027" s="104" t="s">
        <v>2273</v>
      </c>
      <c r="C1027" s="103" t="s">
        <v>2272</v>
      </c>
      <c r="D1027" s="161">
        <v>1602360</v>
      </c>
      <c r="E1027" s="161">
        <v>0</v>
      </c>
      <c r="F1027" s="162">
        <f t="shared" si="76"/>
        <v>1602360</v>
      </c>
      <c r="G1027" s="52">
        <f t="shared" si="77"/>
        <v>0</v>
      </c>
      <c r="H1027" s="90"/>
    </row>
    <row r="1028" spans="1:8" s="15" customFormat="1" ht="25.5" outlineLevel="2">
      <c r="A1028" s="89" t="s">
        <v>418</v>
      </c>
      <c r="B1028" s="104" t="s">
        <v>2269</v>
      </c>
      <c r="C1028" s="103" t="s">
        <v>2268</v>
      </c>
      <c r="D1028" s="161">
        <v>4326372</v>
      </c>
      <c r="E1028" s="161">
        <v>0</v>
      </c>
      <c r="F1028" s="162">
        <f t="shared" si="76"/>
        <v>4326372</v>
      </c>
      <c r="G1028" s="52">
        <f t="shared" si="77"/>
        <v>0</v>
      </c>
      <c r="H1028" s="90"/>
    </row>
    <row r="1029" spans="1:8" s="15" customFormat="1" outlineLevel="2">
      <c r="A1029" s="89" t="s">
        <v>418</v>
      </c>
      <c r="B1029" s="104" t="s">
        <v>2267</v>
      </c>
      <c r="C1029" s="103" t="s">
        <v>2266</v>
      </c>
      <c r="D1029" s="161">
        <v>801180</v>
      </c>
      <c r="E1029" s="161">
        <v>0</v>
      </c>
      <c r="F1029" s="162">
        <f t="shared" si="76"/>
        <v>801180</v>
      </c>
      <c r="G1029" s="52">
        <f t="shared" si="77"/>
        <v>0</v>
      </c>
      <c r="H1029" s="90"/>
    </row>
    <row r="1030" spans="1:8" s="15" customFormat="1" ht="25.5" outlineLevel="2">
      <c r="A1030" s="89" t="s">
        <v>418</v>
      </c>
      <c r="B1030" s="104" t="s">
        <v>2263</v>
      </c>
      <c r="C1030" s="103" t="s">
        <v>2070</v>
      </c>
      <c r="D1030" s="161">
        <v>801180</v>
      </c>
      <c r="E1030" s="161">
        <v>0</v>
      </c>
      <c r="F1030" s="162">
        <f t="shared" si="76"/>
        <v>801180</v>
      </c>
      <c r="G1030" s="52">
        <f t="shared" si="77"/>
        <v>0</v>
      </c>
      <c r="H1030" s="90"/>
    </row>
    <row r="1031" spans="1:8" s="15" customFormat="1" ht="63.75" outlineLevel="2">
      <c r="A1031" s="89" t="s">
        <v>418</v>
      </c>
      <c r="B1031" s="104" t="s">
        <v>2262</v>
      </c>
      <c r="C1031" s="103" t="s">
        <v>2261</v>
      </c>
      <c r="D1031" s="161">
        <v>160621</v>
      </c>
      <c r="E1031" s="161">
        <v>0</v>
      </c>
      <c r="F1031" s="162">
        <f t="shared" si="76"/>
        <v>160621</v>
      </c>
      <c r="G1031" s="52">
        <f t="shared" si="77"/>
        <v>0</v>
      </c>
      <c r="H1031" s="90"/>
    </row>
    <row r="1032" spans="1:8" s="15" customFormat="1" ht="63.75" outlineLevel="2">
      <c r="A1032" s="89" t="s">
        <v>418</v>
      </c>
      <c r="B1032" s="104" t="s">
        <v>2260</v>
      </c>
      <c r="C1032" s="103" t="s">
        <v>2259</v>
      </c>
      <c r="D1032" s="161">
        <v>200295</v>
      </c>
      <c r="E1032" s="161">
        <v>0</v>
      </c>
      <c r="F1032" s="162">
        <f t="shared" si="76"/>
        <v>200295</v>
      </c>
      <c r="G1032" s="52">
        <f t="shared" si="77"/>
        <v>0</v>
      </c>
      <c r="H1032" s="90"/>
    </row>
    <row r="1033" spans="1:8" s="15" customFormat="1" ht="76.5" outlineLevel="2">
      <c r="A1033" s="89" t="s">
        <v>418</v>
      </c>
      <c r="B1033" s="104" t="s">
        <v>2254</v>
      </c>
      <c r="C1033" s="103" t="s">
        <v>2253</v>
      </c>
      <c r="D1033" s="161">
        <v>160236</v>
      </c>
      <c r="E1033" s="161">
        <v>0</v>
      </c>
      <c r="F1033" s="162">
        <f t="shared" si="76"/>
        <v>160236</v>
      </c>
      <c r="G1033" s="52">
        <f t="shared" si="77"/>
        <v>0</v>
      </c>
      <c r="H1033" s="90"/>
    </row>
    <row r="1034" spans="1:8" s="15" customFormat="1" ht="89.25" outlineLevel="2">
      <c r="A1034" s="89" t="s">
        <v>418</v>
      </c>
      <c r="B1034" s="104" t="s">
        <v>2248</v>
      </c>
      <c r="C1034" s="103" t="s">
        <v>2247</v>
      </c>
      <c r="D1034" s="161">
        <v>160236</v>
      </c>
      <c r="E1034" s="161">
        <v>0</v>
      </c>
      <c r="F1034" s="162">
        <f t="shared" si="76"/>
        <v>160236</v>
      </c>
      <c r="G1034" s="52">
        <f t="shared" si="77"/>
        <v>0</v>
      </c>
      <c r="H1034" s="90"/>
    </row>
    <row r="1035" spans="1:8" s="15" customFormat="1" outlineLevel="2">
      <c r="A1035" s="89" t="s">
        <v>418</v>
      </c>
      <c r="B1035" s="104" t="s">
        <v>2242</v>
      </c>
      <c r="C1035" s="103" t="s">
        <v>2241</v>
      </c>
      <c r="D1035" s="161">
        <v>4005900</v>
      </c>
      <c r="E1035" s="161">
        <v>0</v>
      </c>
      <c r="F1035" s="162">
        <f t="shared" si="76"/>
        <v>4005900</v>
      </c>
      <c r="G1035" s="52">
        <f t="shared" si="77"/>
        <v>0</v>
      </c>
      <c r="H1035" s="90"/>
    </row>
    <row r="1036" spans="1:8" s="15" customFormat="1" ht="38.25" outlineLevel="2">
      <c r="A1036" s="89" t="s">
        <v>418</v>
      </c>
      <c r="B1036" s="104" t="s">
        <v>2232</v>
      </c>
      <c r="C1036" s="103" t="s">
        <v>2231</v>
      </c>
      <c r="D1036" s="161">
        <v>1201770</v>
      </c>
      <c r="E1036" s="161">
        <v>0</v>
      </c>
      <c r="F1036" s="162">
        <f t="shared" si="76"/>
        <v>1201770</v>
      </c>
      <c r="G1036" s="52">
        <f t="shared" si="77"/>
        <v>0</v>
      </c>
      <c r="H1036" s="90"/>
    </row>
    <row r="1037" spans="1:8" s="15" customFormat="1" ht="102" outlineLevel="2">
      <c r="A1037" s="89" t="s">
        <v>418</v>
      </c>
      <c r="B1037" s="104" t="s">
        <v>2226</v>
      </c>
      <c r="C1037" s="103" t="s">
        <v>2225</v>
      </c>
      <c r="D1037" s="161">
        <v>160236</v>
      </c>
      <c r="E1037" s="161">
        <v>0</v>
      </c>
      <c r="F1037" s="162">
        <f t="shared" si="76"/>
        <v>160236</v>
      </c>
      <c r="G1037" s="52">
        <f t="shared" si="77"/>
        <v>0</v>
      </c>
      <c r="H1037" s="90"/>
    </row>
    <row r="1038" spans="1:8" s="15" customFormat="1" ht="63.75" outlineLevel="2">
      <c r="A1038" s="89" t="s">
        <v>418</v>
      </c>
      <c r="B1038" s="104" t="s">
        <v>2222</v>
      </c>
      <c r="C1038" s="103" t="s">
        <v>2221</v>
      </c>
      <c r="D1038" s="161">
        <v>1321145.6000000001</v>
      </c>
      <c r="E1038" s="161">
        <v>94720</v>
      </c>
      <c r="F1038" s="162">
        <f t="shared" si="76"/>
        <v>1226425.6000000001</v>
      </c>
      <c r="G1038" s="52">
        <f t="shared" si="77"/>
        <v>7.1695352881620308E-2</v>
      </c>
      <c r="H1038" s="90"/>
    </row>
    <row r="1039" spans="1:8" s="15" customFormat="1" ht="76.5" outlineLevel="2">
      <c r="A1039" s="89" t="s">
        <v>418</v>
      </c>
      <c r="B1039" s="104" t="s">
        <v>2220</v>
      </c>
      <c r="C1039" s="103" t="s">
        <v>2219</v>
      </c>
      <c r="D1039" s="161">
        <v>320472</v>
      </c>
      <c r="E1039" s="161">
        <v>0</v>
      </c>
      <c r="F1039" s="162">
        <f t="shared" si="76"/>
        <v>320472</v>
      </c>
      <c r="G1039" s="52">
        <f t="shared" si="77"/>
        <v>0</v>
      </c>
      <c r="H1039" s="90"/>
    </row>
    <row r="1040" spans="1:8" s="15" customFormat="1" ht="25.5" outlineLevel="2">
      <c r="A1040" s="89" t="s">
        <v>418</v>
      </c>
      <c r="B1040" s="104" t="s">
        <v>2209</v>
      </c>
      <c r="C1040" s="103" t="s">
        <v>2208</v>
      </c>
      <c r="D1040" s="161">
        <v>801180</v>
      </c>
      <c r="E1040" s="161">
        <v>0</v>
      </c>
      <c r="F1040" s="162">
        <f t="shared" si="76"/>
        <v>801180</v>
      </c>
      <c r="G1040" s="52">
        <f t="shared" si="77"/>
        <v>0</v>
      </c>
      <c r="H1040" s="90"/>
    </row>
    <row r="1041" spans="1:8" s="15" customFormat="1" outlineLevel="2">
      <c r="A1041" s="89" t="s">
        <v>418</v>
      </c>
      <c r="B1041" s="104" t="s">
        <v>2205</v>
      </c>
      <c r="C1041" s="103" t="s">
        <v>2204</v>
      </c>
      <c r="D1041" s="161">
        <v>2403540</v>
      </c>
      <c r="E1041" s="161">
        <v>0</v>
      </c>
      <c r="F1041" s="162">
        <f t="shared" ref="F1041:F1072" si="78">D1041-E1041</f>
        <v>2403540</v>
      </c>
      <c r="G1041" s="52">
        <f t="shared" ref="G1041:G1072" si="79">E1041/D1041</f>
        <v>0</v>
      </c>
      <c r="H1041" s="90"/>
    </row>
    <row r="1042" spans="1:8" s="15" customFormat="1" ht="51" outlineLevel="2">
      <c r="A1042" s="89" t="s">
        <v>418</v>
      </c>
      <c r="B1042" s="104" t="s">
        <v>2203</v>
      </c>
      <c r="C1042" s="103" t="s">
        <v>2202</v>
      </c>
      <c r="D1042" s="161">
        <v>160236</v>
      </c>
      <c r="E1042" s="161">
        <v>0</v>
      </c>
      <c r="F1042" s="162">
        <f t="shared" si="78"/>
        <v>160236</v>
      </c>
      <c r="G1042" s="52">
        <f t="shared" si="79"/>
        <v>0</v>
      </c>
      <c r="H1042" s="90"/>
    </row>
    <row r="1043" spans="1:8" s="15" customFormat="1" ht="25.5" outlineLevel="2">
      <c r="A1043" s="89" t="s">
        <v>418</v>
      </c>
      <c r="B1043" s="104" t="s">
        <v>2193</v>
      </c>
      <c r="C1043" s="103" t="s">
        <v>2192</v>
      </c>
      <c r="D1043" s="161">
        <v>961416</v>
      </c>
      <c r="E1043" s="161">
        <v>0</v>
      </c>
      <c r="F1043" s="162">
        <f t="shared" si="78"/>
        <v>961416</v>
      </c>
      <c r="G1043" s="52">
        <f t="shared" si="79"/>
        <v>0</v>
      </c>
      <c r="H1043" s="90"/>
    </row>
    <row r="1044" spans="1:8" s="15" customFormat="1" outlineLevel="2">
      <c r="A1044" s="89" t="s">
        <v>418</v>
      </c>
      <c r="B1044" s="104" t="s">
        <v>2191</v>
      </c>
      <c r="C1044" s="103" t="s">
        <v>2190</v>
      </c>
      <c r="D1044" s="161">
        <v>3084543</v>
      </c>
      <c r="E1044" s="161">
        <v>0</v>
      </c>
      <c r="F1044" s="162">
        <f t="shared" si="78"/>
        <v>3084543</v>
      </c>
      <c r="G1044" s="52">
        <f t="shared" si="79"/>
        <v>0</v>
      </c>
      <c r="H1044" s="90"/>
    </row>
    <row r="1045" spans="1:8" s="15" customFormat="1" ht="25.5" outlineLevel="2">
      <c r="A1045" s="89" t="s">
        <v>418</v>
      </c>
      <c r="B1045" s="104" t="s">
        <v>2180</v>
      </c>
      <c r="C1045" s="103" t="s">
        <v>2179</v>
      </c>
      <c r="D1045" s="161">
        <v>2403540</v>
      </c>
      <c r="E1045" s="161">
        <v>0</v>
      </c>
      <c r="F1045" s="162">
        <f t="shared" si="78"/>
        <v>2403540</v>
      </c>
      <c r="G1045" s="52">
        <f t="shared" si="79"/>
        <v>0</v>
      </c>
      <c r="H1045" s="90"/>
    </row>
    <row r="1046" spans="1:8" s="15" customFormat="1" outlineLevel="2">
      <c r="A1046" s="89" t="s">
        <v>418</v>
      </c>
      <c r="B1046" s="104" t="s">
        <v>2176</v>
      </c>
      <c r="C1046" s="103" t="s">
        <v>2175</v>
      </c>
      <c r="D1046" s="161">
        <v>1722537</v>
      </c>
      <c r="E1046" s="161">
        <v>0</v>
      </c>
      <c r="F1046" s="162">
        <f t="shared" si="78"/>
        <v>1722537</v>
      </c>
      <c r="G1046" s="52">
        <f t="shared" si="79"/>
        <v>0</v>
      </c>
      <c r="H1046" s="90"/>
    </row>
    <row r="1047" spans="1:8" s="15" customFormat="1" ht="38.25" outlineLevel="2">
      <c r="A1047" s="89" t="s">
        <v>418</v>
      </c>
      <c r="B1047" s="104" t="s">
        <v>2174</v>
      </c>
      <c r="C1047" s="103" t="s">
        <v>2173</v>
      </c>
      <c r="D1047" s="161">
        <v>400590</v>
      </c>
      <c r="E1047" s="161">
        <v>0</v>
      </c>
      <c r="F1047" s="162">
        <f t="shared" si="78"/>
        <v>400590</v>
      </c>
      <c r="G1047" s="52">
        <f t="shared" si="79"/>
        <v>0</v>
      </c>
      <c r="H1047" s="90"/>
    </row>
    <row r="1048" spans="1:8" s="15" customFormat="1" outlineLevel="2">
      <c r="A1048" s="89" t="s">
        <v>418</v>
      </c>
      <c r="B1048" s="104" t="s">
        <v>2172</v>
      </c>
      <c r="C1048" s="103" t="s">
        <v>2171</v>
      </c>
      <c r="D1048" s="161">
        <v>1201770</v>
      </c>
      <c r="E1048" s="161">
        <v>0</v>
      </c>
      <c r="F1048" s="162">
        <f t="shared" si="78"/>
        <v>1201770</v>
      </c>
      <c r="G1048" s="52">
        <f t="shared" si="79"/>
        <v>0</v>
      </c>
      <c r="H1048" s="90"/>
    </row>
    <row r="1049" spans="1:8" s="15" customFormat="1" ht="63.75" outlineLevel="2">
      <c r="A1049" s="89" t="s">
        <v>418</v>
      </c>
      <c r="B1049" s="104" t="s">
        <v>2161</v>
      </c>
      <c r="C1049" s="103" t="s">
        <v>2160</v>
      </c>
      <c r="D1049" s="161">
        <v>160236</v>
      </c>
      <c r="E1049" s="161">
        <v>0</v>
      </c>
      <c r="F1049" s="162">
        <f t="shared" si="78"/>
        <v>160236</v>
      </c>
      <c r="G1049" s="52">
        <f t="shared" si="79"/>
        <v>0</v>
      </c>
      <c r="H1049" s="90"/>
    </row>
    <row r="1050" spans="1:8" s="15" customFormat="1" ht="51" outlineLevel="2">
      <c r="A1050" s="89" t="s">
        <v>418</v>
      </c>
      <c r="B1050" s="104" t="s">
        <v>2157</v>
      </c>
      <c r="C1050" s="103" t="s">
        <v>2156</v>
      </c>
      <c r="D1050" s="161">
        <v>160236</v>
      </c>
      <c r="E1050" s="161">
        <v>0</v>
      </c>
      <c r="F1050" s="162">
        <f t="shared" si="78"/>
        <v>160236</v>
      </c>
      <c r="G1050" s="52">
        <f t="shared" si="79"/>
        <v>0</v>
      </c>
      <c r="H1050" s="90"/>
    </row>
    <row r="1051" spans="1:8" s="15" customFormat="1" ht="25.5" outlineLevel="2">
      <c r="A1051" s="89" t="s">
        <v>418</v>
      </c>
      <c r="B1051" s="104" t="s">
        <v>2151</v>
      </c>
      <c r="C1051" s="103" t="s">
        <v>2049</v>
      </c>
      <c r="D1051" s="161">
        <v>1722537</v>
      </c>
      <c r="E1051" s="161">
        <v>0</v>
      </c>
      <c r="F1051" s="162">
        <f t="shared" si="78"/>
        <v>1722537</v>
      </c>
      <c r="G1051" s="52">
        <f t="shared" si="79"/>
        <v>0</v>
      </c>
      <c r="H1051" s="90"/>
    </row>
    <row r="1052" spans="1:8" s="15" customFormat="1" outlineLevel="2">
      <c r="A1052" s="89" t="s">
        <v>418</v>
      </c>
      <c r="B1052" s="104" t="s">
        <v>2147</v>
      </c>
      <c r="C1052" s="103" t="s">
        <v>2146</v>
      </c>
      <c r="D1052" s="161">
        <v>400590</v>
      </c>
      <c r="E1052" s="161">
        <v>0</v>
      </c>
      <c r="F1052" s="162">
        <f t="shared" si="78"/>
        <v>400590</v>
      </c>
      <c r="G1052" s="52">
        <f t="shared" si="79"/>
        <v>0</v>
      </c>
      <c r="H1052" s="90"/>
    </row>
    <row r="1053" spans="1:8" s="15" customFormat="1" ht="25.5" outlineLevel="2">
      <c r="A1053" s="89" t="s">
        <v>418</v>
      </c>
      <c r="B1053" s="104" t="s">
        <v>2141</v>
      </c>
      <c r="C1053" s="103" t="s">
        <v>2140</v>
      </c>
      <c r="D1053" s="161">
        <v>2403540</v>
      </c>
      <c r="E1053" s="161">
        <v>0</v>
      </c>
      <c r="F1053" s="162">
        <f t="shared" si="78"/>
        <v>2403540</v>
      </c>
      <c r="G1053" s="52">
        <f t="shared" si="79"/>
        <v>0</v>
      </c>
      <c r="H1053" s="90"/>
    </row>
    <row r="1054" spans="1:8" s="15" customFormat="1" ht="25.5" outlineLevel="2">
      <c r="A1054" s="89" t="s">
        <v>418</v>
      </c>
      <c r="B1054" s="104" t="s">
        <v>2139</v>
      </c>
      <c r="C1054" s="103" t="s">
        <v>2138</v>
      </c>
      <c r="D1054" s="161">
        <v>4005900</v>
      </c>
      <c r="E1054" s="161">
        <v>0</v>
      </c>
      <c r="F1054" s="162">
        <f t="shared" si="78"/>
        <v>4005900</v>
      </c>
      <c r="G1054" s="52">
        <f t="shared" si="79"/>
        <v>0</v>
      </c>
      <c r="H1054" s="90"/>
    </row>
    <row r="1055" spans="1:8" s="15" customFormat="1" outlineLevel="2">
      <c r="A1055" s="89" t="s">
        <v>418</v>
      </c>
      <c r="B1055" s="104" t="s">
        <v>2135</v>
      </c>
      <c r="C1055" s="103" t="s">
        <v>2060</v>
      </c>
      <c r="D1055" s="161">
        <v>1602360</v>
      </c>
      <c r="E1055" s="161">
        <v>0</v>
      </c>
      <c r="F1055" s="162">
        <f t="shared" si="78"/>
        <v>1602360</v>
      </c>
      <c r="G1055" s="52">
        <f t="shared" si="79"/>
        <v>0</v>
      </c>
      <c r="H1055" s="90"/>
    </row>
    <row r="1056" spans="1:8" s="15" customFormat="1" ht="38.25" outlineLevel="2">
      <c r="A1056" s="89" t="s">
        <v>418</v>
      </c>
      <c r="B1056" s="104" t="s">
        <v>2134</v>
      </c>
      <c r="C1056" s="103" t="s">
        <v>12015</v>
      </c>
      <c r="D1056" s="161">
        <v>160236</v>
      </c>
      <c r="E1056" s="161">
        <v>0</v>
      </c>
      <c r="F1056" s="162">
        <f t="shared" si="78"/>
        <v>160236</v>
      </c>
      <c r="G1056" s="52">
        <f t="shared" si="79"/>
        <v>0</v>
      </c>
      <c r="H1056" s="90"/>
    </row>
    <row r="1057" spans="1:8" s="15" customFormat="1" ht="38.25" outlineLevel="2">
      <c r="A1057" s="89" t="s">
        <v>418</v>
      </c>
      <c r="B1057" s="104" t="s">
        <v>2129</v>
      </c>
      <c r="C1057" s="103" t="s">
        <v>2128</v>
      </c>
      <c r="D1057" s="161">
        <v>3204720</v>
      </c>
      <c r="E1057" s="161">
        <v>0</v>
      </c>
      <c r="F1057" s="162">
        <f t="shared" si="78"/>
        <v>3204720</v>
      </c>
      <c r="G1057" s="52">
        <f t="shared" si="79"/>
        <v>0</v>
      </c>
      <c r="H1057" s="90"/>
    </row>
    <row r="1058" spans="1:8" s="15" customFormat="1" ht="25.5" outlineLevel="2">
      <c r="A1058" s="89" t="s">
        <v>418</v>
      </c>
      <c r="B1058" s="104" t="s">
        <v>2119</v>
      </c>
      <c r="C1058" s="103" t="s">
        <v>2118</v>
      </c>
      <c r="D1058" s="161">
        <v>400590</v>
      </c>
      <c r="E1058" s="161">
        <v>0</v>
      </c>
      <c r="F1058" s="162">
        <f t="shared" si="78"/>
        <v>400590</v>
      </c>
      <c r="G1058" s="52">
        <f t="shared" si="79"/>
        <v>0</v>
      </c>
      <c r="H1058" s="90"/>
    </row>
    <row r="1059" spans="1:8" s="15" customFormat="1" outlineLevel="2">
      <c r="A1059" s="89" t="s">
        <v>418</v>
      </c>
      <c r="B1059" s="104" t="s">
        <v>2117</v>
      </c>
      <c r="C1059" s="103" t="s">
        <v>2116</v>
      </c>
      <c r="D1059" s="161">
        <v>1922832</v>
      </c>
      <c r="E1059" s="161">
        <v>0</v>
      </c>
      <c r="F1059" s="162">
        <f t="shared" si="78"/>
        <v>1922832</v>
      </c>
      <c r="G1059" s="52">
        <f t="shared" si="79"/>
        <v>0</v>
      </c>
      <c r="H1059" s="90"/>
    </row>
    <row r="1060" spans="1:8" s="15" customFormat="1" outlineLevel="2">
      <c r="A1060" s="89" t="s">
        <v>418</v>
      </c>
      <c r="B1060" s="104" t="s">
        <v>2115</v>
      </c>
      <c r="C1060" s="103" t="s">
        <v>2114</v>
      </c>
      <c r="D1060" s="161">
        <v>100148</v>
      </c>
      <c r="E1060" s="161">
        <v>0</v>
      </c>
      <c r="F1060" s="162">
        <f t="shared" si="78"/>
        <v>100148</v>
      </c>
      <c r="G1060" s="52">
        <f t="shared" si="79"/>
        <v>0</v>
      </c>
      <c r="H1060" s="90"/>
    </row>
    <row r="1061" spans="1:8" s="15" customFormat="1" ht="25.5" outlineLevel="2">
      <c r="A1061" s="89" t="s">
        <v>418</v>
      </c>
      <c r="B1061" s="104" t="s">
        <v>2113</v>
      </c>
      <c r="C1061" s="103" t="s">
        <v>2112</v>
      </c>
      <c r="D1061" s="161">
        <v>640944</v>
      </c>
      <c r="E1061" s="161">
        <v>0</v>
      </c>
      <c r="F1061" s="162">
        <f t="shared" si="78"/>
        <v>640944</v>
      </c>
      <c r="G1061" s="52">
        <f t="shared" si="79"/>
        <v>0</v>
      </c>
      <c r="H1061" s="90"/>
    </row>
    <row r="1062" spans="1:8" s="15" customFormat="1" outlineLevel="2">
      <c r="A1062" s="89" t="s">
        <v>418</v>
      </c>
      <c r="B1062" s="104" t="s">
        <v>2111</v>
      </c>
      <c r="C1062" s="103" t="s">
        <v>2110</v>
      </c>
      <c r="D1062" s="161">
        <v>1201770</v>
      </c>
      <c r="E1062" s="161">
        <v>0</v>
      </c>
      <c r="F1062" s="162">
        <f t="shared" si="78"/>
        <v>1201770</v>
      </c>
      <c r="G1062" s="52">
        <f t="shared" si="79"/>
        <v>0</v>
      </c>
      <c r="H1062" s="90"/>
    </row>
    <row r="1063" spans="1:8" s="15" customFormat="1" outlineLevel="2">
      <c r="A1063" s="89" t="s">
        <v>418</v>
      </c>
      <c r="B1063" s="104" t="s">
        <v>2109</v>
      </c>
      <c r="C1063" s="103" t="s">
        <v>2108</v>
      </c>
      <c r="D1063" s="161">
        <v>300443</v>
      </c>
      <c r="E1063" s="161">
        <v>0</v>
      </c>
      <c r="F1063" s="162">
        <f t="shared" si="78"/>
        <v>300443</v>
      </c>
      <c r="G1063" s="52">
        <f t="shared" si="79"/>
        <v>0</v>
      </c>
      <c r="H1063" s="90"/>
    </row>
    <row r="1064" spans="1:8" s="15" customFormat="1" ht="25.5" outlineLevel="2">
      <c r="A1064" s="89" t="s">
        <v>418</v>
      </c>
      <c r="B1064" s="104" t="s">
        <v>2105</v>
      </c>
      <c r="C1064" s="103" t="s">
        <v>2104</v>
      </c>
      <c r="D1064" s="161">
        <v>1526808.88</v>
      </c>
      <c r="E1064" s="161">
        <v>0</v>
      </c>
      <c r="F1064" s="162">
        <f t="shared" si="78"/>
        <v>1526808.88</v>
      </c>
      <c r="G1064" s="52">
        <f t="shared" si="79"/>
        <v>0</v>
      </c>
      <c r="H1064" s="90"/>
    </row>
    <row r="1065" spans="1:8" s="15" customFormat="1" ht="25.5" outlineLevel="2">
      <c r="A1065" s="89" t="s">
        <v>418</v>
      </c>
      <c r="B1065" s="104" t="s">
        <v>2103</v>
      </c>
      <c r="C1065" s="103" t="s">
        <v>2102</v>
      </c>
      <c r="D1065" s="161">
        <v>400590</v>
      </c>
      <c r="E1065" s="161">
        <v>0</v>
      </c>
      <c r="F1065" s="162">
        <f t="shared" si="78"/>
        <v>400590</v>
      </c>
      <c r="G1065" s="52">
        <f t="shared" si="79"/>
        <v>0</v>
      </c>
      <c r="H1065" s="90"/>
    </row>
    <row r="1066" spans="1:8" s="15" customFormat="1" ht="38.25" outlineLevel="2">
      <c r="A1066" s="89" t="s">
        <v>418</v>
      </c>
      <c r="B1066" s="104" t="s">
        <v>2101</v>
      </c>
      <c r="C1066" s="103" t="s">
        <v>2100</v>
      </c>
      <c r="D1066" s="161">
        <v>200295</v>
      </c>
      <c r="E1066" s="161">
        <v>0</v>
      </c>
      <c r="F1066" s="162">
        <f t="shared" si="78"/>
        <v>200295</v>
      </c>
      <c r="G1066" s="52">
        <f t="shared" si="79"/>
        <v>0</v>
      </c>
      <c r="H1066" s="90"/>
    </row>
    <row r="1067" spans="1:8" s="15" customFormat="1" ht="25.5" outlineLevel="2">
      <c r="A1067" s="89" t="s">
        <v>418</v>
      </c>
      <c r="B1067" s="104" t="s">
        <v>2099</v>
      </c>
      <c r="C1067" s="103" t="s">
        <v>2098</v>
      </c>
      <c r="D1067" s="161">
        <v>400590</v>
      </c>
      <c r="E1067" s="161">
        <v>0</v>
      </c>
      <c r="F1067" s="162">
        <f t="shared" si="78"/>
        <v>400590</v>
      </c>
      <c r="G1067" s="52">
        <f t="shared" si="79"/>
        <v>0</v>
      </c>
      <c r="H1067" s="90"/>
    </row>
    <row r="1068" spans="1:8" s="15" customFormat="1" ht="25.5" outlineLevel="2">
      <c r="A1068" s="89" t="s">
        <v>418</v>
      </c>
      <c r="B1068" s="104" t="s">
        <v>2095</v>
      </c>
      <c r="C1068" s="103" t="s">
        <v>2094</v>
      </c>
      <c r="D1068" s="161">
        <v>1001475</v>
      </c>
      <c r="E1068" s="161">
        <v>0</v>
      </c>
      <c r="F1068" s="162">
        <f t="shared" si="78"/>
        <v>1001475</v>
      </c>
      <c r="G1068" s="52">
        <f t="shared" si="79"/>
        <v>0</v>
      </c>
      <c r="H1068" s="90"/>
    </row>
    <row r="1069" spans="1:8" s="15" customFormat="1" ht="25.5" outlineLevel="2">
      <c r="A1069" s="89" t="s">
        <v>418</v>
      </c>
      <c r="B1069" s="104" t="s">
        <v>2093</v>
      </c>
      <c r="C1069" s="103" t="s">
        <v>2092</v>
      </c>
      <c r="D1069" s="161">
        <v>200295</v>
      </c>
      <c r="E1069" s="161">
        <v>0</v>
      </c>
      <c r="F1069" s="162">
        <f t="shared" si="78"/>
        <v>200295</v>
      </c>
      <c r="G1069" s="52">
        <f t="shared" si="79"/>
        <v>0</v>
      </c>
      <c r="H1069" s="90"/>
    </row>
    <row r="1070" spans="1:8" s="15" customFormat="1" outlineLevel="2">
      <c r="A1070" s="89" t="s">
        <v>418</v>
      </c>
      <c r="B1070" s="104" t="s">
        <v>2091</v>
      </c>
      <c r="C1070" s="103" t="s">
        <v>2090</v>
      </c>
      <c r="D1070" s="161">
        <v>1346984</v>
      </c>
      <c r="E1070" s="161">
        <v>0</v>
      </c>
      <c r="F1070" s="162">
        <f t="shared" si="78"/>
        <v>1346984</v>
      </c>
      <c r="G1070" s="52">
        <f t="shared" si="79"/>
        <v>0</v>
      </c>
      <c r="H1070" s="90"/>
    </row>
    <row r="1071" spans="1:8" s="15" customFormat="1" outlineLevel="2">
      <c r="A1071" s="89" t="s">
        <v>418</v>
      </c>
      <c r="B1071" s="104" t="s">
        <v>2089</v>
      </c>
      <c r="C1071" s="103" t="s">
        <v>2088</v>
      </c>
      <c r="D1071" s="161">
        <v>1001475</v>
      </c>
      <c r="E1071" s="161">
        <v>0</v>
      </c>
      <c r="F1071" s="162">
        <f t="shared" si="78"/>
        <v>1001475</v>
      </c>
      <c r="G1071" s="52">
        <f t="shared" si="79"/>
        <v>0</v>
      </c>
      <c r="H1071" s="90"/>
    </row>
    <row r="1072" spans="1:8" s="15" customFormat="1" ht="25.5" outlineLevel="2">
      <c r="A1072" s="89" t="s">
        <v>418</v>
      </c>
      <c r="B1072" s="104" t="s">
        <v>2087</v>
      </c>
      <c r="C1072" s="103" t="s">
        <v>2086</v>
      </c>
      <c r="D1072" s="161">
        <v>400590</v>
      </c>
      <c r="E1072" s="161">
        <v>0</v>
      </c>
      <c r="F1072" s="162">
        <f t="shared" si="78"/>
        <v>400590</v>
      </c>
      <c r="G1072" s="52">
        <f t="shared" si="79"/>
        <v>0</v>
      </c>
      <c r="H1072" s="90"/>
    </row>
    <row r="1073" spans="1:8" s="15" customFormat="1" ht="25.5" outlineLevel="2">
      <c r="A1073" s="89" t="s">
        <v>418</v>
      </c>
      <c r="B1073" s="104" t="s">
        <v>2085</v>
      </c>
      <c r="C1073" s="103" t="s">
        <v>2084</v>
      </c>
      <c r="D1073" s="161">
        <v>100148</v>
      </c>
      <c r="E1073" s="161">
        <v>0</v>
      </c>
      <c r="F1073" s="162">
        <f t="shared" ref="F1073:F1103" si="80">D1073-E1073</f>
        <v>100148</v>
      </c>
      <c r="G1073" s="52">
        <f t="shared" ref="G1073:G1108" si="81">E1073/D1073</f>
        <v>0</v>
      </c>
      <c r="H1073" s="90"/>
    </row>
    <row r="1074" spans="1:8" s="15" customFormat="1" ht="25.5" outlineLevel="2">
      <c r="A1074" s="89" t="s">
        <v>418</v>
      </c>
      <c r="B1074" s="104" t="s">
        <v>2077</v>
      </c>
      <c r="C1074" s="103" t="s">
        <v>2076</v>
      </c>
      <c r="D1074" s="161">
        <v>250369</v>
      </c>
      <c r="E1074" s="161">
        <v>0</v>
      </c>
      <c r="F1074" s="162">
        <f t="shared" si="80"/>
        <v>250369</v>
      </c>
      <c r="G1074" s="52">
        <f t="shared" si="81"/>
        <v>0</v>
      </c>
      <c r="H1074" s="90"/>
    </row>
    <row r="1075" spans="1:8" s="15" customFormat="1" ht="25.5" outlineLevel="2">
      <c r="A1075" s="89" t="s">
        <v>418</v>
      </c>
      <c r="B1075" s="104" t="s">
        <v>2071</v>
      </c>
      <c r="C1075" s="103" t="s">
        <v>2070</v>
      </c>
      <c r="D1075" s="161">
        <v>200295</v>
      </c>
      <c r="E1075" s="161">
        <v>0</v>
      </c>
      <c r="F1075" s="162">
        <f t="shared" si="80"/>
        <v>200295</v>
      </c>
      <c r="G1075" s="52">
        <f t="shared" si="81"/>
        <v>0</v>
      </c>
      <c r="H1075" s="90"/>
    </row>
    <row r="1076" spans="1:8" s="15" customFormat="1" ht="25.5" outlineLevel="2">
      <c r="A1076" s="89" t="s">
        <v>418</v>
      </c>
      <c r="B1076" s="104" t="s">
        <v>2067</v>
      </c>
      <c r="C1076" s="103" t="s">
        <v>2066</v>
      </c>
      <c r="D1076" s="161">
        <v>140207</v>
      </c>
      <c r="E1076" s="161">
        <v>0</v>
      </c>
      <c r="F1076" s="162">
        <f t="shared" si="80"/>
        <v>140207</v>
      </c>
      <c r="G1076" s="52">
        <f t="shared" si="81"/>
        <v>0</v>
      </c>
      <c r="H1076" s="90"/>
    </row>
    <row r="1077" spans="1:8" s="15" customFormat="1" ht="25.5" outlineLevel="2">
      <c r="A1077" s="89" t="s">
        <v>418</v>
      </c>
      <c r="B1077" s="104" t="s">
        <v>2065</v>
      </c>
      <c r="C1077" s="103" t="s">
        <v>2064</v>
      </c>
      <c r="D1077" s="161">
        <v>1001475</v>
      </c>
      <c r="E1077" s="161">
        <v>0</v>
      </c>
      <c r="F1077" s="162">
        <f t="shared" si="80"/>
        <v>1001475</v>
      </c>
      <c r="G1077" s="52">
        <f t="shared" si="81"/>
        <v>0</v>
      </c>
      <c r="H1077" s="90"/>
    </row>
    <row r="1078" spans="1:8" s="15" customFormat="1" outlineLevel="2">
      <c r="A1078" s="89" t="s">
        <v>418</v>
      </c>
      <c r="B1078" s="104" t="s">
        <v>2061</v>
      </c>
      <c r="C1078" s="103" t="s">
        <v>2060</v>
      </c>
      <c r="D1078" s="161">
        <v>1602360</v>
      </c>
      <c r="E1078" s="161">
        <v>0</v>
      </c>
      <c r="F1078" s="162">
        <f t="shared" si="80"/>
        <v>1602360</v>
      </c>
      <c r="G1078" s="52">
        <f t="shared" si="81"/>
        <v>0</v>
      </c>
      <c r="H1078" s="90"/>
    </row>
    <row r="1079" spans="1:8" s="15" customFormat="1" ht="25.5" outlineLevel="2">
      <c r="A1079" s="89" t="s">
        <v>418</v>
      </c>
      <c r="B1079" s="104" t="s">
        <v>2059</v>
      </c>
      <c r="C1079" s="103" t="s">
        <v>2058</v>
      </c>
      <c r="D1079" s="161">
        <v>2002950</v>
      </c>
      <c r="E1079" s="161">
        <v>0</v>
      </c>
      <c r="F1079" s="162">
        <f t="shared" si="80"/>
        <v>2002950</v>
      </c>
      <c r="G1079" s="52">
        <f t="shared" si="81"/>
        <v>0</v>
      </c>
      <c r="H1079" s="90"/>
    </row>
    <row r="1080" spans="1:8" s="15" customFormat="1" outlineLevel="2">
      <c r="A1080" s="89" t="s">
        <v>418</v>
      </c>
      <c r="B1080" s="104" t="s">
        <v>2056</v>
      </c>
      <c r="C1080" s="103" t="s">
        <v>2055</v>
      </c>
      <c r="D1080" s="161">
        <v>400590</v>
      </c>
      <c r="E1080" s="161">
        <v>0</v>
      </c>
      <c r="F1080" s="162">
        <f t="shared" si="80"/>
        <v>400590</v>
      </c>
      <c r="G1080" s="52">
        <f t="shared" si="81"/>
        <v>0</v>
      </c>
      <c r="H1080" s="90"/>
    </row>
    <row r="1081" spans="1:8" s="15" customFormat="1" ht="25.5" outlineLevel="2">
      <c r="A1081" s="89" t="s">
        <v>418</v>
      </c>
      <c r="B1081" s="104" t="s">
        <v>2054</v>
      </c>
      <c r="C1081" s="103" t="s">
        <v>2053</v>
      </c>
      <c r="D1081" s="161">
        <v>250369</v>
      </c>
      <c r="E1081" s="161">
        <v>0</v>
      </c>
      <c r="F1081" s="162">
        <f t="shared" si="80"/>
        <v>250369</v>
      </c>
      <c r="G1081" s="52">
        <f t="shared" si="81"/>
        <v>0</v>
      </c>
      <c r="H1081" s="90"/>
    </row>
    <row r="1082" spans="1:8" s="15" customFormat="1" ht="25.5" outlineLevel="2">
      <c r="A1082" s="89" t="s">
        <v>418</v>
      </c>
      <c r="B1082" s="104" t="s">
        <v>2050</v>
      </c>
      <c r="C1082" s="103" t="s">
        <v>2049</v>
      </c>
      <c r="D1082" s="161">
        <v>400590</v>
      </c>
      <c r="E1082" s="161">
        <v>0</v>
      </c>
      <c r="F1082" s="162">
        <f t="shared" si="80"/>
        <v>400590</v>
      </c>
      <c r="G1082" s="52">
        <f t="shared" si="81"/>
        <v>0</v>
      </c>
      <c r="H1082" s="90"/>
    </row>
    <row r="1083" spans="1:8" s="15" customFormat="1" ht="38.25" outlineLevel="2">
      <c r="A1083" s="89" t="s">
        <v>418</v>
      </c>
      <c r="B1083" s="104" t="s">
        <v>2048</v>
      </c>
      <c r="C1083" s="103" t="s">
        <v>2047</v>
      </c>
      <c r="D1083" s="161">
        <v>500738</v>
      </c>
      <c r="E1083" s="161">
        <v>0</v>
      </c>
      <c r="F1083" s="162">
        <f t="shared" si="80"/>
        <v>500738</v>
      </c>
      <c r="G1083" s="52">
        <f t="shared" si="81"/>
        <v>0</v>
      </c>
      <c r="H1083" s="90"/>
    </row>
    <row r="1084" spans="1:8" s="15" customFormat="1" ht="25.5" outlineLevel="2">
      <c r="A1084" s="89" t="s">
        <v>418</v>
      </c>
      <c r="B1084" s="104" t="s">
        <v>2045</v>
      </c>
      <c r="C1084" s="103" t="s">
        <v>2044</v>
      </c>
      <c r="D1084" s="161">
        <v>3205900</v>
      </c>
      <c r="E1084" s="161">
        <v>0</v>
      </c>
      <c r="F1084" s="162">
        <f t="shared" si="80"/>
        <v>3205900</v>
      </c>
      <c r="G1084" s="52">
        <f t="shared" si="81"/>
        <v>0</v>
      </c>
      <c r="H1084" s="90"/>
    </row>
    <row r="1085" spans="1:8" s="17" customFormat="1" ht="25.5" outlineLevel="2">
      <c r="A1085" s="89" t="s">
        <v>418</v>
      </c>
      <c r="B1085" s="104" t="s">
        <v>2045</v>
      </c>
      <c r="C1085" s="103" t="s">
        <v>2044</v>
      </c>
      <c r="D1085" s="161">
        <v>800000</v>
      </c>
      <c r="E1085" s="161">
        <v>40000</v>
      </c>
      <c r="F1085" s="162">
        <f t="shared" si="80"/>
        <v>760000</v>
      </c>
      <c r="G1085" s="52">
        <f t="shared" si="81"/>
        <v>0.05</v>
      </c>
      <c r="H1085" s="90"/>
    </row>
    <row r="1086" spans="1:8" s="15" customFormat="1" outlineLevel="2">
      <c r="A1086" s="89" t="s">
        <v>418</v>
      </c>
      <c r="B1086" s="104" t="s">
        <v>2043</v>
      </c>
      <c r="C1086" s="103" t="s">
        <v>2042</v>
      </c>
      <c r="D1086" s="161">
        <v>3004425</v>
      </c>
      <c r="E1086" s="161">
        <v>0</v>
      </c>
      <c r="F1086" s="162">
        <f t="shared" si="80"/>
        <v>3004425</v>
      </c>
      <c r="G1086" s="52">
        <f t="shared" si="81"/>
        <v>0</v>
      </c>
      <c r="H1086" s="90"/>
    </row>
    <row r="1087" spans="1:8" s="15" customFormat="1" ht="25.5" outlineLevel="2">
      <c r="A1087" s="89" t="s">
        <v>418</v>
      </c>
      <c r="B1087" s="104" t="s">
        <v>2041</v>
      </c>
      <c r="C1087" s="103" t="s">
        <v>2040</v>
      </c>
      <c r="D1087" s="161">
        <v>2002950</v>
      </c>
      <c r="E1087" s="161">
        <v>0</v>
      </c>
      <c r="F1087" s="162">
        <f t="shared" si="80"/>
        <v>2002950</v>
      </c>
      <c r="G1087" s="52">
        <f t="shared" si="81"/>
        <v>0</v>
      </c>
      <c r="H1087" s="90"/>
    </row>
    <row r="1088" spans="1:8" s="15" customFormat="1" ht="25.5" outlineLevel="2">
      <c r="A1088" s="89" t="s">
        <v>418</v>
      </c>
      <c r="B1088" s="104" t="s">
        <v>2039</v>
      </c>
      <c r="C1088" s="103" t="s">
        <v>2038</v>
      </c>
      <c r="D1088" s="161">
        <v>1001475</v>
      </c>
      <c r="E1088" s="161">
        <v>0</v>
      </c>
      <c r="F1088" s="162">
        <f t="shared" si="80"/>
        <v>1001475</v>
      </c>
      <c r="G1088" s="52">
        <f t="shared" si="81"/>
        <v>0</v>
      </c>
      <c r="H1088" s="90"/>
    </row>
    <row r="1089" spans="1:8" s="15" customFormat="1" ht="38.25" outlineLevel="2">
      <c r="A1089" s="89" t="s">
        <v>418</v>
      </c>
      <c r="B1089" s="104" t="s">
        <v>2037</v>
      </c>
      <c r="C1089" s="103" t="s">
        <v>2036</v>
      </c>
      <c r="D1089" s="161">
        <v>1001475</v>
      </c>
      <c r="E1089" s="161">
        <v>0</v>
      </c>
      <c r="F1089" s="162">
        <f t="shared" si="80"/>
        <v>1001475</v>
      </c>
      <c r="G1089" s="52">
        <f t="shared" si="81"/>
        <v>0</v>
      </c>
      <c r="H1089" s="90"/>
    </row>
    <row r="1090" spans="1:8" s="15" customFormat="1" outlineLevel="2">
      <c r="A1090" s="89" t="s">
        <v>418</v>
      </c>
      <c r="B1090" s="104" t="s">
        <v>2033</v>
      </c>
      <c r="C1090" s="103" t="s">
        <v>2032</v>
      </c>
      <c r="D1090" s="161">
        <v>1001475</v>
      </c>
      <c r="E1090" s="161">
        <v>0</v>
      </c>
      <c r="F1090" s="162">
        <f t="shared" si="80"/>
        <v>1001475</v>
      </c>
      <c r="G1090" s="52">
        <f t="shared" si="81"/>
        <v>0</v>
      </c>
      <c r="H1090" s="90"/>
    </row>
    <row r="1091" spans="1:8" s="15" customFormat="1" outlineLevel="2">
      <c r="A1091" s="89" t="s">
        <v>418</v>
      </c>
      <c r="B1091" s="104" t="s">
        <v>2031</v>
      </c>
      <c r="C1091" s="103" t="s">
        <v>2030</v>
      </c>
      <c r="D1091" s="161">
        <v>450664</v>
      </c>
      <c r="E1091" s="161">
        <v>0</v>
      </c>
      <c r="F1091" s="162">
        <f t="shared" si="80"/>
        <v>450664</v>
      </c>
      <c r="G1091" s="52">
        <f t="shared" si="81"/>
        <v>0</v>
      </c>
      <c r="H1091" s="90"/>
    </row>
    <row r="1092" spans="1:8" s="15" customFormat="1" outlineLevel="2">
      <c r="A1092" s="89" t="s">
        <v>418</v>
      </c>
      <c r="B1092" s="104" t="s">
        <v>2029</v>
      </c>
      <c r="C1092" s="103" t="s">
        <v>2028</v>
      </c>
      <c r="D1092" s="161">
        <v>400590</v>
      </c>
      <c r="E1092" s="161">
        <v>0</v>
      </c>
      <c r="F1092" s="162">
        <f t="shared" si="80"/>
        <v>400590</v>
      </c>
      <c r="G1092" s="52">
        <f t="shared" si="81"/>
        <v>0</v>
      </c>
      <c r="H1092" s="90"/>
    </row>
    <row r="1093" spans="1:8" s="15" customFormat="1" ht="25.5" outlineLevel="2">
      <c r="A1093" s="89" t="s">
        <v>418</v>
      </c>
      <c r="B1093" s="104" t="s">
        <v>2025</v>
      </c>
      <c r="C1093" s="103" t="s">
        <v>2024</v>
      </c>
      <c r="D1093" s="161">
        <v>400590</v>
      </c>
      <c r="E1093" s="161">
        <v>0</v>
      </c>
      <c r="F1093" s="162">
        <f t="shared" si="80"/>
        <v>400590</v>
      </c>
      <c r="G1093" s="52">
        <f t="shared" si="81"/>
        <v>0</v>
      </c>
      <c r="H1093" s="90"/>
    </row>
    <row r="1094" spans="1:8" s="15" customFormat="1" ht="25.5" outlineLevel="2">
      <c r="A1094" s="89" t="s">
        <v>418</v>
      </c>
      <c r="B1094" s="104" t="s">
        <v>2023</v>
      </c>
      <c r="C1094" s="103" t="s">
        <v>2022</v>
      </c>
      <c r="D1094" s="161">
        <v>500738</v>
      </c>
      <c r="E1094" s="161">
        <v>0</v>
      </c>
      <c r="F1094" s="162">
        <f t="shared" si="80"/>
        <v>500738</v>
      </c>
      <c r="G1094" s="52">
        <f t="shared" si="81"/>
        <v>0</v>
      </c>
      <c r="H1094" s="90"/>
    </row>
    <row r="1095" spans="1:8" s="15" customFormat="1" outlineLevel="2">
      <c r="A1095" s="89" t="s">
        <v>418</v>
      </c>
      <c r="B1095" s="104" t="s">
        <v>2021</v>
      </c>
      <c r="C1095" s="103" t="s">
        <v>2020</v>
      </c>
      <c r="D1095" s="161">
        <v>200295</v>
      </c>
      <c r="E1095" s="161">
        <v>0</v>
      </c>
      <c r="F1095" s="162">
        <f t="shared" si="80"/>
        <v>200295</v>
      </c>
      <c r="G1095" s="52">
        <f t="shared" si="81"/>
        <v>0</v>
      </c>
      <c r="H1095" s="90"/>
    </row>
    <row r="1096" spans="1:8" s="15" customFormat="1" outlineLevel="2">
      <c r="A1096" s="89" t="s">
        <v>418</v>
      </c>
      <c r="B1096" s="104" t="s">
        <v>2019</v>
      </c>
      <c r="C1096" s="103" t="s">
        <v>2018</v>
      </c>
      <c r="D1096" s="161">
        <v>40000</v>
      </c>
      <c r="E1096" s="161">
        <v>0</v>
      </c>
      <c r="F1096" s="162">
        <f t="shared" si="80"/>
        <v>40000</v>
      </c>
      <c r="G1096" s="52">
        <f t="shared" si="81"/>
        <v>0</v>
      </c>
      <c r="H1096" s="90"/>
    </row>
    <row r="1097" spans="1:8" s="15" customFormat="1" outlineLevel="2">
      <c r="A1097" s="89" t="s">
        <v>418</v>
      </c>
      <c r="B1097" s="104" t="s">
        <v>2015</v>
      </c>
      <c r="C1097" s="103" t="s">
        <v>2014</v>
      </c>
      <c r="D1097" s="161">
        <v>100148</v>
      </c>
      <c r="E1097" s="161">
        <v>0</v>
      </c>
      <c r="F1097" s="162">
        <f t="shared" si="80"/>
        <v>100148</v>
      </c>
      <c r="G1097" s="52">
        <f t="shared" si="81"/>
        <v>0</v>
      </c>
      <c r="H1097" s="90"/>
    </row>
    <row r="1098" spans="1:8" s="15" customFormat="1" outlineLevel="2">
      <c r="A1098" s="89" t="s">
        <v>418</v>
      </c>
      <c r="B1098" s="104" t="s">
        <v>10508</v>
      </c>
      <c r="C1098" s="103" t="s">
        <v>2032</v>
      </c>
      <c r="D1098" s="161">
        <v>1503512</v>
      </c>
      <c r="E1098" s="161">
        <v>0</v>
      </c>
      <c r="F1098" s="162">
        <f t="shared" si="80"/>
        <v>1503512</v>
      </c>
      <c r="G1098" s="52">
        <f t="shared" si="81"/>
        <v>0</v>
      </c>
      <c r="H1098" s="90"/>
    </row>
    <row r="1099" spans="1:8" s="15" customFormat="1" outlineLevel="2">
      <c r="A1099" s="89" t="s">
        <v>418</v>
      </c>
      <c r="B1099" s="104" t="s">
        <v>10505</v>
      </c>
      <c r="C1099" s="103" t="s">
        <v>2018</v>
      </c>
      <c r="D1099" s="161">
        <v>40000</v>
      </c>
      <c r="E1099" s="161">
        <v>0</v>
      </c>
      <c r="F1099" s="162">
        <f t="shared" si="80"/>
        <v>40000</v>
      </c>
      <c r="G1099" s="52">
        <f t="shared" si="81"/>
        <v>0</v>
      </c>
      <c r="H1099" s="90"/>
    </row>
    <row r="1100" spans="1:8" s="15" customFormat="1" ht="25.5" outlineLevel="2">
      <c r="A1100" s="89" t="s">
        <v>418</v>
      </c>
      <c r="B1100" s="104" t="s">
        <v>10504</v>
      </c>
      <c r="C1100" s="103" t="s">
        <v>2044</v>
      </c>
      <c r="D1100" s="161">
        <v>1002341</v>
      </c>
      <c r="E1100" s="161">
        <v>0</v>
      </c>
      <c r="F1100" s="162">
        <f t="shared" si="80"/>
        <v>1002341</v>
      </c>
      <c r="G1100" s="52">
        <f t="shared" si="81"/>
        <v>0</v>
      </c>
      <c r="H1100" s="90"/>
    </row>
    <row r="1101" spans="1:8" s="15" customFormat="1" ht="25.5" outlineLevel="2">
      <c r="A1101" s="89" t="s">
        <v>418</v>
      </c>
      <c r="B1101" s="104" t="s">
        <v>10503</v>
      </c>
      <c r="C1101" s="103" t="s">
        <v>2040</v>
      </c>
      <c r="D1101" s="161">
        <v>300702</v>
      </c>
      <c r="E1101" s="161">
        <v>0</v>
      </c>
      <c r="F1101" s="162">
        <f t="shared" si="80"/>
        <v>300702</v>
      </c>
      <c r="G1101" s="52">
        <f t="shared" si="81"/>
        <v>0</v>
      </c>
      <c r="H1101" s="90"/>
    </row>
    <row r="1102" spans="1:8" s="15" customFormat="1" outlineLevel="2">
      <c r="A1102" s="89" t="s">
        <v>418</v>
      </c>
      <c r="B1102" s="104" t="s">
        <v>10502</v>
      </c>
      <c r="C1102" s="103" t="s">
        <v>10501</v>
      </c>
      <c r="D1102" s="161">
        <v>300703</v>
      </c>
      <c r="E1102" s="161">
        <v>0</v>
      </c>
      <c r="F1102" s="162">
        <f t="shared" si="80"/>
        <v>300703</v>
      </c>
      <c r="G1102" s="52">
        <f t="shared" si="81"/>
        <v>0</v>
      </c>
      <c r="H1102" s="90"/>
    </row>
    <row r="1103" spans="1:8" s="15" customFormat="1" outlineLevel="2">
      <c r="A1103" s="89" t="s">
        <v>418</v>
      </c>
      <c r="B1103" s="104" t="s">
        <v>10500</v>
      </c>
      <c r="C1103" s="103" t="s">
        <v>2042</v>
      </c>
      <c r="D1103" s="161">
        <v>501171</v>
      </c>
      <c r="E1103" s="161">
        <v>0</v>
      </c>
      <c r="F1103" s="162">
        <f t="shared" si="80"/>
        <v>501171</v>
      </c>
      <c r="G1103" s="52">
        <f t="shared" si="81"/>
        <v>0</v>
      </c>
      <c r="H1103" s="90"/>
    </row>
    <row r="1104" spans="1:8" s="15" customFormat="1" outlineLevel="2">
      <c r="A1104" s="89" t="s">
        <v>418</v>
      </c>
      <c r="B1104" s="104" t="s">
        <v>2013</v>
      </c>
      <c r="C1104" s="103" t="s">
        <v>2012</v>
      </c>
      <c r="D1104" s="161">
        <v>750000</v>
      </c>
      <c r="E1104" s="161">
        <v>0</v>
      </c>
      <c r="F1104" s="162">
        <f>D1104-E1104</f>
        <v>750000</v>
      </c>
      <c r="G1104" s="52">
        <f t="shared" si="81"/>
        <v>0</v>
      </c>
      <c r="H1104" s="90"/>
    </row>
    <row r="1105" spans="1:8" s="17" customFormat="1" ht="25.5" outlineLevel="2">
      <c r="A1105" s="89" t="s">
        <v>418</v>
      </c>
      <c r="B1105" s="104" t="s">
        <v>2011</v>
      </c>
      <c r="C1105" s="103" t="s">
        <v>2010</v>
      </c>
      <c r="D1105" s="161">
        <v>1313000</v>
      </c>
      <c r="E1105" s="161">
        <v>0</v>
      </c>
      <c r="F1105" s="162">
        <f>D1105-E1105</f>
        <v>1313000</v>
      </c>
      <c r="G1105" s="52">
        <f t="shared" si="81"/>
        <v>0</v>
      </c>
      <c r="H1105" s="90"/>
    </row>
    <row r="1106" spans="1:8" s="15" customFormat="1" ht="25.5" outlineLevel="2">
      <c r="A1106" s="89" t="s">
        <v>418</v>
      </c>
      <c r="B1106" s="104" t="s">
        <v>2009</v>
      </c>
      <c r="C1106" s="103" t="s">
        <v>2008</v>
      </c>
      <c r="D1106" s="161">
        <v>698768</v>
      </c>
      <c r="E1106" s="161">
        <v>0</v>
      </c>
      <c r="F1106" s="162">
        <f>D1106-E1106</f>
        <v>698768</v>
      </c>
      <c r="G1106" s="52">
        <f t="shared" si="81"/>
        <v>0</v>
      </c>
      <c r="H1106" s="90"/>
    </row>
    <row r="1107" spans="1:8" s="15" customFormat="1" ht="25.5" outlineLevel="2">
      <c r="A1107" s="89" t="s">
        <v>418</v>
      </c>
      <c r="B1107" s="104" t="s">
        <v>2005</v>
      </c>
      <c r="C1107" s="103" t="s">
        <v>2004</v>
      </c>
      <c r="D1107" s="161">
        <v>250000</v>
      </c>
      <c r="E1107" s="161">
        <v>0</v>
      </c>
      <c r="F1107" s="162">
        <f>D1107-E1107</f>
        <v>250000</v>
      </c>
      <c r="G1107" s="52">
        <f t="shared" si="81"/>
        <v>0</v>
      </c>
      <c r="H1107" s="90"/>
    </row>
    <row r="1108" spans="1:8" s="15" customFormat="1" ht="25.5" outlineLevel="2">
      <c r="A1108" s="89" t="s">
        <v>418</v>
      </c>
      <c r="B1108" s="104" t="s">
        <v>2003</v>
      </c>
      <c r="C1108" s="103" t="s">
        <v>2002</v>
      </c>
      <c r="D1108" s="161">
        <v>115200</v>
      </c>
      <c r="E1108" s="161">
        <v>0</v>
      </c>
      <c r="F1108" s="162">
        <f>D1108-E1108</f>
        <v>115200</v>
      </c>
      <c r="G1108" s="52">
        <f t="shared" si="81"/>
        <v>0</v>
      </c>
      <c r="H1108" s="90"/>
    </row>
    <row r="1109" spans="1:8" s="101" customFormat="1" outlineLevel="1">
      <c r="A1109" s="91" t="s">
        <v>11199</v>
      </c>
      <c r="B1109" s="104"/>
      <c r="C1109" s="103"/>
      <c r="D1109" s="161"/>
      <c r="E1109" s="161"/>
      <c r="F1109" s="162">
        <f>SUBTOTAL(9,F1011:F1108)</f>
        <v>98724499.480000004</v>
      </c>
      <c r="G1109" s="52"/>
      <c r="H1109" s="90"/>
    </row>
    <row r="1110" spans="1:8" s="15" customFormat="1" ht="38.25" outlineLevel="2">
      <c r="A1110" s="89" t="s">
        <v>466</v>
      </c>
      <c r="B1110" s="104" t="s">
        <v>1999</v>
      </c>
      <c r="C1110" s="103" t="s">
        <v>1998</v>
      </c>
      <c r="D1110" s="161">
        <v>16251</v>
      </c>
      <c r="E1110" s="161">
        <v>0</v>
      </c>
      <c r="F1110" s="162">
        <f>D1110-E1110</f>
        <v>16251</v>
      </c>
      <c r="G1110" s="52">
        <f>E1110/D1110</f>
        <v>0</v>
      </c>
      <c r="H1110" s="90"/>
    </row>
    <row r="1111" spans="1:8" s="15" customFormat="1" outlineLevel="2">
      <c r="A1111" s="89" t="s">
        <v>466</v>
      </c>
      <c r="B1111" s="104" t="s">
        <v>1971</v>
      </c>
      <c r="C1111" s="103" t="s">
        <v>1970</v>
      </c>
      <c r="D1111" s="161">
        <v>2503688</v>
      </c>
      <c r="E1111" s="161">
        <v>0</v>
      </c>
      <c r="F1111" s="162">
        <f>D1111-E1111</f>
        <v>2503688</v>
      </c>
      <c r="G1111" s="52">
        <f>E1111/D1111</f>
        <v>0</v>
      </c>
      <c r="H1111" s="90"/>
    </row>
    <row r="1112" spans="1:8" s="15" customFormat="1" ht="25.5" outlineLevel="2">
      <c r="A1112" s="89" t="s">
        <v>466</v>
      </c>
      <c r="B1112" s="104" t="s">
        <v>1968</v>
      </c>
      <c r="C1112" s="103" t="s">
        <v>1967</v>
      </c>
      <c r="D1112" s="161">
        <v>91009.39</v>
      </c>
      <c r="E1112" s="161">
        <v>0</v>
      </c>
      <c r="F1112" s="162">
        <f>D1112-E1112</f>
        <v>91009.39</v>
      </c>
      <c r="G1112" s="52">
        <f>E1112/D1112</f>
        <v>0</v>
      </c>
      <c r="H1112" s="90"/>
    </row>
    <row r="1113" spans="1:8" s="15" customFormat="1" outlineLevel="2">
      <c r="A1113" s="89" t="s">
        <v>466</v>
      </c>
      <c r="B1113" s="104" t="s">
        <v>1966</v>
      </c>
      <c r="C1113" s="103" t="s">
        <v>1965</v>
      </c>
      <c r="D1113" s="161">
        <v>510351</v>
      </c>
      <c r="E1113" s="161">
        <v>0</v>
      </c>
      <c r="F1113" s="162">
        <f>D1113-E1113</f>
        <v>510351</v>
      </c>
      <c r="G1113" s="52">
        <f>E1113/D1113</f>
        <v>0</v>
      </c>
      <c r="H1113" s="90"/>
    </row>
    <row r="1114" spans="1:8" s="101" customFormat="1" outlineLevel="1">
      <c r="A1114" s="91" t="s">
        <v>11200</v>
      </c>
      <c r="B1114" s="104"/>
      <c r="C1114" s="103"/>
      <c r="D1114" s="161"/>
      <c r="E1114" s="161"/>
      <c r="F1114" s="162">
        <f>SUBTOTAL(9,F1110:F1113)</f>
        <v>3121299.39</v>
      </c>
      <c r="G1114" s="52"/>
      <c r="H1114" s="90"/>
    </row>
    <row r="1115" spans="1:8" s="15" customFormat="1" outlineLevel="2">
      <c r="A1115" s="89" t="s">
        <v>467</v>
      </c>
      <c r="B1115" s="104" t="s">
        <v>12122</v>
      </c>
      <c r="C1115" s="103" t="s">
        <v>12123</v>
      </c>
      <c r="D1115" s="161">
        <v>496750</v>
      </c>
      <c r="E1115" s="161">
        <v>47247.97</v>
      </c>
      <c r="F1115" s="162">
        <f t="shared" ref="F1115:F1126" si="82">D1115-E1115</f>
        <v>449502.03</v>
      </c>
      <c r="G1115" s="52">
        <f t="shared" ref="G1115:G1126" si="83">E1115/D1115</f>
        <v>9.5114182184197288E-2</v>
      </c>
      <c r="H1115" s="90"/>
    </row>
    <row r="1116" spans="1:8" s="15" customFormat="1" outlineLevel="2">
      <c r="A1116" s="89" t="s">
        <v>467</v>
      </c>
      <c r="B1116" s="104" t="s">
        <v>11977</v>
      </c>
      <c r="C1116" s="103" t="s">
        <v>11978</v>
      </c>
      <c r="D1116" s="161">
        <v>2951785</v>
      </c>
      <c r="E1116" s="161">
        <v>112598.36</v>
      </c>
      <c r="F1116" s="162">
        <f t="shared" si="82"/>
        <v>2839186.64</v>
      </c>
      <c r="G1116" s="52">
        <f t="shared" si="83"/>
        <v>3.814585411877898E-2</v>
      </c>
      <c r="H1116" s="90"/>
    </row>
    <row r="1117" spans="1:8" s="15" customFormat="1" outlineLevel="2">
      <c r="A1117" s="89" t="s">
        <v>467</v>
      </c>
      <c r="B1117" s="104" t="s">
        <v>1942</v>
      </c>
      <c r="C1117" s="103" t="s">
        <v>1941</v>
      </c>
      <c r="D1117" s="161">
        <v>16103719</v>
      </c>
      <c r="E1117" s="161">
        <v>0</v>
      </c>
      <c r="F1117" s="162">
        <f t="shared" si="82"/>
        <v>16103719</v>
      </c>
      <c r="G1117" s="52">
        <f t="shared" si="83"/>
        <v>0</v>
      </c>
      <c r="H1117" s="90"/>
    </row>
    <row r="1118" spans="1:8" s="15" customFormat="1" ht="25.5" outlineLevel="2">
      <c r="A1118" s="89" t="s">
        <v>467</v>
      </c>
      <c r="B1118" s="104" t="s">
        <v>1940</v>
      </c>
      <c r="C1118" s="103" t="s">
        <v>1939</v>
      </c>
      <c r="D1118" s="161">
        <v>3605310</v>
      </c>
      <c r="E1118" s="161">
        <v>0</v>
      </c>
      <c r="F1118" s="162">
        <f t="shared" si="82"/>
        <v>3605310</v>
      </c>
      <c r="G1118" s="52">
        <f t="shared" si="83"/>
        <v>0</v>
      </c>
      <c r="H1118" s="90"/>
    </row>
    <row r="1119" spans="1:8" s="15" customFormat="1" outlineLevel="2">
      <c r="A1119" s="89" t="s">
        <v>467</v>
      </c>
      <c r="B1119" s="104" t="s">
        <v>1916</v>
      </c>
      <c r="C1119" s="103" t="s">
        <v>1915</v>
      </c>
      <c r="D1119" s="161">
        <v>5207670</v>
      </c>
      <c r="E1119" s="161">
        <v>57105.54</v>
      </c>
      <c r="F1119" s="162">
        <f t="shared" si="82"/>
        <v>5150564.46</v>
      </c>
      <c r="G1119" s="52">
        <f t="shared" si="83"/>
        <v>1.0965660266491541E-2</v>
      </c>
      <c r="H1119" s="90"/>
    </row>
    <row r="1120" spans="1:8" s="15" customFormat="1" outlineLevel="2">
      <c r="A1120" s="89" t="s">
        <v>467</v>
      </c>
      <c r="B1120" s="104" t="s">
        <v>1911</v>
      </c>
      <c r="C1120" s="103" t="s">
        <v>1910</v>
      </c>
      <c r="D1120" s="161">
        <v>188277</v>
      </c>
      <c r="E1120" s="161">
        <v>0</v>
      </c>
      <c r="F1120" s="162">
        <f t="shared" si="82"/>
        <v>188277</v>
      </c>
      <c r="G1120" s="52">
        <f t="shared" si="83"/>
        <v>0</v>
      </c>
      <c r="H1120" s="90"/>
    </row>
    <row r="1121" spans="1:8" s="15" customFormat="1" outlineLevel="2">
      <c r="A1121" s="89" t="s">
        <v>467</v>
      </c>
      <c r="B1121" s="104" t="s">
        <v>1909</v>
      </c>
      <c r="C1121" s="103" t="s">
        <v>1908</v>
      </c>
      <c r="D1121" s="161">
        <v>212313</v>
      </c>
      <c r="E1121" s="161">
        <v>0</v>
      </c>
      <c r="F1121" s="162">
        <f t="shared" si="82"/>
        <v>212313</v>
      </c>
      <c r="G1121" s="52">
        <f t="shared" si="83"/>
        <v>0</v>
      </c>
      <c r="H1121" s="90"/>
    </row>
    <row r="1122" spans="1:8" s="15" customFormat="1" ht="25.5" outlineLevel="2">
      <c r="A1122" s="89" t="s">
        <v>467</v>
      </c>
      <c r="B1122" s="104" t="s">
        <v>1903</v>
      </c>
      <c r="C1122" s="103" t="s">
        <v>1902</v>
      </c>
      <c r="D1122" s="161">
        <v>801180</v>
      </c>
      <c r="E1122" s="161">
        <v>0</v>
      </c>
      <c r="F1122" s="162">
        <f t="shared" si="82"/>
        <v>801180</v>
      </c>
      <c r="G1122" s="52">
        <f t="shared" si="83"/>
        <v>0</v>
      </c>
      <c r="H1122" s="90"/>
    </row>
    <row r="1123" spans="1:8" s="15" customFormat="1" outlineLevel="2">
      <c r="A1123" s="89" t="s">
        <v>467</v>
      </c>
      <c r="B1123" s="104" t="s">
        <v>1891</v>
      </c>
      <c r="C1123" s="103" t="s">
        <v>1890</v>
      </c>
      <c r="D1123" s="161">
        <v>560826</v>
      </c>
      <c r="E1123" s="161">
        <v>0</v>
      </c>
      <c r="F1123" s="162">
        <f t="shared" si="82"/>
        <v>560826</v>
      </c>
      <c r="G1123" s="52">
        <f t="shared" si="83"/>
        <v>0</v>
      </c>
      <c r="H1123" s="90"/>
    </row>
    <row r="1124" spans="1:8" s="15" customFormat="1" outlineLevel="2">
      <c r="A1124" s="89" t="s">
        <v>467</v>
      </c>
      <c r="B1124" s="104" t="s">
        <v>1885</v>
      </c>
      <c r="C1124" s="103" t="s">
        <v>1884</v>
      </c>
      <c r="D1124" s="161">
        <v>2002950</v>
      </c>
      <c r="E1124" s="161">
        <v>0</v>
      </c>
      <c r="F1124" s="162">
        <f t="shared" si="82"/>
        <v>2002950</v>
      </c>
      <c r="G1124" s="52">
        <f t="shared" si="83"/>
        <v>0</v>
      </c>
      <c r="H1124" s="90"/>
    </row>
    <row r="1125" spans="1:8" s="15" customFormat="1" ht="25.5" outlineLevel="2">
      <c r="A1125" s="89" t="s">
        <v>467</v>
      </c>
      <c r="B1125" s="104" t="s">
        <v>12167</v>
      </c>
      <c r="C1125" s="103" t="s">
        <v>12168</v>
      </c>
      <c r="D1125" s="161">
        <v>3004425</v>
      </c>
      <c r="E1125" s="161">
        <v>0</v>
      </c>
      <c r="F1125" s="162">
        <f t="shared" si="82"/>
        <v>3004425</v>
      </c>
      <c r="G1125" s="52">
        <f t="shared" si="83"/>
        <v>0</v>
      </c>
      <c r="H1125" s="90"/>
    </row>
    <row r="1126" spans="1:8" s="15" customFormat="1" outlineLevel="2">
      <c r="A1126" s="89" t="s">
        <v>467</v>
      </c>
      <c r="B1126" s="104" t="s">
        <v>1877</v>
      </c>
      <c r="C1126" s="103" t="s">
        <v>1876</v>
      </c>
      <c r="D1126" s="161">
        <v>1001475</v>
      </c>
      <c r="E1126" s="161">
        <v>552</v>
      </c>
      <c r="F1126" s="162">
        <f t="shared" si="82"/>
        <v>1000923</v>
      </c>
      <c r="G1126" s="52">
        <f t="shared" si="83"/>
        <v>5.5118699917621513E-4</v>
      </c>
      <c r="H1126" s="90"/>
    </row>
    <row r="1127" spans="1:8" s="101" customFormat="1" outlineLevel="1">
      <c r="A1127" s="91" t="s">
        <v>11201</v>
      </c>
      <c r="B1127" s="104"/>
      <c r="C1127" s="103"/>
      <c r="D1127" s="161"/>
      <c r="E1127" s="161"/>
      <c r="F1127" s="162">
        <f>SUBTOTAL(9,F1115:F1126)</f>
        <v>35919176.130000003</v>
      </c>
      <c r="G1127" s="52"/>
      <c r="H1127" s="90"/>
    </row>
    <row r="1128" spans="1:8" s="15" customFormat="1" ht="25.5" outlineLevel="2">
      <c r="A1128" s="89" t="s">
        <v>475</v>
      </c>
      <c r="B1128" s="104" t="s">
        <v>1867</v>
      </c>
      <c r="C1128" s="103" t="s">
        <v>1866</v>
      </c>
      <c r="D1128" s="161">
        <v>121890</v>
      </c>
      <c r="E1128" s="161">
        <v>0</v>
      </c>
      <c r="F1128" s="162">
        <f t="shared" ref="F1128:F1141" si="84">D1128-E1128</f>
        <v>121890</v>
      </c>
      <c r="G1128" s="52">
        <f t="shared" ref="G1128:G1141" si="85">E1128/D1128</f>
        <v>0</v>
      </c>
      <c r="H1128" s="90"/>
    </row>
    <row r="1129" spans="1:8" s="15" customFormat="1" ht="25.5" outlineLevel="2">
      <c r="A1129" s="89" t="s">
        <v>475</v>
      </c>
      <c r="B1129" s="104" t="s">
        <v>1863</v>
      </c>
      <c r="C1129" s="103" t="s">
        <v>1862</v>
      </c>
      <c r="D1129" s="161">
        <v>325039</v>
      </c>
      <c r="E1129" s="161">
        <v>0</v>
      </c>
      <c r="F1129" s="162">
        <f t="shared" si="84"/>
        <v>325039</v>
      </c>
      <c r="G1129" s="52">
        <f t="shared" si="85"/>
        <v>0</v>
      </c>
      <c r="H1129" s="90"/>
    </row>
    <row r="1130" spans="1:8" s="15" customFormat="1" ht="25.5" outlineLevel="2">
      <c r="A1130" s="89" t="s">
        <v>475</v>
      </c>
      <c r="B1130" s="104" t="s">
        <v>1859</v>
      </c>
      <c r="C1130" s="103" t="s">
        <v>1858</v>
      </c>
      <c r="D1130" s="161">
        <v>60945</v>
      </c>
      <c r="E1130" s="161">
        <v>0</v>
      </c>
      <c r="F1130" s="162">
        <f t="shared" si="84"/>
        <v>60945</v>
      </c>
      <c r="G1130" s="52">
        <f t="shared" si="85"/>
        <v>0</v>
      </c>
      <c r="H1130" s="90"/>
    </row>
    <row r="1131" spans="1:8" s="15" customFormat="1" ht="25.5" outlineLevel="2">
      <c r="A1131" s="89" t="s">
        <v>475</v>
      </c>
      <c r="B1131" s="104" t="s">
        <v>1857</v>
      </c>
      <c r="C1131" s="103" t="s">
        <v>1856</v>
      </c>
      <c r="D1131" s="161">
        <v>20315</v>
      </c>
      <c r="E1131" s="161">
        <v>0</v>
      </c>
      <c r="F1131" s="162">
        <f t="shared" si="84"/>
        <v>20315</v>
      </c>
      <c r="G1131" s="52">
        <f t="shared" si="85"/>
        <v>0</v>
      </c>
      <c r="H1131" s="90"/>
    </row>
    <row r="1132" spans="1:8" s="15" customFormat="1" ht="25.5" outlineLevel="2">
      <c r="A1132" s="89" t="s">
        <v>475</v>
      </c>
      <c r="B1132" s="104" t="s">
        <v>1845</v>
      </c>
      <c r="C1132" s="103" t="s">
        <v>1844</v>
      </c>
      <c r="D1132" s="161">
        <v>497080.76</v>
      </c>
      <c r="E1132" s="161">
        <v>0</v>
      </c>
      <c r="F1132" s="162">
        <f t="shared" si="84"/>
        <v>497080.76</v>
      </c>
      <c r="G1132" s="52">
        <f t="shared" si="85"/>
        <v>0</v>
      </c>
      <c r="H1132" s="90"/>
    </row>
    <row r="1133" spans="1:8" s="15" customFormat="1" ht="38.25" outlineLevel="2">
      <c r="A1133" s="89" t="s">
        <v>475</v>
      </c>
      <c r="B1133" s="104" t="s">
        <v>1843</v>
      </c>
      <c r="C1133" s="103" t="s">
        <v>1842</v>
      </c>
      <c r="D1133" s="161">
        <v>2002950</v>
      </c>
      <c r="E1133" s="161">
        <v>0</v>
      </c>
      <c r="F1133" s="162">
        <f t="shared" si="84"/>
        <v>2002950</v>
      </c>
      <c r="G1133" s="52">
        <f t="shared" si="85"/>
        <v>0</v>
      </c>
      <c r="H1133" s="90"/>
    </row>
    <row r="1134" spans="1:8" s="15" customFormat="1" ht="25.5" outlineLevel="2">
      <c r="A1134" s="89" t="s">
        <v>475</v>
      </c>
      <c r="B1134" s="104" t="s">
        <v>1841</v>
      </c>
      <c r="C1134" s="103" t="s">
        <v>1840</v>
      </c>
      <c r="D1134" s="161">
        <v>165693.59</v>
      </c>
      <c r="E1134" s="161">
        <v>0</v>
      </c>
      <c r="F1134" s="162">
        <f t="shared" si="84"/>
        <v>165693.59</v>
      </c>
      <c r="G1134" s="52">
        <f t="shared" si="85"/>
        <v>0</v>
      </c>
      <c r="H1134" s="90"/>
    </row>
    <row r="1135" spans="1:8" s="15" customFormat="1" outlineLevel="2">
      <c r="A1135" s="89" t="s">
        <v>475</v>
      </c>
      <c r="B1135" s="104" t="s">
        <v>1837</v>
      </c>
      <c r="C1135" s="103" t="s">
        <v>1836</v>
      </c>
      <c r="D1135" s="161">
        <v>16569.36</v>
      </c>
      <c r="E1135" s="161">
        <v>0</v>
      </c>
      <c r="F1135" s="162">
        <f t="shared" si="84"/>
        <v>16569.36</v>
      </c>
      <c r="G1135" s="52">
        <f t="shared" si="85"/>
        <v>0</v>
      </c>
      <c r="H1135" s="90"/>
    </row>
    <row r="1136" spans="1:8" s="15" customFormat="1" outlineLevel="2">
      <c r="A1136" s="89" t="s">
        <v>475</v>
      </c>
      <c r="B1136" s="104" t="s">
        <v>1835</v>
      </c>
      <c r="C1136" s="103" t="s">
        <v>1834</v>
      </c>
      <c r="D1136" s="161">
        <v>16569.36</v>
      </c>
      <c r="E1136" s="161">
        <v>0</v>
      </c>
      <c r="F1136" s="162">
        <f t="shared" si="84"/>
        <v>16569.36</v>
      </c>
      <c r="G1136" s="52">
        <f t="shared" si="85"/>
        <v>0</v>
      </c>
      <c r="H1136" s="90"/>
    </row>
    <row r="1137" spans="1:8" s="15" customFormat="1" outlineLevel="2">
      <c r="A1137" s="89" t="s">
        <v>475</v>
      </c>
      <c r="B1137" s="104" t="s">
        <v>1825</v>
      </c>
      <c r="C1137" s="103" t="s">
        <v>1824</v>
      </c>
      <c r="D1137" s="161">
        <v>601907.24</v>
      </c>
      <c r="E1137" s="161">
        <v>0</v>
      </c>
      <c r="F1137" s="162">
        <f t="shared" si="84"/>
        <v>601907.24</v>
      </c>
      <c r="G1137" s="52">
        <f t="shared" si="85"/>
        <v>0</v>
      </c>
      <c r="H1137" s="90"/>
    </row>
    <row r="1138" spans="1:8" s="15" customFormat="1" ht="25.5" outlineLevel="2">
      <c r="A1138" s="89" t="s">
        <v>475</v>
      </c>
      <c r="B1138" s="104" t="s">
        <v>1823</v>
      </c>
      <c r="C1138" s="103" t="s">
        <v>1822</v>
      </c>
      <c r="D1138" s="161">
        <v>414233.97</v>
      </c>
      <c r="E1138" s="161">
        <v>0</v>
      </c>
      <c r="F1138" s="162">
        <f t="shared" si="84"/>
        <v>414233.97</v>
      </c>
      <c r="G1138" s="52">
        <f t="shared" si="85"/>
        <v>0</v>
      </c>
      <c r="H1138" s="90"/>
    </row>
    <row r="1139" spans="1:8" s="15" customFormat="1" ht="25.5" outlineLevel="2">
      <c r="A1139" s="89" t="s">
        <v>475</v>
      </c>
      <c r="B1139" s="104" t="s">
        <v>1821</v>
      </c>
      <c r="C1139" s="103" t="s">
        <v>1820</v>
      </c>
      <c r="D1139" s="161">
        <v>300953.62</v>
      </c>
      <c r="E1139" s="161">
        <v>0</v>
      </c>
      <c r="F1139" s="162">
        <f t="shared" si="84"/>
        <v>300953.62</v>
      </c>
      <c r="G1139" s="52">
        <f t="shared" si="85"/>
        <v>0</v>
      </c>
      <c r="H1139" s="90"/>
    </row>
    <row r="1140" spans="1:8" s="15" customFormat="1" outlineLevel="2">
      <c r="A1140" s="89" t="s">
        <v>475</v>
      </c>
      <c r="B1140" s="104" t="s">
        <v>1817</v>
      </c>
      <c r="C1140" s="103" t="s">
        <v>1816</v>
      </c>
      <c r="D1140" s="161">
        <v>751106</v>
      </c>
      <c r="E1140" s="161">
        <v>0</v>
      </c>
      <c r="F1140" s="162">
        <f t="shared" si="84"/>
        <v>751106</v>
      </c>
      <c r="G1140" s="52">
        <f t="shared" si="85"/>
        <v>0</v>
      </c>
      <c r="H1140" s="90"/>
    </row>
    <row r="1141" spans="1:8" s="15" customFormat="1" outlineLevel="2">
      <c r="A1141" s="89" t="s">
        <v>475</v>
      </c>
      <c r="B1141" s="104" t="s">
        <v>10479</v>
      </c>
      <c r="C1141" s="103" t="s">
        <v>10478</v>
      </c>
      <c r="D1141" s="161">
        <v>577214.6</v>
      </c>
      <c r="E1141" s="161">
        <v>0</v>
      </c>
      <c r="F1141" s="162">
        <f t="shared" si="84"/>
        <v>577214.6</v>
      </c>
      <c r="G1141" s="52">
        <f t="shared" si="85"/>
        <v>0</v>
      </c>
      <c r="H1141" s="90"/>
    </row>
    <row r="1142" spans="1:8" s="101" customFormat="1" outlineLevel="1">
      <c r="A1142" s="91" t="s">
        <v>11202</v>
      </c>
      <c r="B1142" s="104"/>
      <c r="C1142" s="103"/>
      <c r="D1142" s="161"/>
      <c r="E1142" s="161"/>
      <c r="F1142" s="162">
        <f>SUBTOTAL(9,F1128:F1141)</f>
        <v>5872467.4999999991</v>
      </c>
      <c r="G1142" s="52"/>
      <c r="H1142" s="90"/>
    </row>
    <row r="1143" spans="1:8" s="15" customFormat="1" ht="25.5" outlineLevel="2">
      <c r="A1143" s="89" t="s">
        <v>476</v>
      </c>
      <c r="B1143" s="104" t="s">
        <v>9179</v>
      </c>
      <c r="C1143" s="103" t="s">
        <v>9178</v>
      </c>
      <c r="D1143" s="161">
        <v>695426</v>
      </c>
      <c r="E1143" s="161">
        <v>0</v>
      </c>
      <c r="F1143" s="162">
        <f t="shared" ref="F1143:F1174" si="86">D1143-E1143</f>
        <v>695426</v>
      </c>
      <c r="G1143" s="52">
        <f t="shared" ref="G1143:G1174" si="87">E1143/D1143</f>
        <v>0</v>
      </c>
      <c r="H1143" s="90"/>
    </row>
    <row r="1144" spans="1:8" s="15" customFormat="1" outlineLevel="2">
      <c r="A1144" s="89" t="s">
        <v>476</v>
      </c>
      <c r="B1144" s="104" t="s">
        <v>9177</v>
      </c>
      <c r="C1144" s="103" t="s">
        <v>9176</v>
      </c>
      <c r="D1144" s="161">
        <v>749756</v>
      </c>
      <c r="E1144" s="161">
        <v>0</v>
      </c>
      <c r="F1144" s="162">
        <f t="shared" si="86"/>
        <v>749756</v>
      </c>
      <c r="G1144" s="52">
        <f t="shared" si="87"/>
        <v>0</v>
      </c>
      <c r="H1144" s="90"/>
    </row>
    <row r="1145" spans="1:8" s="15" customFormat="1" ht="25.5" outlineLevel="2">
      <c r="A1145" s="89" t="s">
        <v>476</v>
      </c>
      <c r="B1145" s="104" t="s">
        <v>9157</v>
      </c>
      <c r="C1145" s="103" t="s">
        <v>9156</v>
      </c>
      <c r="D1145" s="161">
        <v>1037943</v>
      </c>
      <c r="E1145" s="161">
        <v>57605.42</v>
      </c>
      <c r="F1145" s="162">
        <f t="shared" si="86"/>
        <v>980337.58</v>
      </c>
      <c r="G1145" s="52">
        <f t="shared" si="87"/>
        <v>5.5499598725556216E-2</v>
      </c>
      <c r="H1145" s="90"/>
    </row>
    <row r="1146" spans="1:8" s="15" customFormat="1" ht="25.5" outlineLevel="2">
      <c r="A1146" s="89" t="s">
        <v>476</v>
      </c>
      <c r="B1146" s="104" t="s">
        <v>11893</v>
      </c>
      <c r="C1146" s="103" t="s">
        <v>11894</v>
      </c>
      <c r="D1146" s="161">
        <v>491964</v>
      </c>
      <c r="E1146" s="161">
        <v>0</v>
      </c>
      <c r="F1146" s="162">
        <f t="shared" si="86"/>
        <v>491964</v>
      </c>
      <c r="G1146" s="52">
        <f t="shared" si="87"/>
        <v>0</v>
      </c>
      <c r="H1146" s="90"/>
    </row>
    <row r="1147" spans="1:8" s="15" customFormat="1" ht="25.5" outlineLevel="2">
      <c r="A1147" s="89" t="s">
        <v>476</v>
      </c>
      <c r="B1147" s="104" t="s">
        <v>1813</v>
      </c>
      <c r="C1147" s="103" t="s">
        <v>1812</v>
      </c>
      <c r="D1147" s="161">
        <v>47269.599999999999</v>
      </c>
      <c r="E1147" s="161">
        <v>0</v>
      </c>
      <c r="F1147" s="162">
        <f t="shared" si="86"/>
        <v>47269.599999999999</v>
      </c>
      <c r="G1147" s="52">
        <f t="shared" si="87"/>
        <v>0</v>
      </c>
      <c r="H1147" s="90"/>
    </row>
    <row r="1148" spans="1:8" s="15" customFormat="1" ht="38.25" outlineLevel="2">
      <c r="A1148" s="89" t="s">
        <v>476</v>
      </c>
      <c r="B1148" s="104" t="s">
        <v>1811</v>
      </c>
      <c r="C1148" s="103" t="s">
        <v>1810</v>
      </c>
      <c r="D1148" s="161">
        <v>4807080</v>
      </c>
      <c r="E1148" s="161">
        <v>0</v>
      </c>
      <c r="F1148" s="162">
        <f t="shared" si="86"/>
        <v>4807080</v>
      </c>
      <c r="G1148" s="52">
        <f t="shared" si="87"/>
        <v>0</v>
      </c>
      <c r="H1148" s="90"/>
    </row>
    <row r="1149" spans="1:8" s="15" customFormat="1" ht="25.5" outlineLevel="2">
      <c r="A1149" s="89" t="s">
        <v>476</v>
      </c>
      <c r="B1149" s="104" t="s">
        <v>1803</v>
      </c>
      <c r="C1149" s="103" t="s">
        <v>1802</v>
      </c>
      <c r="D1149" s="161">
        <v>76913.400000000009</v>
      </c>
      <c r="E1149" s="161">
        <v>0</v>
      </c>
      <c r="F1149" s="162">
        <f t="shared" si="86"/>
        <v>76913.400000000009</v>
      </c>
      <c r="G1149" s="52">
        <f t="shared" si="87"/>
        <v>0</v>
      </c>
      <c r="H1149" s="90"/>
    </row>
    <row r="1150" spans="1:8" s="15" customFormat="1" ht="25.5" outlineLevel="2">
      <c r="A1150" s="89" t="s">
        <v>476</v>
      </c>
      <c r="B1150" s="104" t="s">
        <v>1799</v>
      </c>
      <c r="C1150" s="103" t="s">
        <v>1798</v>
      </c>
      <c r="D1150" s="161">
        <v>200295</v>
      </c>
      <c r="E1150" s="161">
        <v>14000</v>
      </c>
      <c r="F1150" s="162">
        <f t="shared" si="86"/>
        <v>186295</v>
      </c>
      <c r="G1150" s="52">
        <f t="shared" si="87"/>
        <v>6.989690206944757E-2</v>
      </c>
      <c r="H1150" s="90"/>
    </row>
    <row r="1151" spans="1:8" s="15" customFormat="1" ht="25.5" outlineLevel="2">
      <c r="A1151" s="89" t="s">
        <v>476</v>
      </c>
      <c r="B1151" s="104" t="s">
        <v>1795</v>
      </c>
      <c r="C1151" s="103" t="s">
        <v>1794</v>
      </c>
      <c r="D1151" s="161">
        <v>79316.600000000006</v>
      </c>
      <c r="E1151" s="161">
        <v>0</v>
      </c>
      <c r="F1151" s="162">
        <f t="shared" si="86"/>
        <v>79316.600000000006</v>
      </c>
      <c r="G1151" s="52">
        <f t="shared" si="87"/>
        <v>0</v>
      </c>
      <c r="H1151" s="90"/>
    </row>
    <row r="1152" spans="1:8" s="15" customFormat="1" outlineLevel="2">
      <c r="A1152" s="89" t="s">
        <v>476</v>
      </c>
      <c r="B1152" s="104" t="s">
        <v>1793</v>
      </c>
      <c r="C1152" s="103" t="s">
        <v>1792</v>
      </c>
      <c r="D1152" s="161">
        <v>801180</v>
      </c>
      <c r="E1152" s="161">
        <v>0</v>
      </c>
      <c r="F1152" s="162">
        <f t="shared" si="86"/>
        <v>801180</v>
      </c>
      <c r="G1152" s="52">
        <f t="shared" si="87"/>
        <v>0</v>
      </c>
      <c r="H1152" s="90"/>
    </row>
    <row r="1153" spans="1:8" s="15" customFormat="1" ht="25.5" outlineLevel="2">
      <c r="A1153" s="89" t="s">
        <v>476</v>
      </c>
      <c r="B1153" s="104" t="s">
        <v>1767</v>
      </c>
      <c r="C1153" s="103" t="s">
        <v>1766</v>
      </c>
      <c r="D1153" s="161">
        <v>801180</v>
      </c>
      <c r="E1153" s="161">
        <v>0</v>
      </c>
      <c r="F1153" s="162">
        <f t="shared" si="86"/>
        <v>801180</v>
      </c>
      <c r="G1153" s="52">
        <f t="shared" si="87"/>
        <v>0</v>
      </c>
      <c r="H1153" s="90"/>
    </row>
    <row r="1154" spans="1:8" s="15" customFormat="1" outlineLevel="2">
      <c r="A1154" s="89" t="s">
        <v>476</v>
      </c>
      <c r="B1154" s="104" t="s">
        <v>1757</v>
      </c>
      <c r="C1154" s="103" t="s">
        <v>1756</v>
      </c>
      <c r="D1154" s="161">
        <v>400590</v>
      </c>
      <c r="E1154" s="161">
        <v>0</v>
      </c>
      <c r="F1154" s="162">
        <f t="shared" si="86"/>
        <v>400590</v>
      </c>
      <c r="G1154" s="52">
        <f t="shared" si="87"/>
        <v>0</v>
      </c>
      <c r="H1154" s="90"/>
    </row>
    <row r="1155" spans="1:8" s="15" customFormat="1" ht="25.5" outlineLevel="2">
      <c r="A1155" s="89" t="s">
        <v>476</v>
      </c>
      <c r="B1155" s="104" t="s">
        <v>1755</v>
      </c>
      <c r="C1155" s="103" t="s">
        <v>1754</v>
      </c>
      <c r="D1155" s="161">
        <v>80118</v>
      </c>
      <c r="E1155" s="161">
        <v>0</v>
      </c>
      <c r="F1155" s="162">
        <f t="shared" si="86"/>
        <v>80118</v>
      </c>
      <c r="G1155" s="52">
        <f t="shared" si="87"/>
        <v>0</v>
      </c>
      <c r="H1155" s="90"/>
    </row>
    <row r="1156" spans="1:8" s="15" customFormat="1" ht="25.5" outlineLevel="2">
      <c r="A1156" s="89" t="s">
        <v>476</v>
      </c>
      <c r="B1156" s="104" t="s">
        <v>1747</v>
      </c>
      <c r="C1156" s="103" t="s">
        <v>1746</v>
      </c>
      <c r="D1156" s="161">
        <v>5207670</v>
      </c>
      <c r="E1156" s="161">
        <v>0</v>
      </c>
      <c r="F1156" s="162">
        <f t="shared" si="86"/>
        <v>5207670</v>
      </c>
      <c r="G1156" s="52">
        <f t="shared" si="87"/>
        <v>0</v>
      </c>
      <c r="H1156" s="90"/>
    </row>
    <row r="1157" spans="1:8" s="15" customFormat="1" outlineLevel="2">
      <c r="A1157" s="89" t="s">
        <v>476</v>
      </c>
      <c r="B1157" s="104" t="s">
        <v>1737</v>
      </c>
      <c r="C1157" s="103" t="s">
        <v>1588</v>
      </c>
      <c r="D1157" s="161">
        <v>1602360</v>
      </c>
      <c r="E1157" s="161">
        <v>0</v>
      </c>
      <c r="F1157" s="162">
        <f t="shared" si="86"/>
        <v>1602360</v>
      </c>
      <c r="G1157" s="52">
        <f t="shared" si="87"/>
        <v>0</v>
      </c>
      <c r="H1157" s="90"/>
    </row>
    <row r="1158" spans="1:8" s="15" customFormat="1" ht="25.5" outlineLevel="2">
      <c r="A1158" s="89" t="s">
        <v>476</v>
      </c>
      <c r="B1158" s="104" t="s">
        <v>1736</v>
      </c>
      <c r="C1158" s="103" t="s">
        <v>1735</v>
      </c>
      <c r="D1158" s="161">
        <v>40059</v>
      </c>
      <c r="E1158" s="161">
        <v>0</v>
      </c>
      <c r="F1158" s="162">
        <f t="shared" si="86"/>
        <v>40059</v>
      </c>
      <c r="G1158" s="52">
        <f t="shared" si="87"/>
        <v>0</v>
      </c>
      <c r="H1158" s="90"/>
    </row>
    <row r="1159" spans="1:8" s="15" customFormat="1" ht="25.5" outlineLevel="2">
      <c r="A1159" s="89" t="s">
        <v>476</v>
      </c>
      <c r="B1159" s="104" t="s">
        <v>1732</v>
      </c>
      <c r="C1159" s="103" t="s">
        <v>1731</v>
      </c>
      <c r="D1159" s="161">
        <v>801180</v>
      </c>
      <c r="E1159" s="161">
        <v>0</v>
      </c>
      <c r="F1159" s="162">
        <f t="shared" si="86"/>
        <v>801180</v>
      </c>
      <c r="G1159" s="52">
        <f t="shared" si="87"/>
        <v>0</v>
      </c>
      <c r="H1159" s="90"/>
    </row>
    <row r="1160" spans="1:8" s="15" customFormat="1" ht="25.5" outlineLevel="2">
      <c r="A1160" s="89" t="s">
        <v>476</v>
      </c>
      <c r="B1160" s="104" t="s">
        <v>1728</v>
      </c>
      <c r="C1160" s="103" t="s">
        <v>1727</v>
      </c>
      <c r="D1160" s="161">
        <v>83322.600000000006</v>
      </c>
      <c r="E1160" s="161">
        <v>0</v>
      </c>
      <c r="F1160" s="162">
        <f t="shared" si="86"/>
        <v>83322.600000000006</v>
      </c>
      <c r="G1160" s="52">
        <f t="shared" si="87"/>
        <v>0</v>
      </c>
      <c r="H1160" s="90"/>
    </row>
    <row r="1161" spans="1:8" s="15" customFormat="1" outlineLevel="2">
      <c r="A1161" s="89" t="s">
        <v>476</v>
      </c>
      <c r="B1161" s="104" t="s">
        <v>1722</v>
      </c>
      <c r="C1161" s="103" t="s">
        <v>1721</v>
      </c>
      <c r="D1161" s="161">
        <v>200295</v>
      </c>
      <c r="E1161" s="161">
        <v>0</v>
      </c>
      <c r="F1161" s="162">
        <f t="shared" si="86"/>
        <v>200295</v>
      </c>
      <c r="G1161" s="52">
        <f t="shared" si="87"/>
        <v>0</v>
      </c>
      <c r="H1161" s="90"/>
    </row>
    <row r="1162" spans="1:8" s="15" customFormat="1" outlineLevel="2">
      <c r="A1162" s="89" t="s">
        <v>476</v>
      </c>
      <c r="B1162" s="104" t="s">
        <v>1714</v>
      </c>
      <c r="C1162" s="103" t="s">
        <v>1713</v>
      </c>
      <c r="D1162" s="161">
        <v>80118</v>
      </c>
      <c r="E1162" s="161">
        <v>0</v>
      </c>
      <c r="F1162" s="162">
        <f t="shared" si="86"/>
        <v>80118</v>
      </c>
      <c r="G1162" s="52">
        <f t="shared" si="87"/>
        <v>0</v>
      </c>
      <c r="H1162" s="90"/>
    </row>
    <row r="1163" spans="1:8" s="15" customFormat="1" ht="25.5" outlineLevel="2">
      <c r="A1163" s="89" t="s">
        <v>476</v>
      </c>
      <c r="B1163" s="104" t="s">
        <v>1707</v>
      </c>
      <c r="C1163" s="103" t="s">
        <v>1706</v>
      </c>
      <c r="D1163" s="161">
        <v>200295</v>
      </c>
      <c r="E1163" s="161">
        <v>0</v>
      </c>
      <c r="F1163" s="162">
        <f t="shared" si="86"/>
        <v>200295</v>
      </c>
      <c r="G1163" s="52">
        <f t="shared" si="87"/>
        <v>0</v>
      </c>
      <c r="H1163" s="90"/>
    </row>
    <row r="1164" spans="1:8" s="15" customFormat="1" ht="25.5" outlineLevel="2">
      <c r="A1164" s="89" t="s">
        <v>476</v>
      </c>
      <c r="B1164" s="104" t="s">
        <v>1705</v>
      </c>
      <c r="C1164" s="103" t="s">
        <v>1704</v>
      </c>
      <c r="D1164" s="161">
        <v>45666.8</v>
      </c>
      <c r="E1164" s="161">
        <v>0</v>
      </c>
      <c r="F1164" s="162">
        <f t="shared" si="86"/>
        <v>45666.8</v>
      </c>
      <c r="G1164" s="52">
        <f t="shared" si="87"/>
        <v>0</v>
      </c>
      <c r="H1164" s="90"/>
    </row>
    <row r="1165" spans="1:8" s="15" customFormat="1" ht="25.5" outlineLevel="2">
      <c r="A1165" s="89" t="s">
        <v>476</v>
      </c>
      <c r="B1165" s="104" t="s">
        <v>1701</v>
      </c>
      <c r="C1165" s="103" t="s">
        <v>1700</v>
      </c>
      <c r="D1165" s="161">
        <v>79316.600000000006</v>
      </c>
      <c r="E1165" s="161">
        <v>0</v>
      </c>
      <c r="F1165" s="162">
        <f t="shared" si="86"/>
        <v>79316.600000000006</v>
      </c>
      <c r="G1165" s="52">
        <f t="shared" si="87"/>
        <v>0</v>
      </c>
      <c r="H1165" s="90"/>
    </row>
    <row r="1166" spans="1:8" s="15" customFormat="1" ht="25.5" outlineLevel="2">
      <c r="A1166" s="89" t="s">
        <v>476</v>
      </c>
      <c r="B1166" s="104" t="s">
        <v>1693</v>
      </c>
      <c r="C1166" s="103" t="s">
        <v>1692</v>
      </c>
      <c r="D1166" s="161">
        <v>45666.8</v>
      </c>
      <c r="E1166" s="161">
        <v>0</v>
      </c>
      <c r="F1166" s="162">
        <f t="shared" si="86"/>
        <v>45666.8</v>
      </c>
      <c r="G1166" s="52">
        <f t="shared" si="87"/>
        <v>0</v>
      </c>
      <c r="H1166" s="90"/>
    </row>
    <row r="1167" spans="1:8" s="15" customFormat="1" ht="25.5" outlineLevel="2">
      <c r="A1167" s="89" t="s">
        <v>476</v>
      </c>
      <c r="B1167" s="104" t="s">
        <v>1691</v>
      </c>
      <c r="C1167" s="103" t="s">
        <v>1690</v>
      </c>
      <c r="D1167" s="161">
        <v>80118</v>
      </c>
      <c r="E1167" s="161">
        <v>0</v>
      </c>
      <c r="F1167" s="162">
        <f t="shared" si="86"/>
        <v>80118</v>
      </c>
      <c r="G1167" s="52">
        <f t="shared" si="87"/>
        <v>0</v>
      </c>
      <c r="H1167" s="90"/>
    </row>
    <row r="1168" spans="1:8" s="15" customFormat="1" ht="25.5" outlineLevel="2">
      <c r="A1168" s="89" t="s">
        <v>476</v>
      </c>
      <c r="B1168" s="104" t="s">
        <v>1689</v>
      </c>
      <c r="C1168" s="103" t="s">
        <v>1688</v>
      </c>
      <c r="D1168" s="161">
        <v>126586.2</v>
      </c>
      <c r="E1168" s="161">
        <v>0</v>
      </c>
      <c r="F1168" s="162">
        <f t="shared" si="86"/>
        <v>126586.2</v>
      </c>
      <c r="G1168" s="52">
        <f t="shared" si="87"/>
        <v>0</v>
      </c>
      <c r="H1168" s="90"/>
    </row>
    <row r="1169" spans="1:8" s="15" customFormat="1" outlineLevel="2">
      <c r="A1169" s="89" t="s">
        <v>476</v>
      </c>
      <c r="B1169" s="104" t="s">
        <v>1685</v>
      </c>
      <c r="C1169" s="103" t="s">
        <v>1684</v>
      </c>
      <c r="D1169" s="161">
        <v>801180</v>
      </c>
      <c r="E1169" s="161">
        <v>0</v>
      </c>
      <c r="F1169" s="162">
        <f t="shared" si="86"/>
        <v>801180</v>
      </c>
      <c r="G1169" s="52">
        <f t="shared" si="87"/>
        <v>0</v>
      </c>
      <c r="H1169" s="90"/>
    </row>
    <row r="1170" spans="1:8" s="15" customFormat="1" outlineLevel="2">
      <c r="A1170" s="89" t="s">
        <v>476</v>
      </c>
      <c r="B1170" s="104" t="s">
        <v>1679</v>
      </c>
      <c r="C1170" s="103" t="s">
        <v>1678</v>
      </c>
      <c r="D1170" s="161">
        <v>240354</v>
      </c>
      <c r="E1170" s="161">
        <v>0</v>
      </c>
      <c r="F1170" s="162">
        <f t="shared" si="86"/>
        <v>240354</v>
      </c>
      <c r="G1170" s="52">
        <f t="shared" si="87"/>
        <v>0</v>
      </c>
      <c r="H1170" s="90"/>
    </row>
    <row r="1171" spans="1:8" s="15" customFormat="1" ht="38.25" outlineLevel="2">
      <c r="A1171" s="89" t="s">
        <v>476</v>
      </c>
      <c r="B1171" s="104" t="s">
        <v>1676</v>
      </c>
      <c r="C1171" s="103" t="s">
        <v>1586</v>
      </c>
      <c r="D1171" s="161">
        <v>7210620</v>
      </c>
      <c r="E1171" s="161">
        <v>0</v>
      </c>
      <c r="F1171" s="162">
        <f t="shared" si="86"/>
        <v>7210620</v>
      </c>
      <c r="G1171" s="52">
        <f t="shared" si="87"/>
        <v>0</v>
      </c>
      <c r="H1171" s="90"/>
    </row>
    <row r="1172" spans="1:8" s="15" customFormat="1" outlineLevel="2">
      <c r="A1172" s="89" t="s">
        <v>476</v>
      </c>
      <c r="B1172" s="104" t="s">
        <v>1671</v>
      </c>
      <c r="C1172" s="103" t="s">
        <v>1670</v>
      </c>
      <c r="D1172" s="161">
        <v>16024</v>
      </c>
      <c r="E1172" s="161">
        <v>0</v>
      </c>
      <c r="F1172" s="162">
        <f t="shared" si="86"/>
        <v>16024</v>
      </c>
      <c r="G1172" s="52">
        <f t="shared" si="87"/>
        <v>0</v>
      </c>
      <c r="H1172" s="90"/>
    </row>
    <row r="1173" spans="1:8" s="15" customFormat="1" ht="25.5" outlineLevel="2">
      <c r="A1173" s="89" t="s">
        <v>476</v>
      </c>
      <c r="B1173" s="104" t="s">
        <v>1656</v>
      </c>
      <c r="C1173" s="103" t="s">
        <v>1655</v>
      </c>
      <c r="D1173" s="161">
        <v>396023.12</v>
      </c>
      <c r="E1173" s="161">
        <v>0</v>
      </c>
      <c r="F1173" s="162">
        <f t="shared" si="86"/>
        <v>396023.12</v>
      </c>
      <c r="G1173" s="52">
        <f t="shared" si="87"/>
        <v>0</v>
      </c>
      <c r="H1173" s="90"/>
    </row>
    <row r="1174" spans="1:8" s="15" customFormat="1" ht="25.5" outlineLevel="2">
      <c r="A1174" s="89" t="s">
        <v>476</v>
      </c>
      <c r="B1174" s="104" t="s">
        <v>1652</v>
      </c>
      <c r="C1174" s="103" t="s">
        <v>1651</v>
      </c>
      <c r="D1174" s="161">
        <v>108159</v>
      </c>
      <c r="E1174" s="161">
        <v>0</v>
      </c>
      <c r="F1174" s="162">
        <f t="shared" si="86"/>
        <v>108159</v>
      </c>
      <c r="G1174" s="52">
        <f t="shared" si="87"/>
        <v>0</v>
      </c>
      <c r="H1174" s="90"/>
    </row>
    <row r="1175" spans="1:8" s="15" customFormat="1" ht="38.25" outlineLevel="2">
      <c r="A1175" s="89" t="s">
        <v>476</v>
      </c>
      <c r="B1175" s="104" t="s">
        <v>1650</v>
      </c>
      <c r="C1175" s="103" t="s">
        <v>1649</v>
      </c>
      <c r="D1175" s="161">
        <v>200295</v>
      </c>
      <c r="E1175" s="161">
        <v>14000</v>
      </c>
      <c r="F1175" s="162">
        <f t="shared" ref="F1175:F1199" si="88">D1175-E1175</f>
        <v>186295</v>
      </c>
      <c r="G1175" s="52">
        <f t="shared" ref="G1175:G1199" si="89">E1175/D1175</f>
        <v>6.989690206944757E-2</v>
      </c>
      <c r="H1175" s="90"/>
    </row>
    <row r="1176" spans="1:8" s="15" customFormat="1" ht="25.5" outlineLevel="2">
      <c r="A1176" s="89" t="s">
        <v>476</v>
      </c>
      <c r="B1176" s="104" t="s">
        <v>1646</v>
      </c>
      <c r="C1176" s="103" t="s">
        <v>1645</v>
      </c>
      <c r="D1176" s="161">
        <v>45666.8</v>
      </c>
      <c r="E1176" s="161">
        <v>0</v>
      </c>
      <c r="F1176" s="162">
        <f t="shared" si="88"/>
        <v>45666.8</v>
      </c>
      <c r="G1176" s="52">
        <f t="shared" si="89"/>
        <v>0</v>
      </c>
      <c r="H1176" s="90"/>
    </row>
    <row r="1177" spans="1:8" s="15" customFormat="1" outlineLevel="2">
      <c r="A1177" s="89" t="s">
        <v>476</v>
      </c>
      <c r="B1177" s="104" t="s">
        <v>1644</v>
      </c>
      <c r="C1177" s="103" t="s">
        <v>1643</v>
      </c>
      <c r="D1177" s="161">
        <v>160236</v>
      </c>
      <c r="E1177" s="161">
        <v>0</v>
      </c>
      <c r="F1177" s="162">
        <f t="shared" si="88"/>
        <v>160236</v>
      </c>
      <c r="G1177" s="52">
        <f t="shared" si="89"/>
        <v>0</v>
      </c>
      <c r="H1177" s="90"/>
    </row>
    <row r="1178" spans="1:8" s="15" customFormat="1" outlineLevel="2">
      <c r="A1178" s="89" t="s">
        <v>476</v>
      </c>
      <c r="B1178" s="104" t="s">
        <v>1638</v>
      </c>
      <c r="C1178" s="103" t="s">
        <v>1637</v>
      </c>
      <c r="D1178" s="161">
        <v>80118</v>
      </c>
      <c r="E1178" s="161">
        <v>0</v>
      </c>
      <c r="F1178" s="162">
        <f t="shared" si="88"/>
        <v>80118</v>
      </c>
      <c r="G1178" s="52">
        <f t="shared" si="89"/>
        <v>0</v>
      </c>
      <c r="H1178" s="90"/>
    </row>
    <row r="1179" spans="1:8" s="15" customFormat="1" ht="25.5" outlineLevel="2">
      <c r="A1179" s="89" t="s">
        <v>476</v>
      </c>
      <c r="B1179" s="104" t="s">
        <v>1632</v>
      </c>
      <c r="C1179" s="103" t="s">
        <v>1631</v>
      </c>
      <c r="D1179" s="161">
        <v>801180</v>
      </c>
      <c r="E1179" s="161">
        <v>0</v>
      </c>
      <c r="F1179" s="162">
        <f t="shared" si="88"/>
        <v>801180</v>
      </c>
      <c r="G1179" s="52">
        <f t="shared" si="89"/>
        <v>0</v>
      </c>
      <c r="H1179" s="90"/>
    </row>
    <row r="1180" spans="1:8" s="15" customFormat="1" ht="25.5" outlineLevel="2">
      <c r="A1180" s="89" t="s">
        <v>476</v>
      </c>
      <c r="B1180" s="104" t="s">
        <v>1630</v>
      </c>
      <c r="C1180" s="103" t="s">
        <v>1629</v>
      </c>
      <c r="D1180" s="161">
        <v>45666.8</v>
      </c>
      <c r="E1180" s="161">
        <v>0</v>
      </c>
      <c r="F1180" s="162">
        <f t="shared" si="88"/>
        <v>45666.8</v>
      </c>
      <c r="G1180" s="52">
        <f t="shared" si="89"/>
        <v>0</v>
      </c>
      <c r="H1180" s="90"/>
    </row>
    <row r="1181" spans="1:8" s="15" customFormat="1" ht="25.5" outlineLevel="2">
      <c r="A1181" s="89" t="s">
        <v>476</v>
      </c>
      <c r="B1181" s="104" t="s">
        <v>1621</v>
      </c>
      <c r="C1181" s="103" t="s">
        <v>1620</v>
      </c>
      <c r="D1181" s="161">
        <v>761811</v>
      </c>
      <c r="E1181" s="161">
        <v>0</v>
      </c>
      <c r="F1181" s="162">
        <f t="shared" si="88"/>
        <v>761811</v>
      </c>
      <c r="G1181" s="52">
        <f t="shared" si="89"/>
        <v>0</v>
      </c>
      <c r="H1181" s="90"/>
    </row>
    <row r="1182" spans="1:8" s="15" customFormat="1" ht="25.5" outlineLevel="2">
      <c r="A1182" s="89" t="s">
        <v>476</v>
      </c>
      <c r="B1182" s="104" t="s">
        <v>1617</v>
      </c>
      <c r="C1182" s="103" t="s">
        <v>1616</v>
      </c>
      <c r="D1182" s="161">
        <v>80118</v>
      </c>
      <c r="E1182" s="161">
        <v>0</v>
      </c>
      <c r="F1182" s="162">
        <f t="shared" si="88"/>
        <v>80118</v>
      </c>
      <c r="G1182" s="52">
        <f t="shared" si="89"/>
        <v>0</v>
      </c>
      <c r="H1182" s="90"/>
    </row>
    <row r="1183" spans="1:8" s="15" customFormat="1" ht="25.5" outlineLevel="2">
      <c r="A1183" s="89" t="s">
        <v>476</v>
      </c>
      <c r="B1183" s="104" t="s">
        <v>1615</v>
      </c>
      <c r="C1183" s="103" t="s">
        <v>1614</v>
      </c>
      <c r="D1183" s="161">
        <v>79316.600000000006</v>
      </c>
      <c r="E1183" s="161">
        <v>0</v>
      </c>
      <c r="F1183" s="162">
        <f t="shared" si="88"/>
        <v>79316.600000000006</v>
      </c>
      <c r="G1183" s="52">
        <f t="shared" si="89"/>
        <v>0</v>
      </c>
      <c r="H1183" s="90"/>
    </row>
    <row r="1184" spans="1:8" s="15" customFormat="1" ht="25.5" outlineLevel="2">
      <c r="A1184" s="89" t="s">
        <v>476</v>
      </c>
      <c r="B1184" s="104" t="s">
        <v>1613</v>
      </c>
      <c r="C1184" s="103" t="s">
        <v>1612</v>
      </c>
      <c r="D1184" s="161">
        <v>200295</v>
      </c>
      <c r="E1184" s="161">
        <v>14000</v>
      </c>
      <c r="F1184" s="162">
        <f t="shared" si="88"/>
        <v>186295</v>
      </c>
      <c r="G1184" s="52">
        <f t="shared" si="89"/>
        <v>6.989690206944757E-2</v>
      </c>
      <c r="H1184" s="90"/>
    </row>
    <row r="1185" spans="1:8" s="15" customFormat="1" outlineLevel="2">
      <c r="A1185" s="89" t="s">
        <v>476</v>
      </c>
      <c r="B1185" s="104" t="s">
        <v>1611</v>
      </c>
      <c r="C1185" s="103" t="s">
        <v>1610</v>
      </c>
      <c r="D1185" s="161">
        <v>320472</v>
      </c>
      <c r="E1185" s="161">
        <v>20235.29</v>
      </c>
      <c r="F1185" s="162">
        <f t="shared" si="88"/>
        <v>300236.71000000002</v>
      </c>
      <c r="G1185" s="52">
        <f t="shared" si="89"/>
        <v>6.3142146583788916E-2</v>
      </c>
      <c r="H1185" s="90"/>
    </row>
    <row r="1186" spans="1:8" s="15" customFormat="1" ht="38.25" outlineLevel="2">
      <c r="A1186" s="89" t="s">
        <v>476</v>
      </c>
      <c r="B1186" s="104" t="s">
        <v>1609</v>
      </c>
      <c r="C1186" s="103" t="s">
        <v>1608</v>
      </c>
      <c r="D1186" s="161">
        <v>160236</v>
      </c>
      <c r="E1186" s="161">
        <v>0</v>
      </c>
      <c r="F1186" s="162">
        <f t="shared" si="88"/>
        <v>160236</v>
      </c>
      <c r="G1186" s="52">
        <f t="shared" si="89"/>
        <v>0</v>
      </c>
      <c r="H1186" s="90"/>
    </row>
    <row r="1187" spans="1:8" s="15" customFormat="1" ht="63.75" outlineLevel="2">
      <c r="A1187" s="89" t="s">
        <v>476</v>
      </c>
      <c r="B1187" s="104" t="s">
        <v>1607</v>
      </c>
      <c r="C1187" s="103" t="s">
        <v>1606</v>
      </c>
      <c r="D1187" s="161">
        <v>664979</v>
      </c>
      <c r="E1187" s="161">
        <v>0</v>
      </c>
      <c r="F1187" s="162">
        <f t="shared" si="88"/>
        <v>664979</v>
      </c>
      <c r="G1187" s="52">
        <f t="shared" si="89"/>
        <v>0</v>
      </c>
      <c r="H1187" s="90"/>
    </row>
    <row r="1188" spans="1:8" s="15" customFormat="1" outlineLevel="2">
      <c r="A1188" s="89" t="s">
        <v>476</v>
      </c>
      <c r="B1188" s="104" t="s">
        <v>1589</v>
      </c>
      <c r="C1188" s="103" t="s">
        <v>1588</v>
      </c>
      <c r="D1188" s="161">
        <v>10014750</v>
      </c>
      <c r="E1188" s="161">
        <v>0</v>
      </c>
      <c r="F1188" s="162">
        <f t="shared" si="88"/>
        <v>10014750</v>
      </c>
      <c r="G1188" s="52">
        <f t="shared" si="89"/>
        <v>0</v>
      </c>
      <c r="H1188" s="90"/>
    </row>
    <row r="1189" spans="1:8" s="15" customFormat="1" ht="25.5" outlineLevel="2">
      <c r="A1189" s="89" t="s">
        <v>476</v>
      </c>
      <c r="B1189" s="104" t="s">
        <v>1585</v>
      </c>
      <c r="C1189" s="103" t="s">
        <v>1584</v>
      </c>
      <c r="D1189" s="161">
        <v>537862.80000000005</v>
      </c>
      <c r="E1189" s="161">
        <v>0</v>
      </c>
      <c r="F1189" s="162">
        <f t="shared" si="88"/>
        <v>537862.80000000005</v>
      </c>
      <c r="G1189" s="52">
        <f t="shared" si="89"/>
        <v>0</v>
      </c>
      <c r="H1189" s="90"/>
    </row>
    <row r="1190" spans="1:8" s="15" customFormat="1" outlineLevel="2">
      <c r="A1190" s="89" t="s">
        <v>476</v>
      </c>
      <c r="B1190" s="104" t="s">
        <v>1575</v>
      </c>
      <c r="C1190" s="103" t="s">
        <v>1574</v>
      </c>
      <c r="D1190" s="161">
        <v>2503688</v>
      </c>
      <c r="E1190" s="161">
        <v>0</v>
      </c>
      <c r="F1190" s="162">
        <f t="shared" si="88"/>
        <v>2503688</v>
      </c>
      <c r="G1190" s="52">
        <f t="shared" si="89"/>
        <v>0</v>
      </c>
      <c r="H1190" s="90"/>
    </row>
    <row r="1191" spans="1:8" s="15" customFormat="1" ht="25.5" outlineLevel="2">
      <c r="A1191" s="89" t="s">
        <v>476</v>
      </c>
      <c r="B1191" s="104" t="s">
        <v>1561</v>
      </c>
      <c r="C1191" s="103" t="s">
        <v>1560</v>
      </c>
      <c r="D1191" s="161">
        <v>2203245</v>
      </c>
      <c r="E1191" s="161">
        <v>0</v>
      </c>
      <c r="F1191" s="162">
        <f t="shared" si="88"/>
        <v>2203245</v>
      </c>
      <c r="G1191" s="52">
        <f t="shared" si="89"/>
        <v>0</v>
      </c>
      <c r="H1191" s="90"/>
    </row>
    <row r="1192" spans="1:8" s="15" customFormat="1" outlineLevel="2">
      <c r="A1192" s="89" t="s">
        <v>476</v>
      </c>
      <c r="B1192" s="104" t="s">
        <v>1525</v>
      </c>
      <c r="C1192" s="103" t="s">
        <v>1524</v>
      </c>
      <c r="D1192" s="161">
        <v>500738</v>
      </c>
      <c r="E1192" s="161">
        <v>0</v>
      </c>
      <c r="F1192" s="162">
        <f t="shared" si="88"/>
        <v>500738</v>
      </c>
      <c r="G1192" s="52">
        <f t="shared" si="89"/>
        <v>0</v>
      </c>
      <c r="H1192" s="90"/>
    </row>
    <row r="1193" spans="1:8" s="15" customFormat="1" outlineLevel="2">
      <c r="A1193" s="89" t="s">
        <v>476</v>
      </c>
      <c r="B1193" s="104" t="s">
        <v>1517</v>
      </c>
      <c r="C1193" s="103" t="s">
        <v>1516</v>
      </c>
      <c r="D1193" s="161">
        <v>500738</v>
      </c>
      <c r="E1193" s="161">
        <v>0</v>
      </c>
      <c r="F1193" s="162">
        <f t="shared" si="88"/>
        <v>500738</v>
      </c>
      <c r="G1193" s="52">
        <f t="shared" si="89"/>
        <v>0</v>
      </c>
      <c r="H1193" s="90"/>
    </row>
    <row r="1194" spans="1:8" s="15" customFormat="1" ht="25.5" outlineLevel="2">
      <c r="A1194" s="89" t="s">
        <v>476</v>
      </c>
      <c r="B1194" s="104" t="s">
        <v>1499</v>
      </c>
      <c r="C1194" s="103" t="s">
        <v>1498</v>
      </c>
      <c r="D1194" s="161">
        <v>1015751</v>
      </c>
      <c r="E1194" s="161">
        <v>0</v>
      </c>
      <c r="F1194" s="162">
        <f t="shared" si="88"/>
        <v>1015751</v>
      </c>
      <c r="G1194" s="52">
        <f t="shared" si="89"/>
        <v>0</v>
      </c>
      <c r="H1194" s="90"/>
    </row>
    <row r="1195" spans="1:8" s="15" customFormat="1" ht="25.5" outlineLevel="2">
      <c r="A1195" s="89" t="s">
        <v>476</v>
      </c>
      <c r="B1195" s="104" t="s">
        <v>1495</v>
      </c>
      <c r="C1195" s="103" t="s">
        <v>1494</v>
      </c>
      <c r="D1195" s="161">
        <v>300442</v>
      </c>
      <c r="E1195" s="161">
        <v>0</v>
      </c>
      <c r="F1195" s="162">
        <f t="shared" si="88"/>
        <v>300442</v>
      </c>
      <c r="G1195" s="52">
        <f t="shared" si="89"/>
        <v>0</v>
      </c>
      <c r="H1195" s="90"/>
    </row>
    <row r="1196" spans="1:8" s="15" customFormat="1" ht="38.25" outlineLevel="2">
      <c r="A1196" s="89" t="s">
        <v>476</v>
      </c>
      <c r="B1196" s="104" t="s">
        <v>1483</v>
      </c>
      <c r="C1196" s="103" t="s">
        <v>1482</v>
      </c>
      <c r="D1196" s="161">
        <v>6008850</v>
      </c>
      <c r="E1196" s="161">
        <v>0</v>
      </c>
      <c r="F1196" s="162">
        <f t="shared" si="88"/>
        <v>6008850</v>
      </c>
      <c r="G1196" s="52">
        <f t="shared" si="89"/>
        <v>0</v>
      </c>
      <c r="H1196" s="90"/>
    </row>
    <row r="1197" spans="1:8" s="15" customFormat="1" ht="38.25" outlineLevel="2">
      <c r="A1197" s="89" t="s">
        <v>476</v>
      </c>
      <c r="B1197" s="104" t="s">
        <v>1481</v>
      </c>
      <c r="C1197" s="103" t="s">
        <v>1480</v>
      </c>
      <c r="D1197" s="161">
        <v>6008850</v>
      </c>
      <c r="E1197" s="161">
        <v>0</v>
      </c>
      <c r="F1197" s="162">
        <f t="shared" si="88"/>
        <v>6008850</v>
      </c>
      <c r="G1197" s="52">
        <f t="shared" si="89"/>
        <v>0</v>
      </c>
      <c r="H1197" s="90"/>
    </row>
    <row r="1198" spans="1:8" s="15" customFormat="1" outlineLevel="2">
      <c r="A1198" s="89" t="s">
        <v>476</v>
      </c>
      <c r="B1198" s="104" t="s">
        <v>10465</v>
      </c>
      <c r="C1198" s="103" t="s">
        <v>10464</v>
      </c>
      <c r="D1198" s="161">
        <v>2004683</v>
      </c>
      <c r="E1198" s="161">
        <v>0</v>
      </c>
      <c r="F1198" s="162">
        <f t="shared" si="88"/>
        <v>2004683</v>
      </c>
      <c r="G1198" s="52">
        <f t="shared" si="89"/>
        <v>0</v>
      </c>
      <c r="H1198" s="90"/>
    </row>
    <row r="1199" spans="1:8" s="15" customFormat="1" ht="25.5" outlineLevel="2">
      <c r="A1199" s="89" t="s">
        <v>476</v>
      </c>
      <c r="B1199" s="104" t="s">
        <v>10460</v>
      </c>
      <c r="C1199" s="103" t="s">
        <v>10459</v>
      </c>
      <c r="D1199" s="161">
        <v>1002341</v>
      </c>
      <c r="E1199" s="161">
        <v>0</v>
      </c>
      <c r="F1199" s="162">
        <f t="shared" si="88"/>
        <v>1002341</v>
      </c>
      <c r="G1199" s="52">
        <f t="shared" si="89"/>
        <v>0</v>
      </c>
      <c r="H1199" s="90"/>
    </row>
    <row r="1200" spans="1:8" s="101" customFormat="1" outlineLevel="1">
      <c r="A1200" s="91" t="s">
        <v>11203</v>
      </c>
      <c r="B1200" s="104"/>
      <c r="C1200" s="103"/>
      <c r="D1200" s="161"/>
      <c r="E1200" s="161"/>
      <c r="F1200" s="162">
        <f>SUBTOTAL(9,F1143:F1199)</f>
        <v>63716534.010000005</v>
      </c>
      <c r="G1200" s="52"/>
      <c r="H1200" s="90"/>
    </row>
    <row r="1201" spans="1:8" s="15" customFormat="1" outlineLevel="2">
      <c r="A1201" s="89" t="s">
        <v>481</v>
      </c>
      <c r="B1201" s="104" t="s">
        <v>11632</v>
      </c>
      <c r="C1201" s="103" t="s">
        <v>11633</v>
      </c>
      <c r="D1201" s="161">
        <v>4805783.47</v>
      </c>
      <c r="E1201" s="161">
        <v>122239.13</v>
      </c>
      <c r="F1201" s="162">
        <f t="shared" ref="F1201:F1228" si="90">D1201-E1201</f>
        <v>4683544.34</v>
      </c>
      <c r="G1201" s="52">
        <f t="shared" ref="G1201:G1228" si="91">E1201/D1201</f>
        <v>2.5435838040368475E-2</v>
      </c>
      <c r="H1201" s="90"/>
    </row>
    <row r="1202" spans="1:8" s="15" customFormat="1" ht="25.5" outlineLevel="2">
      <c r="A1202" s="89" t="s">
        <v>481</v>
      </c>
      <c r="B1202" s="104" t="s">
        <v>484</v>
      </c>
      <c r="C1202" s="103" t="s">
        <v>485</v>
      </c>
      <c r="D1202" s="161">
        <v>3974000</v>
      </c>
      <c r="E1202" s="161">
        <v>0</v>
      </c>
      <c r="F1202" s="162">
        <f t="shared" si="90"/>
        <v>3974000</v>
      </c>
      <c r="G1202" s="52">
        <f t="shared" si="91"/>
        <v>0</v>
      </c>
      <c r="H1202" s="90"/>
    </row>
    <row r="1203" spans="1:8" s="15" customFormat="1" outlineLevel="2">
      <c r="A1203" s="89" t="s">
        <v>481</v>
      </c>
      <c r="B1203" s="104" t="s">
        <v>1479</v>
      </c>
      <c r="C1203" s="103" t="s">
        <v>1478</v>
      </c>
      <c r="D1203" s="161">
        <v>2002950</v>
      </c>
      <c r="E1203" s="161">
        <v>0</v>
      </c>
      <c r="F1203" s="162">
        <f t="shared" si="90"/>
        <v>2002950</v>
      </c>
      <c r="G1203" s="52">
        <f t="shared" si="91"/>
        <v>0</v>
      </c>
      <c r="H1203" s="90"/>
    </row>
    <row r="1204" spans="1:8" s="15" customFormat="1" outlineLevel="2">
      <c r="A1204" s="89" t="s">
        <v>481</v>
      </c>
      <c r="B1204" s="104" t="s">
        <v>1477</v>
      </c>
      <c r="C1204" s="103" t="s">
        <v>1476</v>
      </c>
      <c r="D1204" s="161">
        <v>1802655</v>
      </c>
      <c r="E1204" s="161">
        <v>0</v>
      </c>
      <c r="F1204" s="162">
        <f t="shared" si="90"/>
        <v>1802655</v>
      </c>
      <c r="G1204" s="52">
        <f t="shared" si="91"/>
        <v>0</v>
      </c>
      <c r="H1204" s="90"/>
    </row>
    <row r="1205" spans="1:8" s="15" customFormat="1" outlineLevel="2">
      <c r="A1205" s="89" t="s">
        <v>481</v>
      </c>
      <c r="B1205" s="104" t="s">
        <v>1473</v>
      </c>
      <c r="C1205" s="103" t="s">
        <v>1472</v>
      </c>
      <c r="D1205" s="161">
        <v>400590</v>
      </c>
      <c r="E1205" s="161">
        <v>0</v>
      </c>
      <c r="F1205" s="162">
        <f t="shared" si="90"/>
        <v>400590</v>
      </c>
      <c r="G1205" s="52">
        <f t="shared" si="91"/>
        <v>0</v>
      </c>
      <c r="H1205" s="90"/>
    </row>
    <row r="1206" spans="1:8" s="15" customFormat="1" outlineLevel="2">
      <c r="A1206" s="89" t="s">
        <v>481</v>
      </c>
      <c r="B1206" s="104" t="s">
        <v>1469</v>
      </c>
      <c r="C1206" s="103" t="s">
        <v>12022</v>
      </c>
      <c r="D1206" s="161">
        <v>1602360</v>
      </c>
      <c r="E1206" s="161">
        <v>0</v>
      </c>
      <c r="F1206" s="162">
        <f t="shared" si="90"/>
        <v>1602360</v>
      </c>
      <c r="G1206" s="52">
        <f t="shared" si="91"/>
        <v>0</v>
      </c>
      <c r="H1206" s="90"/>
    </row>
    <row r="1207" spans="1:8" s="15" customFormat="1" outlineLevel="2">
      <c r="A1207" s="89" t="s">
        <v>481</v>
      </c>
      <c r="B1207" s="104" t="s">
        <v>1460</v>
      </c>
      <c r="C1207" s="103" t="s">
        <v>1459</v>
      </c>
      <c r="D1207" s="161">
        <v>801180</v>
      </c>
      <c r="E1207" s="161">
        <v>0</v>
      </c>
      <c r="F1207" s="162">
        <f t="shared" si="90"/>
        <v>801180</v>
      </c>
      <c r="G1207" s="52">
        <f t="shared" si="91"/>
        <v>0</v>
      </c>
      <c r="H1207" s="90"/>
    </row>
    <row r="1208" spans="1:8" s="15" customFormat="1" outlineLevel="2">
      <c r="A1208" s="89" t="s">
        <v>481</v>
      </c>
      <c r="B1208" s="104" t="s">
        <v>1458</v>
      </c>
      <c r="C1208" s="103" t="s">
        <v>1457</v>
      </c>
      <c r="D1208" s="161">
        <v>400590</v>
      </c>
      <c r="E1208" s="161">
        <v>0</v>
      </c>
      <c r="F1208" s="162">
        <f t="shared" si="90"/>
        <v>400590</v>
      </c>
      <c r="G1208" s="52">
        <f t="shared" si="91"/>
        <v>0</v>
      </c>
      <c r="H1208" s="90"/>
    </row>
    <row r="1209" spans="1:8" s="15" customFormat="1" ht="25.5" outlineLevel="2">
      <c r="A1209" s="89" t="s">
        <v>481</v>
      </c>
      <c r="B1209" s="104" t="s">
        <v>1450</v>
      </c>
      <c r="C1209" s="103" t="s">
        <v>1449</v>
      </c>
      <c r="D1209" s="161">
        <v>801180</v>
      </c>
      <c r="E1209" s="161">
        <v>0</v>
      </c>
      <c r="F1209" s="162">
        <f t="shared" si="90"/>
        <v>801180</v>
      </c>
      <c r="G1209" s="52">
        <f t="shared" si="91"/>
        <v>0</v>
      </c>
      <c r="H1209" s="90"/>
    </row>
    <row r="1210" spans="1:8" s="15" customFormat="1" ht="25.5" outlineLevel="2">
      <c r="A1210" s="89" t="s">
        <v>481</v>
      </c>
      <c r="B1210" s="104" t="s">
        <v>1444</v>
      </c>
      <c r="C1210" s="103" t="s">
        <v>1443</v>
      </c>
      <c r="D1210" s="161">
        <v>2002950</v>
      </c>
      <c r="E1210" s="161">
        <v>0</v>
      </c>
      <c r="F1210" s="162">
        <f t="shared" si="90"/>
        <v>2002950</v>
      </c>
      <c r="G1210" s="52">
        <f t="shared" si="91"/>
        <v>0</v>
      </c>
      <c r="H1210" s="90"/>
    </row>
    <row r="1211" spans="1:8" s="15" customFormat="1" outlineLevel="2">
      <c r="A1211" s="89" t="s">
        <v>481</v>
      </c>
      <c r="B1211" s="104" t="s">
        <v>1442</v>
      </c>
      <c r="C1211" s="103" t="s">
        <v>1441</v>
      </c>
      <c r="D1211" s="161">
        <v>1201770</v>
      </c>
      <c r="E1211" s="161">
        <v>0</v>
      </c>
      <c r="F1211" s="162">
        <f t="shared" si="90"/>
        <v>1201770</v>
      </c>
      <c r="G1211" s="52">
        <f t="shared" si="91"/>
        <v>0</v>
      </c>
      <c r="H1211" s="90"/>
    </row>
    <row r="1212" spans="1:8" s="15" customFormat="1" ht="38.25" outlineLevel="2">
      <c r="A1212" s="89" t="s">
        <v>481</v>
      </c>
      <c r="B1212" s="104" t="s">
        <v>1440</v>
      </c>
      <c r="C1212" s="103" t="s">
        <v>1439</v>
      </c>
      <c r="D1212" s="161">
        <v>801180</v>
      </c>
      <c r="E1212" s="161">
        <v>0</v>
      </c>
      <c r="F1212" s="162">
        <f t="shared" si="90"/>
        <v>801180</v>
      </c>
      <c r="G1212" s="52">
        <f t="shared" si="91"/>
        <v>0</v>
      </c>
      <c r="H1212" s="90"/>
    </row>
    <row r="1213" spans="1:8" s="15" customFormat="1" ht="25.5" outlineLevel="2">
      <c r="A1213" s="89" t="s">
        <v>481</v>
      </c>
      <c r="B1213" s="104" t="s">
        <v>1436</v>
      </c>
      <c r="C1213" s="103" t="s">
        <v>1435</v>
      </c>
      <c r="D1213" s="161">
        <v>2403540</v>
      </c>
      <c r="E1213" s="161">
        <v>0</v>
      </c>
      <c r="F1213" s="162">
        <f t="shared" si="90"/>
        <v>2403540</v>
      </c>
      <c r="G1213" s="52">
        <f t="shared" si="91"/>
        <v>0</v>
      </c>
      <c r="H1213" s="90"/>
    </row>
    <row r="1214" spans="1:8" s="15" customFormat="1" ht="25.5" outlineLevel="2">
      <c r="A1214" s="89" t="s">
        <v>481</v>
      </c>
      <c r="B1214" s="104" t="s">
        <v>1430</v>
      </c>
      <c r="C1214" s="103" t="s">
        <v>1429</v>
      </c>
      <c r="D1214" s="161">
        <v>11216521</v>
      </c>
      <c r="E1214" s="161">
        <v>0</v>
      </c>
      <c r="F1214" s="162">
        <f t="shared" si="90"/>
        <v>11216521</v>
      </c>
      <c r="G1214" s="52">
        <f t="shared" si="91"/>
        <v>0</v>
      </c>
      <c r="H1214" s="90"/>
    </row>
    <row r="1215" spans="1:8" s="15" customFormat="1" outlineLevel="2">
      <c r="A1215" s="89" t="s">
        <v>481</v>
      </c>
      <c r="B1215" s="104" t="s">
        <v>1428</v>
      </c>
      <c r="C1215" s="103" t="s">
        <v>1427</v>
      </c>
      <c r="D1215" s="161">
        <v>11216521</v>
      </c>
      <c r="E1215" s="161">
        <v>80000</v>
      </c>
      <c r="F1215" s="162">
        <f t="shared" si="90"/>
        <v>11136521</v>
      </c>
      <c r="G1215" s="52">
        <f t="shared" si="91"/>
        <v>7.1323363099841742E-3</v>
      </c>
      <c r="H1215" s="90"/>
    </row>
    <row r="1216" spans="1:8" s="15" customFormat="1" ht="25.5" outlineLevel="2">
      <c r="A1216" s="89" t="s">
        <v>481</v>
      </c>
      <c r="B1216" s="104" t="s">
        <v>1422</v>
      </c>
      <c r="C1216" s="103" t="s">
        <v>1421</v>
      </c>
      <c r="D1216" s="161">
        <v>9213570</v>
      </c>
      <c r="E1216" s="161">
        <v>0</v>
      </c>
      <c r="F1216" s="162">
        <f t="shared" si="90"/>
        <v>9213570</v>
      </c>
      <c r="G1216" s="52">
        <f t="shared" si="91"/>
        <v>0</v>
      </c>
      <c r="H1216" s="90"/>
    </row>
    <row r="1217" spans="1:8" s="15" customFormat="1" outlineLevel="2">
      <c r="A1217" s="89" t="s">
        <v>481</v>
      </c>
      <c r="B1217" s="104" t="s">
        <v>1420</v>
      </c>
      <c r="C1217" s="103" t="s">
        <v>1419</v>
      </c>
      <c r="D1217" s="161">
        <v>400590</v>
      </c>
      <c r="E1217" s="161">
        <v>0</v>
      </c>
      <c r="F1217" s="162">
        <f t="shared" si="90"/>
        <v>400590</v>
      </c>
      <c r="G1217" s="52">
        <f t="shared" si="91"/>
        <v>0</v>
      </c>
      <c r="H1217" s="90"/>
    </row>
    <row r="1218" spans="1:8" s="15" customFormat="1" ht="25.5" outlineLevel="2">
      <c r="A1218" s="89" t="s">
        <v>481</v>
      </c>
      <c r="B1218" s="104" t="s">
        <v>1416</v>
      </c>
      <c r="C1218" s="103" t="s">
        <v>1415</v>
      </c>
      <c r="D1218" s="161">
        <v>600885</v>
      </c>
      <c r="E1218" s="161">
        <v>0</v>
      </c>
      <c r="F1218" s="162">
        <f t="shared" si="90"/>
        <v>600885</v>
      </c>
      <c r="G1218" s="52">
        <f t="shared" si="91"/>
        <v>0</v>
      </c>
      <c r="H1218" s="90"/>
    </row>
    <row r="1219" spans="1:8" s="15" customFormat="1" outlineLevel="2">
      <c r="A1219" s="89" t="s">
        <v>481</v>
      </c>
      <c r="B1219" s="104" t="s">
        <v>1414</v>
      </c>
      <c r="C1219" s="103" t="s">
        <v>1413</v>
      </c>
      <c r="D1219" s="161">
        <v>240354</v>
      </c>
      <c r="E1219" s="161">
        <v>0</v>
      </c>
      <c r="F1219" s="162">
        <f t="shared" si="90"/>
        <v>240354</v>
      </c>
      <c r="G1219" s="52">
        <f t="shared" si="91"/>
        <v>0</v>
      </c>
      <c r="H1219" s="90"/>
    </row>
    <row r="1220" spans="1:8" s="15" customFormat="1" ht="38.25" outlineLevel="2">
      <c r="A1220" s="89" t="s">
        <v>481</v>
      </c>
      <c r="B1220" s="104" t="s">
        <v>11433</v>
      </c>
      <c r="C1220" s="103" t="s">
        <v>11434</v>
      </c>
      <c r="D1220" s="161">
        <v>160236</v>
      </c>
      <c r="E1220" s="161">
        <v>0</v>
      </c>
      <c r="F1220" s="162">
        <f t="shared" si="90"/>
        <v>160236</v>
      </c>
      <c r="G1220" s="52">
        <f t="shared" si="91"/>
        <v>0</v>
      </c>
      <c r="H1220" s="90"/>
    </row>
    <row r="1221" spans="1:8" s="15" customFormat="1" outlineLevel="2">
      <c r="A1221" s="89" t="s">
        <v>481</v>
      </c>
      <c r="B1221" s="104" t="s">
        <v>1408</v>
      </c>
      <c r="C1221" s="103" t="s">
        <v>1407</v>
      </c>
      <c r="D1221" s="161">
        <v>1001475</v>
      </c>
      <c r="E1221" s="161">
        <v>0</v>
      </c>
      <c r="F1221" s="162">
        <f t="shared" si="90"/>
        <v>1001475</v>
      </c>
      <c r="G1221" s="52">
        <f t="shared" si="91"/>
        <v>0</v>
      </c>
      <c r="H1221" s="90"/>
    </row>
    <row r="1222" spans="1:8" s="15" customFormat="1" ht="38.25" outlineLevel="2">
      <c r="A1222" s="89" t="s">
        <v>481</v>
      </c>
      <c r="B1222" s="104" t="s">
        <v>1406</v>
      </c>
      <c r="C1222" s="103" t="s">
        <v>1405</v>
      </c>
      <c r="D1222" s="161">
        <v>801180</v>
      </c>
      <c r="E1222" s="161">
        <v>0</v>
      </c>
      <c r="F1222" s="162">
        <f t="shared" si="90"/>
        <v>801180</v>
      </c>
      <c r="G1222" s="52">
        <f t="shared" si="91"/>
        <v>0</v>
      </c>
      <c r="H1222" s="90"/>
    </row>
    <row r="1223" spans="1:8" s="15" customFormat="1" ht="25.5" outlineLevel="2">
      <c r="A1223" s="89" t="s">
        <v>481</v>
      </c>
      <c r="B1223" s="104" t="s">
        <v>1404</v>
      </c>
      <c r="C1223" s="103" t="s">
        <v>1403</v>
      </c>
      <c r="D1223" s="161">
        <v>1602360</v>
      </c>
      <c r="E1223" s="161">
        <v>0</v>
      </c>
      <c r="F1223" s="162">
        <f t="shared" si="90"/>
        <v>1602360</v>
      </c>
      <c r="G1223" s="52">
        <f t="shared" si="91"/>
        <v>0</v>
      </c>
      <c r="H1223" s="90"/>
    </row>
    <row r="1224" spans="1:8" s="15" customFormat="1" ht="25.5" outlineLevel="2">
      <c r="A1224" s="89" t="s">
        <v>481</v>
      </c>
      <c r="B1224" s="104" t="s">
        <v>1398</v>
      </c>
      <c r="C1224" s="103" t="s">
        <v>1397</v>
      </c>
      <c r="D1224" s="161">
        <v>801180</v>
      </c>
      <c r="E1224" s="161">
        <v>0</v>
      </c>
      <c r="F1224" s="162">
        <f t="shared" si="90"/>
        <v>801180</v>
      </c>
      <c r="G1224" s="52">
        <f t="shared" si="91"/>
        <v>0</v>
      </c>
      <c r="H1224" s="90"/>
    </row>
    <row r="1225" spans="1:8" s="15" customFormat="1" ht="102" outlineLevel="2">
      <c r="A1225" s="89" t="s">
        <v>481</v>
      </c>
      <c r="B1225" s="104" t="s">
        <v>1396</v>
      </c>
      <c r="C1225" s="103" t="s">
        <v>1395</v>
      </c>
      <c r="D1225" s="161">
        <v>1532500.97</v>
      </c>
      <c r="E1225" s="161">
        <v>0</v>
      </c>
      <c r="F1225" s="162">
        <f t="shared" si="90"/>
        <v>1532500.97</v>
      </c>
      <c r="G1225" s="52">
        <f t="shared" si="91"/>
        <v>0</v>
      </c>
      <c r="H1225" s="90"/>
    </row>
    <row r="1226" spans="1:8" s="15" customFormat="1" outlineLevel="2">
      <c r="A1226" s="89" t="s">
        <v>481</v>
      </c>
      <c r="B1226" s="104" t="s">
        <v>1394</v>
      </c>
      <c r="C1226" s="103" t="s">
        <v>1393</v>
      </c>
      <c r="D1226" s="161">
        <v>2002950</v>
      </c>
      <c r="E1226" s="161">
        <v>0</v>
      </c>
      <c r="F1226" s="162">
        <f t="shared" si="90"/>
        <v>2002950</v>
      </c>
      <c r="G1226" s="52">
        <f t="shared" si="91"/>
        <v>0</v>
      </c>
      <c r="H1226" s="90"/>
    </row>
    <row r="1227" spans="1:8" s="15" customFormat="1" ht="25.5" outlineLevel="2">
      <c r="A1227" s="89" t="s">
        <v>481</v>
      </c>
      <c r="B1227" s="104" t="s">
        <v>1390</v>
      </c>
      <c r="C1227" s="103" t="s">
        <v>1389</v>
      </c>
      <c r="D1227" s="161">
        <v>3004425</v>
      </c>
      <c r="E1227" s="161">
        <v>0</v>
      </c>
      <c r="F1227" s="162">
        <f t="shared" si="90"/>
        <v>3004425</v>
      </c>
      <c r="G1227" s="52">
        <f t="shared" si="91"/>
        <v>0</v>
      </c>
      <c r="H1227" s="90"/>
    </row>
    <row r="1228" spans="1:8" s="15" customFormat="1" outlineLevel="2">
      <c r="A1228" s="89" t="s">
        <v>481</v>
      </c>
      <c r="B1228" s="104" t="s">
        <v>1388</v>
      </c>
      <c r="C1228" s="103" t="s">
        <v>1387</v>
      </c>
      <c r="D1228" s="161">
        <v>1001475</v>
      </c>
      <c r="E1228" s="161">
        <v>0</v>
      </c>
      <c r="F1228" s="162">
        <f t="shared" si="90"/>
        <v>1001475</v>
      </c>
      <c r="G1228" s="52">
        <f t="shared" si="91"/>
        <v>0</v>
      </c>
      <c r="H1228" s="90"/>
    </row>
    <row r="1229" spans="1:8" s="101" customFormat="1" outlineLevel="1">
      <c r="A1229" s="91" t="s">
        <v>11204</v>
      </c>
      <c r="B1229" s="104"/>
      <c r="C1229" s="103"/>
      <c r="D1229" s="161"/>
      <c r="E1229" s="161"/>
      <c r="F1229" s="162">
        <f>SUBTOTAL(9,F1201:F1228)</f>
        <v>67594712.310000002</v>
      </c>
      <c r="G1229" s="52"/>
      <c r="H1229" s="90"/>
    </row>
    <row r="1230" spans="1:8" s="15" customFormat="1" outlineLevel="2">
      <c r="A1230" s="89" t="s">
        <v>184</v>
      </c>
      <c r="B1230" s="104" t="s">
        <v>1380</v>
      </c>
      <c r="C1230" s="103" t="s">
        <v>1379</v>
      </c>
      <c r="D1230" s="161">
        <v>203150</v>
      </c>
      <c r="E1230" s="161">
        <v>0</v>
      </c>
      <c r="F1230" s="162">
        <f t="shared" ref="F1230:F1237" si="92">D1230-E1230</f>
        <v>203150</v>
      </c>
      <c r="G1230" s="52">
        <f t="shared" ref="G1230:G1237" si="93">E1230/D1230</f>
        <v>0</v>
      </c>
      <c r="H1230" s="90"/>
    </row>
    <row r="1231" spans="1:8" s="15" customFormat="1" ht="25.5" outlineLevel="2">
      <c r="A1231" s="89" t="s">
        <v>184</v>
      </c>
      <c r="B1231" s="104" t="s">
        <v>1345</v>
      </c>
      <c r="C1231" s="103" t="s">
        <v>1344</v>
      </c>
      <c r="D1231" s="161">
        <v>365669</v>
      </c>
      <c r="E1231" s="161">
        <v>0</v>
      </c>
      <c r="F1231" s="162">
        <f t="shared" si="92"/>
        <v>365669</v>
      </c>
      <c r="G1231" s="52">
        <f t="shared" si="93"/>
        <v>0</v>
      </c>
      <c r="H1231" s="90"/>
    </row>
    <row r="1232" spans="1:8" s="15" customFormat="1" ht="25.5" outlineLevel="2">
      <c r="A1232" s="89" t="s">
        <v>184</v>
      </c>
      <c r="B1232" s="104" t="s">
        <v>1331</v>
      </c>
      <c r="C1232" s="103" t="s">
        <v>1278</v>
      </c>
      <c r="D1232" s="161">
        <v>329725.8</v>
      </c>
      <c r="E1232" s="161">
        <v>0</v>
      </c>
      <c r="F1232" s="162">
        <f t="shared" si="92"/>
        <v>329725.8</v>
      </c>
      <c r="G1232" s="52">
        <f t="shared" si="93"/>
        <v>0</v>
      </c>
      <c r="H1232" s="90"/>
    </row>
    <row r="1233" spans="1:8" s="15" customFormat="1" outlineLevel="2">
      <c r="A1233" s="89" t="s">
        <v>184</v>
      </c>
      <c r="B1233" s="104" t="s">
        <v>1303</v>
      </c>
      <c r="C1233" s="103" t="s">
        <v>1280</v>
      </c>
      <c r="D1233" s="161">
        <v>355513.1</v>
      </c>
      <c r="E1233" s="161">
        <v>0</v>
      </c>
      <c r="F1233" s="162">
        <f t="shared" si="92"/>
        <v>355513.1</v>
      </c>
      <c r="G1233" s="52">
        <f t="shared" si="93"/>
        <v>0</v>
      </c>
      <c r="H1233" s="90"/>
    </row>
    <row r="1234" spans="1:8" s="15" customFormat="1" outlineLevel="2">
      <c r="A1234" s="89" t="s">
        <v>184</v>
      </c>
      <c r="B1234" s="104" t="s">
        <v>1281</v>
      </c>
      <c r="C1234" s="103" t="s">
        <v>1280</v>
      </c>
      <c r="D1234" s="161">
        <v>253938.5</v>
      </c>
      <c r="E1234" s="161">
        <v>0</v>
      </c>
      <c r="F1234" s="162">
        <f t="shared" si="92"/>
        <v>253938.5</v>
      </c>
      <c r="G1234" s="52">
        <f t="shared" si="93"/>
        <v>0</v>
      </c>
      <c r="H1234" s="90"/>
    </row>
    <row r="1235" spans="1:8" s="15" customFormat="1" ht="25.5" outlineLevel="2">
      <c r="A1235" s="89" t="s">
        <v>184</v>
      </c>
      <c r="B1235" s="104" t="s">
        <v>1279</v>
      </c>
      <c r="C1235" s="103" t="s">
        <v>1278</v>
      </c>
      <c r="D1235" s="161">
        <v>558662.30000000005</v>
      </c>
      <c r="E1235" s="161">
        <v>0</v>
      </c>
      <c r="F1235" s="162">
        <f t="shared" si="92"/>
        <v>558662.30000000005</v>
      </c>
      <c r="G1235" s="52">
        <f t="shared" si="93"/>
        <v>0</v>
      </c>
      <c r="H1235" s="90"/>
    </row>
    <row r="1236" spans="1:8" s="15" customFormat="1" ht="25.5" outlineLevel="2">
      <c r="A1236" s="89" t="s">
        <v>184</v>
      </c>
      <c r="B1236" s="104" t="s">
        <v>10445</v>
      </c>
      <c r="C1236" s="103" t="s">
        <v>10444</v>
      </c>
      <c r="D1236" s="161">
        <v>48101</v>
      </c>
      <c r="E1236" s="161">
        <v>0</v>
      </c>
      <c r="F1236" s="162">
        <f t="shared" si="92"/>
        <v>48101</v>
      </c>
      <c r="G1236" s="52">
        <f t="shared" si="93"/>
        <v>0</v>
      </c>
      <c r="H1236" s="90"/>
    </row>
    <row r="1237" spans="1:8" s="15" customFormat="1" ht="25.5" outlineLevel="2">
      <c r="A1237" s="89" t="s">
        <v>184</v>
      </c>
      <c r="B1237" s="104" t="s">
        <v>10437</v>
      </c>
      <c r="C1237" s="103" t="s">
        <v>1278</v>
      </c>
      <c r="D1237" s="161">
        <v>291607</v>
      </c>
      <c r="E1237" s="161">
        <v>0</v>
      </c>
      <c r="F1237" s="162">
        <f t="shared" si="92"/>
        <v>291607</v>
      </c>
      <c r="G1237" s="52">
        <f t="shared" si="93"/>
        <v>0</v>
      </c>
      <c r="H1237" s="90"/>
    </row>
    <row r="1238" spans="1:8" s="101" customFormat="1" outlineLevel="1">
      <c r="A1238" s="91" t="s">
        <v>11205</v>
      </c>
      <c r="B1238" s="104"/>
      <c r="C1238" s="103"/>
      <c r="D1238" s="161"/>
      <c r="E1238" s="161"/>
      <c r="F1238" s="162">
        <f>SUBTOTAL(9,F1230:F1237)</f>
        <v>2406366.7000000002</v>
      </c>
      <c r="G1238" s="52"/>
      <c r="H1238" s="90"/>
    </row>
    <row r="1239" spans="1:8" s="15" customFormat="1" outlineLevel="2">
      <c r="A1239" s="89" t="s">
        <v>528</v>
      </c>
      <c r="B1239" s="104" t="s">
        <v>1016</v>
      </c>
      <c r="C1239" s="103" t="s">
        <v>1015</v>
      </c>
      <c r="D1239" s="161">
        <v>6008850</v>
      </c>
      <c r="E1239" s="161">
        <v>387390.62</v>
      </c>
      <c r="F1239" s="162">
        <f>D1239-E1239</f>
        <v>5621459.3799999999</v>
      </c>
      <c r="G1239" s="52">
        <f>E1239/D1239</f>
        <v>6.4470010068482325E-2</v>
      </c>
      <c r="H1239" s="90"/>
    </row>
    <row r="1240" spans="1:8" s="15" customFormat="1" outlineLevel="2">
      <c r="A1240" s="89" t="s">
        <v>528</v>
      </c>
      <c r="B1240" s="104" t="s">
        <v>1010</v>
      </c>
      <c r="C1240" s="103" t="s">
        <v>1009</v>
      </c>
      <c r="D1240" s="161">
        <v>2002950</v>
      </c>
      <c r="E1240" s="161">
        <v>200000</v>
      </c>
      <c r="F1240" s="162">
        <f>D1240-E1240</f>
        <v>1802950</v>
      </c>
      <c r="G1240" s="52">
        <f>E1240/D1240</f>
        <v>9.9852717242067957E-2</v>
      </c>
      <c r="H1240" s="90"/>
    </row>
    <row r="1241" spans="1:8" s="15" customFormat="1" ht="25.5" outlineLevel="2">
      <c r="A1241" s="89" t="s">
        <v>528</v>
      </c>
      <c r="B1241" s="104" t="s">
        <v>1008</v>
      </c>
      <c r="C1241" s="103" t="s">
        <v>1007</v>
      </c>
      <c r="D1241" s="161">
        <v>507876</v>
      </c>
      <c r="E1241" s="161">
        <v>0</v>
      </c>
      <c r="F1241" s="162">
        <f>D1241-E1241</f>
        <v>507876</v>
      </c>
      <c r="G1241" s="52">
        <f>E1241/D1241</f>
        <v>0</v>
      </c>
      <c r="H1241" s="90"/>
    </row>
    <row r="1242" spans="1:8" s="17" customFormat="1" outlineLevel="2">
      <c r="A1242" s="89" t="s">
        <v>528</v>
      </c>
      <c r="B1242" s="104" t="s">
        <v>10402</v>
      </c>
      <c r="C1242" s="103" t="s">
        <v>10401</v>
      </c>
      <c r="D1242" s="161">
        <v>481012</v>
      </c>
      <c r="E1242" s="161">
        <v>0</v>
      </c>
      <c r="F1242" s="162">
        <f>D1242-E1242</f>
        <v>481012</v>
      </c>
      <c r="G1242" s="52">
        <f>E1242/D1242</f>
        <v>0</v>
      </c>
      <c r="H1242" s="90"/>
    </row>
    <row r="1243" spans="1:8" s="102" customFormat="1" outlineLevel="1">
      <c r="A1243" s="91" t="s">
        <v>11206</v>
      </c>
      <c r="B1243" s="104"/>
      <c r="C1243" s="103"/>
      <c r="D1243" s="161"/>
      <c r="E1243" s="161"/>
      <c r="F1243" s="162">
        <f>SUBTOTAL(9,F1239:F1242)</f>
        <v>8413297.379999999</v>
      </c>
      <c r="G1243" s="52"/>
      <c r="H1243" s="90"/>
    </row>
    <row r="1244" spans="1:8" s="15" customFormat="1" outlineLevel="2">
      <c r="A1244" s="89" t="s">
        <v>490</v>
      </c>
      <c r="B1244" s="104" t="s">
        <v>503</v>
      </c>
      <c r="C1244" s="103" t="s">
        <v>504</v>
      </c>
      <c r="D1244" s="161">
        <v>3300000</v>
      </c>
      <c r="E1244" s="161">
        <v>0</v>
      </c>
      <c r="F1244" s="162">
        <f t="shared" ref="F1244:F1283" si="94">D1244-E1244</f>
        <v>3300000</v>
      </c>
      <c r="G1244" s="52">
        <f t="shared" ref="G1244:G1283" si="95">E1244/D1244</f>
        <v>0</v>
      </c>
      <c r="H1244" s="90"/>
    </row>
    <row r="1245" spans="1:8" s="15" customFormat="1" ht="25.5" outlineLevel="2">
      <c r="A1245" s="89" t="s">
        <v>490</v>
      </c>
      <c r="B1245" s="104" t="s">
        <v>9122</v>
      </c>
      <c r="C1245" s="103" t="s">
        <v>9121</v>
      </c>
      <c r="D1245" s="161">
        <v>1963830</v>
      </c>
      <c r="E1245" s="161">
        <v>0</v>
      </c>
      <c r="F1245" s="162">
        <f t="shared" si="94"/>
        <v>1963830</v>
      </c>
      <c r="G1245" s="52">
        <f t="shared" si="95"/>
        <v>0</v>
      </c>
      <c r="H1245" s="90"/>
    </row>
    <row r="1246" spans="1:8" s="15" customFormat="1" ht="25.5" outlineLevel="2">
      <c r="A1246" s="89" t="s">
        <v>490</v>
      </c>
      <c r="B1246" s="104" t="s">
        <v>9096</v>
      </c>
      <c r="C1246" s="103" t="s">
        <v>9095</v>
      </c>
      <c r="D1246" s="161">
        <v>325254</v>
      </c>
      <c r="E1246" s="161">
        <v>0</v>
      </c>
      <c r="F1246" s="162">
        <f t="shared" si="94"/>
        <v>325254</v>
      </c>
      <c r="G1246" s="52">
        <f t="shared" si="95"/>
        <v>0</v>
      </c>
      <c r="H1246" s="90"/>
    </row>
    <row r="1247" spans="1:8" s="15" customFormat="1" ht="25.5" outlineLevel="2">
      <c r="A1247" s="89" t="s">
        <v>490</v>
      </c>
      <c r="B1247" s="104" t="s">
        <v>9076</v>
      </c>
      <c r="C1247" s="103" t="s">
        <v>9075</v>
      </c>
      <c r="D1247" s="161">
        <v>676170</v>
      </c>
      <c r="E1247" s="161">
        <v>0</v>
      </c>
      <c r="F1247" s="162">
        <f t="shared" si="94"/>
        <v>676170</v>
      </c>
      <c r="G1247" s="52">
        <f t="shared" si="95"/>
        <v>0</v>
      </c>
      <c r="H1247" s="90"/>
    </row>
    <row r="1248" spans="1:8" s="15" customFormat="1" outlineLevel="2">
      <c r="A1248" s="89" t="s">
        <v>490</v>
      </c>
      <c r="B1248" s="104" t="s">
        <v>513</v>
      </c>
      <c r="C1248" s="103" t="s">
        <v>514</v>
      </c>
      <c r="D1248" s="161">
        <v>5000000</v>
      </c>
      <c r="E1248" s="161">
        <v>0</v>
      </c>
      <c r="F1248" s="162">
        <f t="shared" si="94"/>
        <v>5000000</v>
      </c>
      <c r="G1248" s="52">
        <f t="shared" si="95"/>
        <v>0</v>
      </c>
      <c r="H1248" s="90"/>
    </row>
    <row r="1249" spans="1:8" s="15" customFormat="1" ht="25.5" outlineLevel="2">
      <c r="A1249" s="89" t="s">
        <v>490</v>
      </c>
      <c r="B1249" s="104" t="s">
        <v>515</v>
      </c>
      <c r="C1249" s="103" t="s">
        <v>516</v>
      </c>
      <c r="D1249" s="161">
        <v>3477250</v>
      </c>
      <c r="E1249" s="161">
        <v>0</v>
      </c>
      <c r="F1249" s="162">
        <f t="shared" si="94"/>
        <v>3477250</v>
      </c>
      <c r="G1249" s="52">
        <f t="shared" si="95"/>
        <v>0</v>
      </c>
      <c r="H1249" s="90"/>
    </row>
    <row r="1250" spans="1:8" s="15" customFormat="1" ht="25.5" outlineLevel="2">
      <c r="A1250" s="89" t="s">
        <v>490</v>
      </c>
      <c r="B1250" s="104" t="s">
        <v>1267</v>
      </c>
      <c r="C1250" s="103" t="s">
        <v>1266</v>
      </c>
      <c r="D1250" s="161">
        <v>801180</v>
      </c>
      <c r="E1250" s="161">
        <v>0</v>
      </c>
      <c r="F1250" s="162">
        <f t="shared" si="94"/>
        <v>801180</v>
      </c>
      <c r="G1250" s="52">
        <f t="shared" si="95"/>
        <v>0</v>
      </c>
      <c r="H1250" s="90"/>
    </row>
    <row r="1251" spans="1:8" s="15" customFormat="1" ht="38.25" outlineLevel="2">
      <c r="A1251" s="89" t="s">
        <v>490</v>
      </c>
      <c r="B1251" s="104" t="s">
        <v>1255</v>
      </c>
      <c r="C1251" s="103" t="s">
        <v>1254</v>
      </c>
      <c r="D1251" s="161">
        <v>61002</v>
      </c>
      <c r="E1251" s="161">
        <v>0</v>
      </c>
      <c r="F1251" s="162">
        <f t="shared" si="94"/>
        <v>61002</v>
      </c>
      <c r="G1251" s="52">
        <f t="shared" si="95"/>
        <v>0</v>
      </c>
      <c r="H1251" s="90"/>
    </row>
    <row r="1252" spans="1:8" s="15" customFormat="1" outlineLevel="2">
      <c r="A1252" s="89" t="s">
        <v>490</v>
      </c>
      <c r="B1252" s="104" t="s">
        <v>1253</v>
      </c>
      <c r="C1252" s="103" t="s">
        <v>1252</v>
      </c>
      <c r="D1252" s="161">
        <v>240354</v>
      </c>
      <c r="E1252" s="161">
        <v>0</v>
      </c>
      <c r="F1252" s="162">
        <f t="shared" si="94"/>
        <v>240354</v>
      </c>
      <c r="G1252" s="52">
        <f t="shared" si="95"/>
        <v>0</v>
      </c>
      <c r="H1252" s="90"/>
    </row>
    <row r="1253" spans="1:8" s="15" customFormat="1" ht="25.5" outlineLevel="2">
      <c r="A1253" s="89" t="s">
        <v>490</v>
      </c>
      <c r="B1253" s="104" t="s">
        <v>1239</v>
      </c>
      <c r="C1253" s="103" t="s">
        <v>1238</v>
      </c>
      <c r="D1253" s="161">
        <v>8126</v>
      </c>
      <c r="E1253" s="161">
        <v>0</v>
      </c>
      <c r="F1253" s="162">
        <f t="shared" si="94"/>
        <v>8126</v>
      </c>
      <c r="G1253" s="52">
        <f t="shared" si="95"/>
        <v>0</v>
      </c>
      <c r="H1253" s="90"/>
    </row>
    <row r="1254" spans="1:8" s="15" customFormat="1" outlineLevel="2">
      <c r="A1254" s="89" t="s">
        <v>490</v>
      </c>
      <c r="B1254" s="104" t="s">
        <v>1223</v>
      </c>
      <c r="C1254" s="103" t="s">
        <v>1222</v>
      </c>
      <c r="D1254" s="161">
        <v>400590</v>
      </c>
      <c r="E1254" s="161">
        <v>0</v>
      </c>
      <c r="F1254" s="162">
        <f t="shared" si="94"/>
        <v>400590</v>
      </c>
      <c r="G1254" s="52">
        <f t="shared" si="95"/>
        <v>0</v>
      </c>
      <c r="H1254" s="90"/>
    </row>
    <row r="1255" spans="1:8" s="15" customFormat="1" ht="38.25" outlineLevel="2">
      <c r="A1255" s="89" t="s">
        <v>490</v>
      </c>
      <c r="B1255" s="104" t="s">
        <v>1217</v>
      </c>
      <c r="C1255" s="103" t="s">
        <v>1216</v>
      </c>
      <c r="D1255" s="161">
        <v>801180</v>
      </c>
      <c r="E1255" s="161">
        <v>0</v>
      </c>
      <c r="F1255" s="162">
        <f t="shared" si="94"/>
        <v>801180</v>
      </c>
      <c r="G1255" s="52">
        <f t="shared" si="95"/>
        <v>0</v>
      </c>
      <c r="H1255" s="90"/>
    </row>
    <row r="1256" spans="1:8" s="15" customFormat="1" ht="25.5" outlineLevel="2">
      <c r="A1256" s="89" t="s">
        <v>490</v>
      </c>
      <c r="B1256" s="104" t="s">
        <v>1214</v>
      </c>
      <c r="C1256" s="103" t="s">
        <v>1213</v>
      </c>
      <c r="D1256" s="161">
        <v>1201770</v>
      </c>
      <c r="E1256" s="161">
        <v>0</v>
      </c>
      <c r="F1256" s="162">
        <f t="shared" si="94"/>
        <v>1201770</v>
      </c>
      <c r="G1256" s="52">
        <f t="shared" si="95"/>
        <v>0</v>
      </c>
      <c r="H1256" s="90"/>
    </row>
    <row r="1257" spans="1:8" s="15" customFormat="1" ht="25.5" outlineLevel="2">
      <c r="A1257" s="89" t="s">
        <v>490</v>
      </c>
      <c r="B1257" s="104" t="s">
        <v>1200</v>
      </c>
      <c r="C1257" s="103" t="s">
        <v>1199</v>
      </c>
      <c r="D1257" s="161">
        <v>2153815</v>
      </c>
      <c r="E1257" s="161">
        <v>0</v>
      </c>
      <c r="F1257" s="162">
        <f t="shared" si="94"/>
        <v>2153815</v>
      </c>
      <c r="G1257" s="52">
        <f t="shared" si="95"/>
        <v>0</v>
      </c>
      <c r="H1257" s="90"/>
    </row>
    <row r="1258" spans="1:8" s="15" customFormat="1" ht="38.25" outlineLevel="2">
      <c r="A1258" s="89" t="s">
        <v>490</v>
      </c>
      <c r="B1258" s="104" t="s">
        <v>1196</v>
      </c>
      <c r="C1258" s="103" t="s">
        <v>1195</v>
      </c>
      <c r="D1258" s="161">
        <v>121890</v>
      </c>
      <c r="E1258" s="161">
        <v>0</v>
      </c>
      <c r="F1258" s="162">
        <f t="shared" si="94"/>
        <v>121890</v>
      </c>
      <c r="G1258" s="52">
        <f t="shared" si="95"/>
        <v>0</v>
      </c>
      <c r="H1258" s="90"/>
    </row>
    <row r="1259" spans="1:8" s="15" customFormat="1" ht="38.25" outlineLevel="2">
      <c r="A1259" s="89" t="s">
        <v>490</v>
      </c>
      <c r="B1259" s="104" t="s">
        <v>1194</v>
      </c>
      <c r="C1259" s="103" t="s">
        <v>1193</v>
      </c>
      <c r="D1259" s="161">
        <v>120177</v>
      </c>
      <c r="E1259" s="161">
        <v>1783.88</v>
      </c>
      <c r="F1259" s="162">
        <f t="shared" si="94"/>
        <v>118393.12</v>
      </c>
      <c r="G1259" s="52">
        <f t="shared" si="95"/>
        <v>1.4843772102815015E-2</v>
      </c>
      <c r="H1259" s="90"/>
    </row>
    <row r="1260" spans="1:8" s="15" customFormat="1" ht="25.5" outlineLevel="2">
      <c r="A1260" s="89" t="s">
        <v>490</v>
      </c>
      <c r="B1260" s="104" t="s">
        <v>1180</v>
      </c>
      <c r="C1260" s="103" t="s">
        <v>1179</v>
      </c>
      <c r="D1260" s="161">
        <v>35571.96</v>
      </c>
      <c r="E1260" s="161">
        <v>480</v>
      </c>
      <c r="F1260" s="162">
        <f t="shared" si="94"/>
        <v>35091.96</v>
      </c>
      <c r="G1260" s="52">
        <f t="shared" si="95"/>
        <v>1.349377430987778E-2</v>
      </c>
      <c r="H1260" s="90"/>
    </row>
    <row r="1261" spans="1:8" s="15" customFormat="1" ht="25.5" outlineLevel="2">
      <c r="A1261" s="89" t="s">
        <v>490</v>
      </c>
      <c r="B1261" s="104" t="s">
        <v>1178</v>
      </c>
      <c r="C1261" s="103" t="s">
        <v>1177</v>
      </c>
      <c r="D1261" s="161">
        <v>80118</v>
      </c>
      <c r="E1261" s="161">
        <v>0</v>
      </c>
      <c r="F1261" s="162">
        <f t="shared" si="94"/>
        <v>80118</v>
      </c>
      <c r="G1261" s="52">
        <f t="shared" si="95"/>
        <v>0</v>
      </c>
      <c r="H1261" s="90"/>
    </row>
    <row r="1262" spans="1:8" s="15" customFormat="1" ht="38.25" outlineLevel="2">
      <c r="A1262" s="89" t="s">
        <v>490</v>
      </c>
      <c r="B1262" s="104" t="s">
        <v>1176</v>
      </c>
      <c r="C1262" s="103" t="s">
        <v>1175</v>
      </c>
      <c r="D1262" s="161">
        <v>8126</v>
      </c>
      <c r="E1262" s="161">
        <v>0</v>
      </c>
      <c r="F1262" s="162">
        <f t="shared" si="94"/>
        <v>8126</v>
      </c>
      <c r="G1262" s="52">
        <f t="shared" si="95"/>
        <v>0</v>
      </c>
      <c r="H1262" s="90"/>
    </row>
    <row r="1263" spans="1:8" s="15" customFormat="1" ht="25.5" outlineLevel="2">
      <c r="A1263" s="89" t="s">
        <v>490</v>
      </c>
      <c r="B1263" s="104" t="s">
        <v>1174</v>
      </c>
      <c r="C1263" s="103" t="s">
        <v>1173</v>
      </c>
      <c r="D1263" s="161">
        <v>254188</v>
      </c>
      <c r="E1263" s="161">
        <v>0</v>
      </c>
      <c r="F1263" s="162">
        <f t="shared" si="94"/>
        <v>254188</v>
      </c>
      <c r="G1263" s="52">
        <f t="shared" si="95"/>
        <v>0</v>
      </c>
      <c r="H1263" s="90"/>
    </row>
    <row r="1264" spans="1:8" s="17" customFormat="1" outlineLevel="2">
      <c r="A1264" s="89" t="s">
        <v>490</v>
      </c>
      <c r="B1264" s="104" t="s">
        <v>1164</v>
      </c>
      <c r="C1264" s="103" t="s">
        <v>1163</v>
      </c>
      <c r="D1264" s="161">
        <v>801180</v>
      </c>
      <c r="E1264" s="161">
        <v>0</v>
      </c>
      <c r="F1264" s="162">
        <f t="shared" si="94"/>
        <v>801180</v>
      </c>
      <c r="G1264" s="52">
        <f t="shared" si="95"/>
        <v>0</v>
      </c>
      <c r="H1264" s="90"/>
    </row>
    <row r="1265" spans="1:8" s="15" customFormat="1" ht="25.5" outlineLevel="2">
      <c r="A1265" s="89" t="s">
        <v>490</v>
      </c>
      <c r="B1265" s="104" t="s">
        <v>1161</v>
      </c>
      <c r="C1265" s="103" t="s">
        <v>1160</v>
      </c>
      <c r="D1265" s="161">
        <v>269557</v>
      </c>
      <c r="E1265" s="161">
        <v>0</v>
      </c>
      <c r="F1265" s="162">
        <f t="shared" si="94"/>
        <v>269557</v>
      </c>
      <c r="G1265" s="52">
        <f t="shared" si="95"/>
        <v>0</v>
      </c>
      <c r="H1265" s="90"/>
    </row>
    <row r="1266" spans="1:8" s="15" customFormat="1" ht="38.25" outlineLevel="2">
      <c r="A1266" s="89" t="s">
        <v>490</v>
      </c>
      <c r="B1266" s="104" t="s">
        <v>1157</v>
      </c>
      <c r="C1266" s="103" t="s">
        <v>1156</v>
      </c>
      <c r="D1266" s="161">
        <v>1602360</v>
      </c>
      <c r="E1266" s="161">
        <v>0</v>
      </c>
      <c r="F1266" s="162">
        <f t="shared" si="94"/>
        <v>1602360</v>
      </c>
      <c r="G1266" s="52">
        <f t="shared" si="95"/>
        <v>0</v>
      </c>
      <c r="H1266" s="90"/>
    </row>
    <row r="1267" spans="1:8" s="15" customFormat="1" outlineLevel="2">
      <c r="A1267" s="89" t="s">
        <v>490</v>
      </c>
      <c r="B1267" s="104" t="s">
        <v>1154</v>
      </c>
      <c r="C1267" s="103" t="s">
        <v>1153</v>
      </c>
      <c r="D1267" s="161">
        <v>616588.64</v>
      </c>
      <c r="E1267" s="161">
        <v>398</v>
      </c>
      <c r="F1267" s="162">
        <f t="shared" si="94"/>
        <v>616190.64</v>
      </c>
      <c r="G1267" s="52">
        <f t="shared" si="95"/>
        <v>6.4548707871101875E-4</v>
      </c>
      <c r="H1267" s="90"/>
    </row>
    <row r="1268" spans="1:8" s="15" customFormat="1" ht="25.5" outlineLevel="2">
      <c r="A1268" s="89" t="s">
        <v>490</v>
      </c>
      <c r="B1268" s="104" t="s">
        <v>1150</v>
      </c>
      <c r="C1268" s="103" t="s">
        <v>1149</v>
      </c>
      <c r="D1268" s="161">
        <v>1201770</v>
      </c>
      <c r="E1268" s="161">
        <v>0</v>
      </c>
      <c r="F1268" s="162">
        <f t="shared" si="94"/>
        <v>1201770</v>
      </c>
      <c r="G1268" s="52">
        <f t="shared" si="95"/>
        <v>0</v>
      </c>
      <c r="H1268" s="90"/>
    </row>
    <row r="1269" spans="1:8" s="15" customFormat="1" outlineLevel="2">
      <c r="A1269" s="89" t="s">
        <v>490</v>
      </c>
      <c r="B1269" s="104" t="s">
        <v>1143</v>
      </c>
      <c r="C1269" s="103" t="s">
        <v>1142</v>
      </c>
      <c r="D1269" s="161">
        <v>1201770</v>
      </c>
      <c r="E1269" s="161">
        <v>633.52</v>
      </c>
      <c r="F1269" s="162">
        <f t="shared" si="94"/>
        <v>1201136.48</v>
      </c>
      <c r="G1269" s="52">
        <f t="shared" si="95"/>
        <v>5.2715577855995735E-4</v>
      </c>
      <c r="H1269" s="90"/>
    </row>
    <row r="1270" spans="1:8" s="15" customFormat="1" ht="25.5" outlineLevel="2">
      <c r="A1270" s="89" t="s">
        <v>490</v>
      </c>
      <c r="B1270" s="104" t="s">
        <v>1137</v>
      </c>
      <c r="C1270" s="103" t="s">
        <v>1136</v>
      </c>
      <c r="D1270" s="161">
        <v>81259</v>
      </c>
      <c r="E1270" s="161">
        <v>0</v>
      </c>
      <c r="F1270" s="162">
        <f t="shared" si="94"/>
        <v>81259</v>
      </c>
      <c r="G1270" s="52">
        <f t="shared" si="95"/>
        <v>0</v>
      </c>
      <c r="H1270" s="90"/>
    </row>
    <row r="1271" spans="1:8" s="15" customFormat="1" ht="25.5" outlineLevel="2">
      <c r="A1271" s="89" t="s">
        <v>490</v>
      </c>
      <c r="B1271" s="104" t="s">
        <v>1114</v>
      </c>
      <c r="C1271" s="103" t="s">
        <v>1113</v>
      </c>
      <c r="D1271" s="161">
        <v>1041534</v>
      </c>
      <c r="E1271" s="161">
        <v>1044.25</v>
      </c>
      <c r="F1271" s="162">
        <f t="shared" si="94"/>
        <v>1040489.75</v>
      </c>
      <c r="G1271" s="52">
        <f t="shared" si="95"/>
        <v>1.0026076921156679E-3</v>
      </c>
      <c r="H1271" s="90"/>
    </row>
    <row r="1272" spans="1:8" s="15" customFormat="1" ht="25.5" outlineLevel="2">
      <c r="A1272" s="89" t="s">
        <v>490</v>
      </c>
      <c r="B1272" s="104" t="s">
        <v>1102</v>
      </c>
      <c r="C1272" s="103" t="s">
        <v>1101</v>
      </c>
      <c r="D1272" s="161">
        <v>12017701</v>
      </c>
      <c r="E1272" s="161">
        <v>922258</v>
      </c>
      <c r="F1272" s="162">
        <f t="shared" si="94"/>
        <v>11095443</v>
      </c>
      <c r="G1272" s="52">
        <f t="shared" si="95"/>
        <v>7.674163302947877E-2</v>
      </c>
      <c r="H1272" s="90"/>
    </row>
    <row r="1273" spans="1:8" s="15" customFormat="1" ht="25.5" outlineLevel="2">
      <c r="A1273" s="89" t="s">
        <v>490</v>
      </c>
      <c r="B1273" s="104" t="s">
        <v>1098</v>
      </c>
      <c r="C1273" s="103" t="s">
        <v>1097</v>
      </c>
      <c r="D1273" s="161">
        <v>1266950</v>
      </c>
      <c r="E1273" s="161">
        <v>0</v>
      </c>
      <c r="F1273" s="162">
        <f t="shared" si="94"/>
        <v>1266950</v>
      </c>
      <c r="G1273" s="52">
        <f t="shared" si="95"/>
        <v>0</v>
      </c>
      <c r="H1273" s="90"/>
    </row>
    <row r="1274" spans="1:8" s="15" customFormat="1" outlineLevel="2">
      <c r="A1274" s="89" t="s">
        <v>490</v>
      </c>
      <c r="B1274" s="104" t="s">
        <v>1088</v>
      </c>
      <c r="C1274" s="103" t="s">
        <v>1087</v>
      </c>
      <c r="D1274" s="161">
        <v>5007375</v>
      </c>
      <c r="E1274" s="161">
        <v>0</v>
      </c>
      <c r="F1274" s="162">
        <f t="shared" si="94"/>
        <v>5007375</v>
      </c>
      <c r="G1274" s="52">
        <f t="shared" si="95"/>
        <v>0</v>
      </c>
      <c r="H1274" s="90"/>
    </row>
    <row r="1275" spans="1:8" s="15" customFormat="1" ht="25.5" outlineLevel="2">
      <c r="A1275" s="89" t="s">
        <v>490</v>
      </c>
      <c r="B1275" s="104" t="s">
        <v>1084</v>
      </c>
      <c r="C1275" s="103" t="s">
        <v>1083</v>
      </c>
      <c r="D1275" s="161">
        <v>50165</v>
      </c>
      <c r="E1275" s="161">
        <v>0</v>
      </c>
      <c r="F1275" s="162">
        <f t="shared" si="94"/>
        <v>50165</v>
      </c>
      <c r="G1275" s="52">
        <f t="shared" si="95"/>
        <v>0</v>
      </c>
      <c r="H1275" s="90"/>
    </row>
    <row r="1276" spans="1:8" s="15" customFormat="1" outlineLevel="2">
      <c r="A1276" s="89" t="s">
        <v>490</v>
      </c>
      <c r="B1276" s="104" t="s">
        <v>1080</v>
      </c>
      <c r="C1276" s="103" t="s">
        <v>1079</v>
      </c>
      <c r="D1276" s="161">
        <v>7010325</v>
      </c>
      <c r="E1276" s="161">
        <v>0</v>
      </c>
      <c r="F1276" s="162">
        <f t="shared" si="94"/>
        <v>7010325</v>
      </c>
      <c r="G1276" s="52">
        <f t="shared" si="95"/>
        <v>0</v>
      </c>
      <c r="H1276" s="90"/>
    </row>
    <row r="1277" spans="1:8" s="15" customFormat="1" outlineLevel="2">
      <c r="A1277" s="89" t="s">
        <v>490</v>
      </c>
      <c r="B1277" s="104" t="s">
        <v>1054</v>
      </c>
      <c r="C1277" s="103" t="s">
        <v>1053</v>
      </c>
      <c r="D1277" s="161">
        <v>1001475</v>
      </c>
      <c r="E1277" s="161">
        <v>407</v>
      </c>
      <c r="F1277" s="162">
        <f t="shared" si="94"/>
        <v>1001068</v>
      </c>
      <c r="G1277" s="52">
        <f t="shared" si="95"/>
        <v>4.0640055917521656E-4</v>
      </c>
      <c r="H1277" s="90"/>
    </row>
    <row r="1278" spans="1:8" s="15" customFormat="1" ht="25.5" outlineLevel="2">
      <c r="A1278" s="89" t="s">
        <v>490</v>
      </c>
      <c r="B1278" s="104" t="s">
        <v>1052</v>
      </c>
      <c r="C1278" s="103" t="s">
        <v>1051</v>
      </c>
      <c r="D1278" s="161">
        <v>510351</v>
      </c>
      <c r="E1278" s="161">
        <v>0</v>
      </c>
      <c r="F1278" s="162">
        <f t="shared" si="94"/>
        <v>510351</v>
      </c>
      <c r="G1278" s="52">
        <f t="shared" si="95"/>
        <v>0</v>
      </c>
      <c r="H1278" s="90"/>
    </row>
    <row r="1279" spans="1:8" s="15" customFormat="1" outlineLevel="2">
      <c r="A1279" s="89" t="s">
        <v>490</v>
      </c>
      <c r="B1279" s="104" t="s">
        <v>10430</v>
      </c>
      <c r="C1279" s="103" t="s">
        <v>10429</v>
      </c>
      <c r="D1279" s="161">
        <v>9526425</v>
      </c>
      <c r="E1279" s="161">
        <v>106906</v>
      </c>
      <c r="F1279" s="162">
        <f t="shared" si="94"/>
        <v>9419519</v>
      </c>
      <c r="G1279" s="52">
        <f t="shared" si="95"/>
        <v>1.1222048145028172E-2</v>
      </c>
      <c r="H1279" s="90"/>
    </row>
    <row r="1280" spans="1:8" s="15" customFormat="1" outlineLevel="2">
      <c r="A1280" s="89" t="s">
        <v>490</v>
      </c>
      <c r="B1280" s="104" t="s">
        <v>10426</v>
      </c>
      <c r="C1280" s="103" t="s">
        <v>10425</v>
      </c>
      <c r="D1280" s="161">
        <v>660036</v>
      </c>
      <c r="E1280" s="161">
        <v>42368</v>
      </c>
      <c r="F1280" s="162">
        <f t="shared" si="94"/>
        <v>617668</v>
      </c>
      <c r="G1280" s="52">
        <f t="shared" si="95"/>
        <v>6.4190438097315908E-2</v>
      </c>
      <c r="H1280" s="90"/>
    </row>
    <row r="1281" spans="1:8" s="15" customFormat="1" outlineLevel="2">
      <c r="A1281" s="89" t="s">
        <v>490</v>
      </c>
      <c r="B1281" s="104" t="s">
        <v>10421</v>
      </c>
      <c r="C1281" s="103" t="s">
        <v>10420</v>
      </c>
      <c r="D1281" s="161">
        <v>2004683</v>
      </c>
      <c r="E1281" s="161">
        <v>198088</v>
      </c>
      <c r="F1281" s="162">
        <f t="shared" si="94"/>
        <v>1806595</v>
      </c>
      <c r="G1281" s="52">
        <f t="shared" si="95"/>
        <v>9.8812630226325054E-2</v>
      </c>
      <c r="H1281" s="90"/>
    </row>
    <row r="1282" spans="1:8" s="17" customFormat="1" outlineLevel="2">
      <c r="A1282" s="89" t="s">
        <v>490</v>
      </c>
      <c r="B1282" s="104" t="s">
        <v>10419</v>
      </c>
      <c r="C1282" s="103" t="s">
        <v>10418</v>
      </c>
      <c r="D1282" s="161">
        <v>5011707</v>
      </c>
      <c r="E1282" s="161">
        <v>0</v>
      </c>
      <c r="F1282" s="162">
        <f t="shared" si="94"/>
        <v>5011707</v>
      </c>
      <c r="G1282" s="52">
        <f t="shared" si="95"/>
        <v>0</v>
      </c>
      <c r="H1282" s="90"/>
    </row>
    <row r="1283" spans="1:8" s="15" customFormat="1" ht="51" outlineLevel="2">
      <c r="A1283" s="89" t="s">
        <v>490</v>
      </c>
      <c r="B1283" s="104" t="s">
        <v>10417</v>
      </c>
      <c r="C1283" s="103" t="s">
        <v>10396</v>
      </c>
      <c r="D1283" s="161">
        <v>192396</v>
      </c>
      <c r="E1283" s="161">
        <v>0</v>
      </c>
      <c r="F1283" s="162">
        <f t="shared" si="94"/>
        <v>192396</v>
      </c>
      <c r="G1283" s="52">
        <f t="shared" si="95"/>
        <v>0</v>
      </c>
      <c r="H1283" s="90"/>
    </row>
    <row r="1284" spans="1:8" s="101" customFormat="1" outlineLevel="1">
      <c r="A1284" s="91" t="s">
        <v>11207</v>
      </c>
      <c r="B1284" s="104"/>
      <c r="C1284" s="103"/>
      <c r="D1284" s="161"/>
      <c r="E1284" s="161"/>
      <c r="F1284" s="162">
        <f>SUBTOTAL(9,F1244:F1283)</f>
        <v>70831832.950000003</v>
      </c>
      <c r="G1284" s="52"/>
      <c r="H1284" s="90"/>
    </row>
    <row r="1285" spans="1:8" s="15" customFormat="1" outlineLevel="2">
      <c r="A1285" s="89" t="s">
        <v>535</v>
      </c>
      <c r="B1285" s="104" t="s">
        <v>983</v>
      </c>
      <c r="C1285" s="103" t="s">
        <v>982</v>
      </c>
      <c r="D1285" s="161">
        <v>440649</v>
      </c>
      <c r="E1285" s="161">
        <v>0</v>
      </c>
      <c r="F1285" s="162">
        <f t="shared" ref="F1285:F1297" si="96">D1285-E1285</f>
        <v>440649</v>
      </c>
      <c r="G1285" s="52">
        <f t="shared" ref="G1285:G1297" si="97">E1285/D1285</f>
        <v>0</v>
      </c>
      <c r="H1285" s="90"/>
    </row>
    <row r="1286" spans="1:8" s="15" customFormat="1" ht="25.5" outlineLevel="2">
      <c r="A1286" s="89" t="s">
        <v>535</v>
      </c>
      <c r="B1286" s="104" t="s">
        <v>926</v>
      </c>
      <c r="C1286" s="103" t="s">
        <v>925</v>
      </c>
      <c r="D1286" s="161">
        <v>3204720</v>
      </c>
      <c r="E1286" s="161">
        <v>0</v>
      </c>
      <c r="F1286" s="162">
        <f t="shared" si="96"/>
        <v>3204720</v>
      </c>
      <c r="G1286" s="52">
        <f t="shared" si="97"/>
        <v>0</v>
      </c>
      <c r="H1286" s="90"/>
    </row>
    <row r="1287" spans="1:8" s="15" customFormat="1" outlineLevel="2">
      <c r="A1287" s="89" t="s">
        <v>535</v>
      </c>
      <c r="B1287" s="104" t="s">
        <v>921</v>
      </c>
      <c r="C1287" s="103" t="s">
        <v>920</v>
      </c>
      <c r="D1287" s="161">
        <v>4005900</v>
      </c>
      <c r="E1287" s="161">
        <v>0</v>
      </c>
      <c r="F1287" s="162">
        <f t="shared" si="96"/>
        <v>4005900</v>
      </c>
      <c r="G1287" s="52">
        <f t="shared" si="97"/>
        <v>0</v>
      </c>
      <c r="H1287" s="90"/>
    </row>
    <row r="1288" spans="1:8" s="15" customFormat="1" outlineLevel="2">
      <c r="A1288" s="89" t="s">
        <v>535</v>
      </c>
      <c r="B1288" s="104" t="s">
        <v>906</v>
      </c>
      <c r="C1288" s="103" t="s">
        <v>905</v>
      </c>
      <c r="D1288" s="161">
        <v>400590</v>
      </c>
      <c r="E1288" s="161">
        <v>27768.03</v>
      </c>
      <c r="F1288" s="162">
        <f t="shared" si="96"/>
        <v>372821.97</v>
      </c>
      <c r="G1288" s="52">
        <f t="shared" si="97"/>
        <v>6.9317831198981494E-2</v>
      </c>
      <c r="H1288" s="90"/>
    </row>
    <row r="1289" spans="1:8" s="15" customFormat="1" ht="25.5" outlineLevel="2">
      <c r="A1289" s="89" t="s">
        <v>535</v>
      </c>
      <c r="B1289" s="104" t="s">
        <v>887</v>
      </c>
      <c r="C1289" s="103" t="s">
        <v>886</v>
      </c>
      <c r="D1289" s="161">
        <v>400590</v>
      </c>
      <c r="E1289" s="161">
        <v>37185</v>
      </c>
      <c r="F1289" s="162">
        <f t="shared" si="96"/>
        <v>363405</v>
      </c>
      <c r="G1289" s="52">
        <f t="shared" si="97"/>
        <v>9.2825582266157419E-2</v>
      </c>
      <c r="H1289" s="90"/>
    </row>
    <row r="1290" spans="1:8" s="15" customFormat="1" outlineLevel="2">
      <c r="A1290" s="89" t="s">
        <v>535</v>
      </c>
      <c r="B1290" s="104" t="s">
        <v>860</v>
      </c>
      <c r="C1290" s="103" t="s">
        <v>859</v>
      </c>
      <c r="D1290" s="161">
        <v>1201770</v>
      </c>
      <c r="E1290" s="161">
        <v>0</v>
      </c>
      <c r="F1290" s="162">
        <f t="shared" si="96"/>
        <v>1201770</v>
      </c>
      <c r="G1290" s="52">
        <f t="shared" si="97"/>
        <v>0</v>
      </c>
      <c r="H1290" s="90"/>
    </row>
    <row r="1291" spans="1:8" s="15" customFormat="1" outlineLevel="2">
      <c r="A1291" s="89" t="s">
        <v>535</v>
      </c>
      <c r="B1291" s="104" t="s">
        <v>840</v>
      </c>
      <c r="C1291" s="103" t="s">
        <v>839</v>
      </c>
      <c r="D1291" s="161">
        <v>881298</v>
      </c>
      <c r="E1291" s="161">
        <v>0</v>
      </c>
      <c r="F1291" s="162">
        <f t="shared" si="96"/>
        <v>881298</v>
      </c>
      <c r="G1291" s="52">
        <f t="shared" si="97"/>
        <v>0</v>
      </c>
      <c r="H1291" s="90"/>
    </row>
    <row r="1292" spans="1:8" s="15" customFormat="1" ht="25.5" outlineLevel="2">
      <c r="A1292" s="89" t="s">
        <v>535</v>
      </c>
      <c r="B1292" s="104" t="s">
        <v>836</v>
      </c>
      <c r="C1292" s="103" t="s">
        <v>835</v>
      </c>
      <c r="D1292" s="161">
        <v>801180</v>
      </c>
      <c r="E1292" s="161">
        <v>0</v>
      </c>
      <c r="F1292" s="162">
        <f t="shared" si="96"/>
        <v>801180</v>
      </c>
      <c r="G1292" s="52">
        <f t="shared" si="97"/>
        <v>0</v>
      </c>
      <c r="H1292" s="90"/>
    </row>
    <row r="1293" spans="1:8" s="15" customFormat="1" ht="25.5" outlineLevel="2">
      <c r="A1293" s="89" t="s">
        <v>535</v>
      </c>
      <c r="B1293" s="104" t="s">
        <v>815</v>
      </c>
      <c r="C1293" s="103" t="s">
        <v>814</v>
      </c>
      <c r="D1293" s="161">
        <v>1081593</v>
      </c>
      <c r="E1293" s="161">
        <v>0</v>
      </c>
      <c r="F1293" s="162">
        <f t="shared" si="96"/>
        <v>1081593</v>
      </c>
      <c r="G1293" s="52">
        <f t="shared" si="97"/>
        <v>0</v>
      </c>
      <c r="H1293" s="90"/>
    </row>
    <row r="1294" spans="1:8" s="15" customFormat="1" outlineLevel="2">
      <c r="A1294" s="89" t="s">
        <v>535</v>
      </c>
      <c r="B1294" s="104" t="s">
        <v>809</v>
      </c>
      <c r="C1294" s="103" t="s">
        <v>808</v>
      </c>
      <c r="D1294" s="161">
        <v>69477</v>
      </c>
      <c r="E1294" s="161">
        <v>0</v>
      </c>
      <c r="F1294" s="162">
        <f t="shared" si="96"/>
        <v>69477</v>
      </c>
      <c r="G1294" s="52">
        <f t="shared" si="97"/>
        <v>0</v>
      </c>
      <c r="H1294" s="90"/>
    </row>
    <row r="1295" spans="1:8" s="15" customFormat="1" ht="25.5" outlineLevel="2">
      <c r="A1295" s="89" t="s">
        <v>535</v>
      </c>
      <c r="B1295" s="104" t="s">
        <v>807</v>
      </c>
      <c r="C1295" s="103" t="s">
        <v>806</v>
      </c>
      <c r="D1295" s="161">
        <v>1251844</v>
      </c>
      <c r="E1295" s="161">
        <v>0</v>
      </c>
      <c r="F1295" s="162">
        <f t="shared" si="96"/>
        <v>1251844</v>
      </c>
      <c r="G1295" s="52">
        <f t="shared" si="97"/>
        <v>0</v>
      </c>
      <c r="H1295" s="90"/>
    </row>
    <row r="1296" spans="1:8" s="15" customFormat="1" ht="25.5" outlineLevel="2">
      <c r="A1296" s="89" t="s">
        <v>535</v>
      </c>
      <c r="B1296" s="104" t="s">
        <v>791</v>
      </c>
      <c r="C1296" s="103" t="s">
        <v>790</v>
      </c>
      <c r="D1296" s="161">
        <v>2002950</v>
      </c>
      <c r="E1296" s="161">
        <v>0</v>
      </c>
      <c r="F1296" s="162">
        <f t="shared" si="96"/>
        <v>2002950</v>
      </c>
      <c r="G1296" s="52">
        <f t="shared" si="97"/>
        <v>0</v>
      </c>
      <c r="H1296" s="90"/>
    </row>
    <row r="1297" spans="1:8" s="15" customFormat="1" ht="38.25" outlineLevel="2">
      <c r="A1297" s="89" t="s">
        <v>535</v>
      </c>
      <c r="B1297" s="104" t="s">
        <v>741</v>
      </c>
      <c r="C1297" s="103" t="s">
        <v>11240</v>
      </c>
      <c r="D1297" s="161">
        <v>2754056</v>
      </c>
      <c r="E1297" s="161">
        <v>118380.12</v>
      </c>
      <c r="F1297" s="162">
        <f t="shared" si="96"/>
        <v>2635675.88</v>
      </c>
      <c r="G1297" s="52">
        <f t="shared" si="97"/>
        <v>4.2983918990753996E-2</v>
      </c>
      <c r="H1297" s="90"/>
    </row>
    <row r="1298" spans="1:8" s="101" customFormat="1" outlineLevel="1">
      <c r="A1298" s="91" t="s">
        <v>11208</v>
      </c>
      <c r="B1298" s="104"/>
      <c r="C1298" s="103"/>
      <c r="D1298" s="161"/>
      <c r="E1298" s="161"/>
      <c r="F1298" s="162">
        <f>SUBTOTAL(9,F1285:F1297)</f>
        <v>18313283.849999998</v>
      </c>
      <c r="G1298" s="52"/>
      <c r="H1298" s="90"/>
    </row>
    <row r="1299" spans="1:8" s="15" customFormat="1" outlineLevel="2">
      <c r="A1299" s="89" t="s">
        <v>563</v>
      </c>
      <c r="B1299" s="104" t="s">
        <v>574</v>
      </c>
      <c r="C1299" s="103" t="s">
        <v>575</v>
      </c>
      <c r="D1299" s="161">
        <v>450055</v>
      </c>
      <c r="E1299" s="161">
        <v>1</v>
      </c>
      <c r="F1299" s="162">
        <f>D1299-E1299</f>
        <v>450054</v>
      </c>
      <c r="G1299" s="52">
        <f>E1299/D1299</f>
        <v>2.2219506504760528E-6</v>
      </c>
      <c r="H1299" s="90"/>
    </row>
    <row r="1300" spans="1:8" s="15" customFormat="1" outlineLevel="2">
      <c r="A1300" s="89" t="s">
        <v>563</v>
      </c>
      <c r="B1300" s="104" t="s">
        <v>576</v>
      </c>
      <c r="C1300" s="103" t="s">
        <v>577</v>
      </c>
      <c r="D1300" s="161">
        <v>127168</v>
      </c>
      <c r="E1300" s="161">
        <v>0</v>
      </c>
      <c r="F1300" s="162">
        <f>D1300-E1300</f>
        <v>127168</v>
      </c>
      <c r="G1300" s="52">
        <f>E1300/D1300</f>
        <v>0</v>
      </c>
      <c r="H1300" s="90"/>
    </row>
    <row r="1301" spans="1:8" s="101" customFormat="1" outlineLevel="1">
      <c r="A1301" s="91" t="s">
        <v>11209</v>
      </c>
      <c r="B1301" s="104"/>
      <c r="C1301" s="103"/>
      <c r="D1301" s="161"/>
      <c r="E1301" s="161"/>
      <c r="F1301" s="162">
        <f>SUBTOTAL(9,F1299:F1300)</f>
        <v>577222</v>
      </c>
      <c r="G1301" s="52"/>
      <c r="H1301" s="90"/>
    </row>
    <row r="1302" spans="1:8" s="15" customFormat="1" ht="25.5" outlineLevel="2">
      <c r="A1302" s="89" t="s">
        <v>552</v>
      </c>
      <c r="B1302" s="104" t="s">
        <v>675</v>
      </c>
      <c r="C1302" s="103" t="s">
        <v>674</v>
      </c>
      <c r="D1302" s="161">
        <v>240354</v>
      </c>
      <c r="E1302" s="161">
        <v>0</v>
      </c>
      <c r="F1302" s="162">
        <f>D1302-E1302</f>
        <v>240354</v>
      </c>
      <c r="G1302" s="52">
        <f>E1302/D1302</f>
        <v>0</v>
      </c>
      <c r="H1302" s="90"/>
    </row>
    <row r="1303" spans="1:8" s="15" customFormat="1" outlineLevel="2">
      <c r="A1303" s="89" t="s">
        <v>552</v>
      </c>
      <c r="B1303" s="104" t="s">
        <v>673</v>
      </c>
      <c r="C1303" s="103" t="s">
        <v>672</v>
      </c>
      <c r="D1303" s="161">
        <v>1602360</v>
      </c>
      <c r="E1303" s="161">
        <v>0</v>
      </c>
      <c r="F1303" s="162">
        <f>D1303-E1303</f>
        <v>1602360</v>
      </c>
      <c r="G1303" s="52">
        <f>E1303/D1303</f>
        <v>0</v>
      </c>
      <c r="H1303" s="90"/>
    </row>
    <row r="1304" spans="1:8" s="15" customFormat="1" outlineLevel="2">
      <c r="A1304" s="89" t="s">
        <v>552</v>
      </c>
      <c r="B1304" s="104" t="s">
        <v>652</v>
      </c>
      <c r="C1304" s="103" t="s">
        <v>651</v>
      </c>
      <c r="D1304" s="161">
        <v>240354</v>
      </c>
      <c r="E1304" s="161">
        <v>2000</v>
      </c>
      <c r="F1304" s="162">
        <f>D1304-E1304</f>
        <v>238354</v>
      </c>
      <c r="G1304" s="52">
        <f>E1304/D1304</f>
        <v>8.3210597701723291E-3</v>
      </c>
      <c r="H1304" s="90"/>
    </row>
    <row r="1305" spans="1:8" s="15" customFormat="1" outlineLevel="2">
      <c r="A1305" s="89" t="s">
        <v>552</v>
      </c>
      <c r="B1305" s="104" t="s">
        <v>620</v>
      </c>
      <c r="C1305" s="103" t="s">
        <v>619</v>
      </c>
      <c r="D1305" s="161">
        <v>500738</v>
      </c>
      <c r="E1305" s="161">
        <v>0</v>
      </c>
      <c r="F1305" s="162">
        <f>D1305-E1305</f>
        <v>500738</v>
      </c>
      <c r="G1305" s="52">
        <f>E1305/D1305</f>
        <v>0</v>
      </c>
      <c r="H1305" s="90"/>
    </row>
    <row r="1306" spans="1:8" s="101" customFormat="1" outlineLevel="1">
      <c r="A1306" s="91" t="s">
        <v>11210</v>
      </c>
      <c r="B1306" s="104"/>
      <c r="C1306" s="103"/>
      <c r="D1306" s="161"/>
      <c r="E1306" s="161"/>
      <c r="F1306" s="162">
        <f>SUBTOTAL(9,F1302:F1305)</f>
        <v>2581806</v>
      </c>
      <c r="G1306" s="52"/>
      <c r="H1306" s="90"/>
    </row>
    <row r="1307" spans="1:8" s="15" customFormat="1" ht="25.5" outlineLevel="2">
      <c r="A1307" s="89" t="s">
        <v>131</v>
      </c>
      <c r="B1307" s="104" t="s">
        <v>10912</v>
      </c>
      <c r="C1307" s="103" t="s">
        <v>10911</v>
      </c>
      <c r="D1307" s="161">
        <v>400937</v>
      </c>
      <c r="E1307" s="161">
        <v>0</v>
      </c>
      <c r="F1307" s="162">
        <f>D1307-E1307</f>
        <v>400937</v>
      </c>
      <c r="G1307" s="52">
        <f>E1307/D1307</f>
        <v>0</v>
      </c>
      <c r="H1307" s="90"/>
    </row>
    <row r="1308" spans="1:8" s="101" customFormat="1" outlineLevel="1">
      <c r="A1308" s="91" t="s">
        <v>11211</v>
      </c>
      <c r="B1308" s="104"/>
      <c r="C1308" s="103"/>
      <c r="D1308" s="161"/>
      <c r="E1308" s="161"/>
      <c r="F1308" s="162">
        <f>SUBTOTAL(9,F1307:F1307)</f>
        <v>400937</v>
      </c>
      <c r="G1308" s="52"/>
      <c r="H1308" s="90"/>
    </row>
    <row r="1309" spans="1:8" s="15" customFormat="1" ht="25.5" outlineLevel="2">
      <c r="A1309" s="89" t="s">
        <v>465</v>
      </c>
      <c r="B1309" s="104" t="s">
        <v>10499</v>
      </c>
      <c r="C1309" s="103" t="s">
        <v>10498</v>
      </c>
      <c r="D1309" s="161">
        <v>1954566</v>
      </c>
      <c r="E1309" s="161">
        <v>0</v>
      </c>
      <c r="F1309" s="162">
        <f>D1309-E1309</f>
        <v>1954566</v>
      </c>
      <c r="G1309" s="52">
        <f>E1309/D1309</f>
        <v>0</v>
      </c>
      <c r="H1309" s="90"/>
    </row>
    <row r="1310" spans="1:8" s="15" customFormat="1" ht="25.5" outlineLevel="2">
      <c r="A1310" s="89" t="s">
        <v>465</v>
      </c>
      <c r="B1310" s="104" t="s">
        <v>10497</v>
      </c>
      <c r="C1310" s="103" t="s">
        <v>10496</v>
      </c>
      <c r="D1310" s="161">
        <v>6014048</v>
      </c>
      <c r="E1310" s="161">
        <v>0</v>
      </c>
      <c r="F1310" s="162">
        <f>D1310-E1310</f>
        <v>6014048</v>
      </c>
      <c r="G1310" s="52">
        <f>E1310/D1310</f>
        <v>0</v>
      </c>
      <c r="H1310" s="90"/>
    </row>
    <row r="1311" spans="1:8" s="15" customFormat="1" ht="38.25" outlineLevel="2">
      <c r="A1311" s="89" t="s">
        <v>465</v>
      </c>
      <c r="B1311" s="104" t="s">
        <v>10493</v>
      </c>
      <c r="C1311" s="103" t="s">
        <v>10492</v>
      </c>
      <c r="D1311" s="161">
        <v>6014048</v>
      </c>
      <c r="E1311" s="161">
        <v>0</v>
      </c>
      <c r="F1311" s="162">
        <f>D1311-E1311</f>
        <v>6014048</v>
      </c>
      <c r="G1311" s="52">
        <f>E1311/D1311</f>
        <v>0</v>
      </c>
      <c r="H1311" s="90"/>
    </row>
    <row r="1312" spans="1:8" s="15" customFormat="1" ht="25.5" outlineLevel="2">
      <c r="A1312" s="89" t="s">
        <v>465</v>
      </c>
      <c r="B1312" s="104" t="s">
        <v>10491</v>
      </c>
      <c r="C1312" s="103" t="s">
        <v>10490</v>
      </c>
      <c r="D1312" s="161">
        <v>802341</v>
      </c>
      <c r="E1312" s="161">
        <v>0</v>
      </c>
      <c r="F1312" s="162">
        <f>D1312-E1312</f>
        <v>802341</v>
      </c>
      <c r="G1312" s="52">
        <f>E1312/D1312</f>
        <v>0</v>
      </c>
      <c r="H1312" s="90"/>
    </row>
    <row r="1313" spans="1:8" s="101" customFormat="1" outlineLevel="1">
      <c r="A1313" s="91" t="s">
        <v>11212</v>
      </c>
      <c r="B1313" s="104"/>
      <c r="C1313" s="103"/>
      <c r="D1313" s="161"/>
      <c r="E1313" s="161"/>
      <c r="F1313" s="162">
        <f>SUBTOTAL(9,F1309:F1312)</f>
        <v>14785003</v>
      </c>
      <c r="G1313" s="52"/>
      <c r="H1313" s="90"/>
    </row>
    <row r="1314" spans="1:8" s="15" customFormat="1" ht="25.5" outlineLevel="2">
      <c r="A1314" s="89" t="s">
        <v>10452</v>
      </c>
      <c r="B1314" s="104" t="s">
        <v>10451</v>
      </c>
      <c r="C1314" s="103" t="s">
        <v>10450</v>
      </c>
      <c r="D1314" s="161">
        <v>12028097</v>
      </c>
      <c r="E1314" s="161">
        <v>702582</v>
      </c>
      <c r="F1314" s="162">
        <f>D1314-E1314</f>
        <v>11325515</v>
      </c>
      <c r="G1314" s="52">
        <f>E1314/D1314</f>
        <v>5.8411733792968247E-2</v>
      </c>
      <c r="H1314" s="90"/>
    </row>
    <row r="1315" spans="1:8" s="101" customFormat="1" outlineLevel="1">
      <c r="A1315" s="91" t="s">
        <v>11213</v>
      </c>
      <c r="B1315" s="104"/>
      <c r="C1315" s="103"/>
      <c r="D1315" s="161"/>
      <c r="E1315" s="161"/>
      <c r="F1315" s="162">
        <f>SUBTOTAL(9,F1314:F1314)</f>
        <v>11325515</v>
      </c>
      <c r="G1315" s="52"/>
      <c r="H1315" s="90"/>
    </row>
    <row r="1316" spans="1:8" s="15" customFormat="1" outlineLevel="2">
      <c r="A1316" s="89" t="s">
        <v>523</v>
      </c>
      <c r="B1316" s="104" t="s">
        <v>524</v>
      </c>
      <c r="C1316" s="103" t="s">
        <v>525</v>
      </c>
      <c r="D1316" s="161">
        <v>1673972</v>
      </c>
      <c r="E1316" s="161">
        <v>0</v>
      </c>
      <c r="F1316" s="162">
        <f>D1316-E1316</f>
        <v>1673972</v>
      </c>
      <c r="G1316" s="52">
        <f>E1316/D1316</f>
        <v>0</v>
      </c>
      <c r="H1316" s="90"/>
    </row>
    <row r="1317" spans="1:8" s="101" customFormat="1" outlineLevel="1">
      <c r="A1317" s="39" t="s">
        <v>11214</v>
      </c>
      <c r="B1317" s="16"/>
      <c r="D1317" s="181"/>
      <c r="E1317" s="181"/>
      <c r="F1317" s="182">
        <f>SUBTOTAL(9,F1316:F1316)</f>
        <v>1673972</v>
      </c>
      <c r="G1317" s="41"/>
      <c r="H1317" s="102"/>
    </row>
    <row r="1318" spans="1:8" s="101" customFormat="1">
      <c r="A1318" s="39" t="s">
        <v>11247</v>
      </c>
      <c r="B1318" s="16"/>
      <c r="D1318" s="181"/>
      <c r="E1318" s="181"/>
      <c r="F1318" s="182">
        <f>SUBTOTAL(9,F7:F1316)</f>
        <v>1906251769.089999</v>
      </c>
      <c r="G1318" s="41"/>
      <c r="H1318" s="102"/>
    </row>
    <row r="1321" spans="1:8">
      <c r="A1321" s="189"/>
      <c r="B1321" s="190"/>
      <c r="C1321" s="190"/>
      <c r="D1321" s="190"/>
      <c r="E1321" s="190"/>
      <c r="F1321" s="190"/>
      <c r="G1321" s="190"/>
      <c r="H1321" s="190"/>
    </row>
    <row r="1322" spans="1:8">
      <c r="A1322" s="190"/>
      <c r="B1322" s="190"/>
      <c r="C1322" s="190"/>
      <c r="D1322" s="190"/>
      <c r="E1322" s="190"/>
      <c r="F1322" s="190"/>
      <c r="G1322" s="190"/>
      <c r="H1322" s="190"/>
    </row>
    <row r="6320" spans="1:7" s="17" customFormat="1" ht="27" customHeight="1">
      <c r="A6320" s="18"/>
      <c r="B6320" s="19"/>
      <c r="C6320" s="18"/>
      <c r="D6320" s="23"/>
      <c r="E6320" s="23"/>
      <c r="F6320" s="24"/>
      <c r="G6320" s="41"/>
    </row>
    <row r="6321" spans="1:7" s="17" customFormat="1" ht="27" customHeight="1">
      <c r="A6321" s="18"/>
      <c r="B6321" s="19"/>
      <c r="C6321" s="18"/>
      <c r="D6321" s="23"/>
      <c r="E6321" s="23"/>
      <c r="F6321" s="24"/>
      <c r="G6321" s="41"/>
    </row>
    <row r="6322" spans="1:7" s="17" customFormat="1" ht="27" customHeight="1">
      <c r="A6322" s="18"/>
      <c r="B6322" s="19"/>
      <c r="C6322" s="18"/>
      <c r="D6322" s="23"/>
      <c r="E6322" s="23"/>
      <c r="F6322" s="24"/>
      <c r="G6322" s="41"/>
    </row>
    <row r="6323" spans="1:7" s="17" customFormat="1" ht="27" customHeight="1">
      <c r="A6323" s="18"/>
      <c r="B6323" s="19"/>
      <c r="C6323" s="18"/>
      <c r="D6323" s="23"/>
      <c r="E6323" s="23"/>
      <c r="F6323" s="24"/>
      <c r="G6323" s="41"/>
    </row>
    <row r="6324" spans="1:7" s="17" customFormat="1" ht="27" customHeight="1">
      <c r="A6324" s="18"/>
      <c r="B6324" s="19"/>
      <c r="C6324" s="18"/>
      <c r="D6324" s="23"/>
      <c r="E6324" s="23"/>
      <c r="F6324" s="24"/>
      <c r="G6324" s="41"/>
    </row>
    <row r="6325" spans="1:7" s="17" customFormat="1" ht="27" customHeight="1">
      <c r="A6325" s="18"/>
      <c r="B6325" s="19"/>
      <c r="C6325" s="18"/>
      <c r="D6325" s="23"/>
      <c r="E6325" s="23"/>
      <c r="F6325" s="24"/>
      <c r="G6325" s="41"/>
    </row>
    <row r="6326" spans="1:7" s="17" customFormat="1" ht="27" customHeight="1">
      <c r="A6326" s="18"/>
      <c r="B6326" s="19"/>
      <c r="C6326" s="18"/>
      <c r="D6326" s="23"/>
      <c r="E6326" s="23"/>
      <c r="F6326" s="24"/>
      <c r="G6326" s="41"/>
    </row>
    <row r="6327" spans="1:7" s="17" customFormat="1" ht="27" customHeight="1">
      <c r="A6327" s="18"/>
      <c r="B6327" s="19"/>
      <c r="C6327" s="18"/>
      <c r="D6327" s="23"/>
      <c r="E6327" s="23"/>
      <c r="F6327" s="24"/>
      <c r="G6327" s="41"/>
    </row>
    <row r="6328" spans="1:7" s="17" customFormat="1" ht="27" customHeight="1">
      <c r="A6328" s="18"/>
      <c r="B6328" s="19"/>
      <c r="C6328" s="18"/>
      <c r="D6328" s="23"/>
      <c r="E6328" s="23"/>
      <c r="F6328" s="24"/>
      <c r="G6328" s="41"/>
    </row>
    <row r="6329" spans="1:7" s="17" customFormat="1" ht="27" customHeight="1">
      <c r="A6329" s="18"/>
      <c r="B6329" s="19"/>
      <c r="C6329" s="18"/>
      <c r="D6329" s="23"/>
      <c r="E6329" s="23"/>
      <c r="F6329" s="24"/>
      <c r="G6329" s="41"/>
    </row>
    <row r="6330" spans="1:7" s="17" customFormat="1" ht="27" customHeight="1">
      <c r="A6330" s="18"/>
      <c r="B6330" s="19"/>
      <c r="C6330" s="18"/>
      <c r="D6330" s="23"/>
      <c r="E6330" s="23"/>
      <c r="F6330" s="24"/>
      <c r="G6330" s="41"/>
    </row>
    <row r="6331" spans="1:7" s="17" customFormat="1" ht="27" customHeight="1">
      <c r="A6331" s="18"/>
      <c r="B6331" s="19"/>
      <c r="C6331" s="18"/>
      <c r="D6331" s="23"/>
      <c r="E6331" s="23"/>
      <c r="F6331" s="24"/>
      <c r="G6331" s="41"/>
    </row>
    <row r="6332" spans="1:7" s="17" customFormat="1" ht="27" customHeight="1">
      <c r="A6332" s="18"/>
      <c r="B6332" s="19"/>
      <c r="C6332" s="18"/>
      <c r="D6332" s="23"/>
      <c r="E6332" s="23"/>
      <c r="F6332" s="24"/>
      <c r="G6332" s="41"/>
    </row>
    <row r="6333" spans="1:7" s="17" customFormat="1" ht="27" customHeight="1">
      <c r="A6333" s="18"/>
      <c r="B6333" s="19"/>
      <c r="C6333" s="18"/>
      <c r="D6333" s="23"/>
      <c r="E6333" s="23"/>
      <c r="F6333" s="24"/>
      <c r="G6333" s="41"/>
    </row>
    <row r="6334" spans="1:7" s="17" customFormat="1" ht="27" customHeight="1">
      <c r="A6334" s="18"/>
      <c r="B6334" s="19"/>
      <c r="C6334" s="18"/>
      <c r="D6334" s="23"/>
      <c r="E6334" s="23"/>
      <c r="F6334" s="24"/>
      <c r="G6334" s="41"/>
    </row>
    <row r="6335" spans="1:7" s="17" customFormat="1" ht="27" customHeight="1">
      <c r="A6335" s="18"/>
      <c r="B6335" s="19"/>
      <c r="C6335" s="18"/>
      <c r="D6335" s="23"/>
      <c r="E6335" s="23"/>
      <c r="F6335" s="24"/>
      <c r="G6335" s="41"/>
    </row>
    <row r="6336" spans="1:7" s="17" customFormat="1" ht="27" customHeight="1">
      <c r="A6336" s="18"/>
      <c r="B6336" s="19"/>
      <c r="C6336" s="18"/>
      <c r="D6336" s="23"/>
      <c r="E6336" s="23"/>
      <c r="F6336" s="24"/>
      <c r="G6336" s="41"/>
    </row>
    <row r="6337" spans="1:8" s="17" customFormat="1" ht="27" customHeight="1">
      <c r="A6337" s="18"/>
      <c r="B6337" s="19"/>
      <c r="C6337" s="18"/>
      <c r="D6337" s="23"/>
      <c r="E6337" s="23"/>
      <c r="F6337" s="24"/>
      <c r="G6337" s="41"/>
    </row>
    <row r="6338" spans="1:8" s="17" customFormat="1" ht="27" customHeight="1">
      <c r="A6338" s="18"/>
      <c r="B6338" s="19"/>
      <c r="C6338" s="18"/>
      <c r="D6338" s="23"/>
      <c r="E6338" s="23"/>
      <c r="F6338" s="24"/>
      <c r="G6338" s="41"/>
    </row>
    <row r="6339" spans="1:8" s="17" customFormat="1" ht="27" customHeight="1">
      <c r="A6339" s="18"/>
      <c r="B6339" s="19"/>
      <c r="C6339" s="18"/>
      <c r="D6339" s="23"/>
      <c r="E6339" s="23"/>
      <c r="F6339" s="24"/>
      <c r="G6339" s="41"/>
      <c r="H6339" s="15"/>
    </row>
    <row r="6340" spans="1:8" s="17" customFormat="1" ht="27" customHeight="1">
      <c r="A6340" s="18"/>
      <c r="B6340" s="19"/>
      <c r="C6340" s="18"/>
      <c r="D6340" s="23"/>
      <c r="E6340" s="23"/>
      <c r="F6340" s="24"/>
      <c r="G6340" s="41"/>
      <c r="H6340" s="15"/>
    </row>
    <row r="6341" spans="1:8" s="17" customFormat="1" ht="27" customHeight="1">
      <c r="A6341" s="18"/>
      <c r="B6341" s="19"/>
      <c r="C6341" s="18"/>
      <c r="D6341" s="23"/>
      <c r="E6341" s="23"/>
      <c r="F6341" s="24"/>
      <c r="G6341" s="41"/>
      <c r="H6341" s="15"/>
    </row>
    <row r="6342" spans="1:8" s="17" customFormat="1" ht="27" customHeight="1">
      <c r="A6342" s="18"/>
      <c r="B6342" s="19"/>
      <c r="C6342" s="18"/>
      <c r="D6342" s="23"/>
      <c r="E6342" s="23"/>
      <c r="F6342" s="24"/>
      <c r="G6342" s="41"/>
      <c r="H6342" s="15"/>
    </row>
    <row r="6343" spans="1:8" s="17" customFormat="1" ht="27" customHeight="1">
      <c r="A6343" s="18"/>
      <c r="B6343" s="19"/>
      <c r="C6343" s="18"/>
      <c r="D6343" s="23"/>
      <c r="E6343" s="23"/>
      <c r="F6343" s="24"/>
      <c r="G6343" s="41"/>
      <c r="H6343" s="15"/>
    </row>
    <row r="6344" spans="1:8" s="17" customFormat="1" ht="27" customHeight="1">
      <c r="A6344" s="18"/>
      <c r="B6344" s="19"/>
      <c r="C6344" s="18"/>
      <c r="D6344" s="23"/>
      <c r="E6344" s="23"/>
      <c r="F6344" s="24"/>
      <c r="G6344" s="41"/>
      <c r="H6344" s="15"/>
    </row>
    <row r="6345" spans="1:8" s="17" customFormat="1" ht="27" customHeight="1">
      <c r="A6345" s="18"/>
      <c r="B6345" s="19"/>
      <c r="C6345" s="18"/>
      <c r="D6345" s="23"/>
      <c r="E6345" s="23"/>
      <c r="F6345" s="24"/>
      <c r="G6345" s="41"/>
      <c r="H6345" s="15"/>
    </row>
    <row r="6346" spans="1:8" s="17" customFormat="1" ht="27" customHeight="1">
      <c r="A6346" s="18"/>
      <c r="B6346" s="19"/>
      <c r="C6346" s="18"/>
      <c r="D6346" s="23"/>
      <c r="E6346" s="23"/>
      <c r="F6346" s="24"/>
      <c r="G6346" s="41"/>
      <c r="H6346" s="15"/>
    </row>
    <row r="6347" spans="1:8" s="17" customFormat="1" ht="27" customHeight="1">
      <c r="A6347" s="18"/>
      <c r="B6347" s="19"/>
      <c r="C6347" s="18"/>
      <c r="D6347" s="23"/>
      <c r="E6347" s="23"/>
      <c r="F6347" s="24"/>
      <c r="G6347" s="41"/>
      <c r="H6347" s="15"/>
    </row>
    <row r="6348" spans="1:8" s="17" customFormat="1" ht="27" customHeight="1">
      <c r="A6348" s="18"/>
      <c r="B6348" s="19"/>
      <c r="C6348" s="18"/>
      <c r="D6348" s="23"/>
      <c r="E6348" s="23"/>
      <c r="F6348" s="24"/>
      <c r="G6348" s="41"/>
      <c r="H6348" s="15"/>
    </row>
    <row r="6349" spans="1:8" s="17" customFormat="1" ht="27" customHeight="1">
      <c r="A6349" s="18"/>
      <c r="B6349" s="19"/>
      <c r="C6349" s="18"/>
      <c r="D6349" s="23"/>
      <c r="E6349" s="23"/>
      <c r="F6349" s="24"/>
      <c r="G6349" s="41"/>
      <c r="H6349" s="15"/>
    </row>
    <row r="6350" spans="1:8" s="17" customFormat="1" ht="27" customHeight="1">
      <c r="A6350" s="18"/>
      <c r="B6350" s="19"/>
      <c r="C6350" s="18"/>
      <c r="D6350" s="23"/>
      <c r="E6350" s="23"/>
      <c r="F6350" s="24"/>
      <c r="G6350" s="41"/>
      <c r="H6350" s="15"/>
    </row>
    <row r="6351" spans="1:8" s="17" customFormat="1" ht="27" customHeight="1">
      <c r="A6351" s="18"/>
      <c r="B6351" s="19"/>
      <c r="C6351" s="18"/>
      <c r="D6351" s="23"/>
      <c r="E6351" s="23"/>
      <c r="F6351" s="24"/>
      <c r="G6351" s="41"/>
      <c r="H6351" s="15"/>
    </row>
    <row r="6352" spans="1:8" s="17" customFormat="1" ht="27" customHeight="1">
      <c r="A6352" s="18"/>
      <c r="B6352" s="19"/>
      <c r="C6352" s="18"/>
      <c r="D6352" s="23"/>
      <c r="E6352" s="23"/>
      <c r="F6352" s="24"/>
      <c r="G6352" s="41"/>
      <c r="H6352" s="15"/>
    </row>
    <row r="6353" spans="1:8" s="17" customFormat="1" ht="27" customHeight="1">
      <c r="A6353" s="18"/>
      <c r="B6353" s="19"/>
      <c r="C6353" s="18"/>
      <c r="D6353" s="23"/>
      <c r="E6353" s="23"/>
      <c r="F6353" s="24"/>
      <c r="G6353" s="41"/>
      <c r="H6353" s="15"/>
    </row>
    <row r="6354" spans="1:8" s="17" customFormat="1" ht="27" customHeight="1">
      <c r="A6354" s="18"/>
      <c r="B6354" s="19"/>
      <c r="C6354" s="18"/>
      <c r="D6354" s="23"/>
      <c r="E6354" s="23"/>
      <c r="F6354" s="24"/>
      <c r="G6354" s="41"/>
      <c r="H6354" s="15"/>
    </row>
    <row r="6355" spans="1:8" s="17" customFormat="1" ht="27" customHeight="1">
      <c r="A6355" s="18"/>
      <c r="B6355" s="19"/>
      <c r="C6355" s="18"/>
      <c r="D6355" s="23"/>
      <c r="E6355" s="23"/>
      <c r="F6355" s="24"/>
      <c r="G6355" s="41"/>
      <c r="H6355" s="15"/>
    </row>
    <row r="6356" spans="1:8" s="17" customFormat="1" ht="27" customHeight="1">
      <c r="A6356" s="18"/>
      <c r="B6356" s="19"/>
      <c r="C6356" s="18"/>
      <c r="D6356" s="23"/>
      <c r="E6356" s="23"/>
      <c r="F6356" s="24"/>
      <c r="G6356" s="41"/>
      <c r="H6356" s="15"/>
    </row>
    <row r="6357" spans="1:8" s="17" customFormat="1" ht="27" customHeight="1">
      <c r="A6357" s="18"/>
      <c r="B6357" s="19"/>
      <c r="C6357" s="18"/>
      <c r="D6357" s="23"/>
      <c r="E6357" s="23"/>
      <c r="F6357" s="24"/>
      <c r="G6357" s="41"/>
      <c r="H6357" s="15"/>
    </row>
    <row r="6358" spans="1:8" s="17" customFormat="1" ht="27" customHeight="1">
      <c r="A6358" s="18"/>
      <c r="B6358" s="19"/>
      <c r="C6358" s="18"/>
      <c r="D6358" s="23"/>
      <c r="E6358" s="23"/>
      <c r="F6358" s="24"/>
      <c r="G6358" s="41"/>
      <c r="H6358" s="15"/>
    </row>
    <row r="6359" spans="1:8" s="17" customFormat="1" ht="27" customHeight="1">
      <c r="A6359" s="18"/>
      <c r="B6359" s="19"/>
      <c r="C6359" s="18"/>
      <c r="D6359" s="23"/>
      <c r="E6359" s="23"/>
      <c r="F6359" s="24"/>
      <c r="G6359" s="41"/>
      <c r="H6359" s="15"/>
    </row>
    <row r="6360" spans="1:8" s="17" customFormat="1" ht="27" customHeight="1">
      <c r="A6360" s="18"/>
      <c r="B6360" s="19"/>
      <c r="C6360" s="18"/>
      <c r="D6360" s="23"/>
      <c r="E6360" s="23"/>
      <c r="F6360" s="24"/>
      <c r="G6360" s="41"/>
      <c r="H6360" s="15"/>
    </row>
    <row r="6361" spans="1:8" s="17" customFormat="1" ht="27" customHeight="1">
      <c r="A6361" s="18"/>
      <c r="B6361" s="19"/>
      <c r="C6361" s="18"/>
      <c r="D6361" s="23"/>
      <c r="E6361" s="23"/>
      <c r="F6361" s="24"/>
      <c r="G6361" s="41"/>
      <c r="H6361" s="15"/>
    </row>
    <row r="6362" spans="1:8" s="17" customFormat="1" ht="27" customHeight="1">
      <c r="A6362" s="18"/>
      <c r="B6362" s="19"/>
      <c r="C6362" s="18"/>
      <c r="D6362" s="23"/>
      <c r="E6362" s="23"/>
      <c r="F6362" s="24"/>
      <c r="G6362" s="41"/>
      <c r="H6362" s="15"/>
    </row>
    <row r="6363" spans="1:8" s="17" customFormat="1" ht="27" customHeight="1">
      <c r="A6363" s="18"/>
      <c r="B6363" s="19"/>
      <c r="C6363" s="18"/>
      <c r="D6363" s="23"/>
      <c r="E6363" s="23"/>
      <c r="F6363" s="24"/>
      <c r="G6363" s="41"/>
      <c r="H6363" s="15"/>
    </row>
    <row r="6364" spans="1:8" s="17" customFormat="1" ht="27" customHeight="1">
      <c r="A6364" s="18"/>
      <c r="B6364" s="19"/>
      <c r="C6364" s="18"/>
      <c r="D6364" s="23"/>
      <c r="E6364" s="23"/>
      <c r="F6364" s="24"/>
      <c r="G6364" s="41"/>
      <c r="H6364" s="15"/>
    </row>
    <row r="6365" spans="1:8" s="17" customFormat="1" ht="27" customHeight="1">
      <c r="A6365" s="18"/>
      <c r="B6365" s="19"/>
      <c r="C6365" s="18"/>
      <c r="D6365" s="23"/>
      <c r="E6365" s="23"/>
      <c r="F6365" s="24"/>
      <c r="G6365" s="41"/>
      <c r="H6365" s="15"/>
    </row>
    <row r="6366" spans="1:8" s="17" customFormat="1" ht="27" customHeight="1">
      <c r="A6366" s="18"/>
      <c r="B6366" s="19"/>
      <c r="C6366" s="18"/>
      <c r="D6366" s="23"/>
      <c r="E6366" s="23"/>
      <c r="F6366" s="24"/>
      <c r="G6366" s="41"/>
      <c r="H6366" s="15"/>
    </row>
    <row r="6367" spans="1:8" s="17" customFormat="1" ht="27" customHeight="1">
      <c r="A6367" s="18"/>
      <c r="B6367" s="19"/>
      <c r="C6367" s="18"/>
      <c r="D6367" s="23"/>
      <c r="E6367" s="23"/>
      <c r="F6367" s="24"/>
      <c r="G6367" s="41"/>
      <c r="H6367" s="15"/>
    </row>
    <row r="6368" spans="1:8" s="17" customFormat="1" ht="27" customHeight="1">
      <c r="A6368" s="18"/>
      <c r="B6368" s="19"/>
      <c r="C6368" s="18"/>
      <c r="D6368" s="23"/>
      <c r="E6368" s="23"/>
      <c r="F6368" s="24"/>
      <c r="G6368" s="41"/>
      <c r="H6368" s="15"/>
    </row>
    <row r="6369" spans="1:8" s="17" customFormat="1" ht="27" customHeight="1">
      <c r="A6369" s="18"/>
      <c r="B6369" s="19"/>
      <c r="C6369" s="18"/>
      <c r="D6369" s="23"/>
      <c r="E6369" s="23"/>
      <c r="F6369" s="24"/>
      <c r="G6369" s="41"/>
      <c r="H6369" s="15"/>
    </row>
    <row r="6370" spans="1:8" s="17" customFormat="1" ht="27" customHeight="1">
      <c r="A6370" s="18"/>
      <c r="B6370" s="19"/>
      <c r="C6370" s="18"/>
      <c r="D6370" s="23"/>
      <c r="E6370" s="23"/>
      <c r="F6370" s="24"/>
      <c r="G6370" s="41"/>
      <c r="H6370" s="15"/>
    </row>
    <row r="6371" spans="1:8" s="17" customFormat="1" ht="27" customHeight="1">
      <c r="A6371" s="18"/>
      <c r="B6371" s="19"/>
      <c r="C6371" s="18"/>
      <c r="D6371" s="23"/>
      <c r="E6371" s="23"/>
      <c r="F6371" s="24"/>
      <c r="G6371" s="41"/>
      <c r="H6371" s="15"/>
    </row>
    <row r="6372" spans="1:8" s="17" customFormat="1" ht="27" customHeight="1">
      <c r="A6372" s="18"/>
      <c r="B6372" s="19"/>
      <c r="C6372" s="18"/>
      <c r="D6372" s="23"/>
      <c r="E6372" s="23"/>
      <c r="F6372" s="24"/>
      <c r="G6372" s="41"/>
      <c r="H6372" s="15"/>
    </row>
    <row r="6373" spans="1:8" s="17" customFormat="1" ht="27" customHeight="1">
      <c r="A6373" s="18"/>
      <c r="B6373" s="19"/>
      <c r="C6373" s="18"/>
      <c r="D6373" s="23"/>
      <c r="E6373" s="23"/>
      <c r="F6373" s="24"/>
      <c r="G6373" s="41"/>
      <c r="H6373" s="15"/>
    </row>
    <row r="6374" spans="1:8" s="17" customFormat="1" ht="27" customHeight="1">
      <c r="A6374" s="18"/>
      <c r="B6374" s="19"/>
      <c r="C6374" s="18"/>
      <c r="D6374" s="23"/>
      <c r="E6374" s="23"/>
      <c r="F6374" s="24"/>
      <c r="G6374" s="41"/>
      <c r="H6374" s="15"/>
    </row>
    <row r="6375" spans="1:8" s="17" customFormat="1" ht="27" customHeight="1">
      <c r="A6375" s="18"/>
      <c r="B6375" s="19"/>
      <c r="C6375" s="18"/>
      <c r="D6375" s="23"/>
      <c r="E6375" s="23"/>
      <c r="F6375" s="24"/>
      <c r="G6375" s="41"/>
      <c r="H6375" s="15"/>
    </row>
    <row r="6376" spans="1:8" s="17" customFormat="1" ht="27" customHeight="1">
      <c r="A6376" s="18"/>
      <c r="B6376" s="19"/>
      <c r="C6376" s="18"/>
      <c r="D6376" s="23"/>
      <c r="E6376" s="23"/>
      <c r="F6376" s="24"/>
      <c r="G6376" s="41"/>
      <c r="H6376" s="15"/>
    </row>
    <row r="6377" spans="1:8" s="17" customFormat="1" ht="27" customHeight="1">
      <c r="A6377" s="18"/>
      <c r="B6377" s="19"/>
      <c r="C6377" s="18"/>
      <c r="D6377" s="23"/>
      <c r="E6377" s="23"/>
      <c r="F6377" s="24"/>
      <c r="G6377" s="41"/>
      <c r="H6377" s="15"/>
    </row>
    <row r="6378" spans="1:8" s="17" customFormat="1" ht="27" customHeight="1">
      <c r="A6378" s="18"/>
      <c r="B6378" s="19"/>
      <c r="C6378" s="18"/>
      <c r="D6378" s="23"/>
      <c r="E6378" s="23"/>
      <c r="F6378" s="24"/>
      <c r="G6378" s="41"/>
      <c r="H6378" s="15"/>
    </row>
    <row r="6379" spans="1:8" s="17" customFormat="1" ht="27" customHeight="1">
      <c r="A6379" s="18"/>
      <c r="B6379" s="19"/>
      <c r="C6379" s="18"/>
      <c r="D6379" s="23"/>
      <c r="E6379" s="23"/>
      <c r="F6379" s="24"/>
      <c r="G6379" s="41"/>
      <c r="H6379" s="15"/>
    </row>
    <row r="6380" spans="1:8" s="17" customFormat="1" ht="27" customHeight="1">
      <c r="A6380" s="18"/>
      <c r="B6380" s="19"/>
      <c r="C6380" s="18"/>
      <c r="D6380" s="23"/>
      <c r="E6380" s="23"/>
      <c r="F6380" s="24"/>
      <c r="G6380" s="41"/>
      <c r="H6380" s="15"/>
    </row>
    <row r="6381" spans="1:8" s="17" customFormat="1" ht="27" customHeight="1">
      <c r="A6381" s="18"/>
      <c r="B6381" s="19"/>
      <c r="C6381" s="18"/>
      <c r="D6381" s="23"/>
      <c r="E6381" s="23"/>
      <c r="F6381" s="24"/>
      <c r="G6381" s="41"/>
      <c r="H6381" s="15"/>
    </row>
    <row r="6382" spans="1:8" s="17" customFormat="1" ht="27" customHeight="1">
      <c r="A6382" s="18"/>
      <c r="B6382" s="19"/>
      <c r="C6382" s="18"/>
      <c r="D6382" s="23"/>
      <c r="E6382" s="23"/>
      <c r="F6382" s="24"/>
      <c r="G6382" s="41"/>
      <c r="H6382" s="15"/>
    </row>
    <row r="6383" spans="1:8" s="17" customFormat="1" ht="27" customHeight="1">
      <c r="A6383" s="18"/>
      <c r="B6383" s="19"/>
      <c r="C6383" s="18"/>
      <c r="D6383" s="23"/>
      <c r="E6383" s="23"/>
      <c r="F6383" s="24"/>
      <c r="G6383" s="41"/>
      <c r="H6383" s="15"/>
    </row>
    <row r="6384" spans="1:8" s="17" customFormat="1" ht="27" customHeight="1">
      <c r="A6384" s="18"/>
      <c r="B6384" s="19"/>
      <c r="C6384" s="18"/>
      <c r="D6384" s="23"/>
      <c r="E6384" s="23"/>
      <c r="F6384" s="24"/>
      <c r="G6384" s="41"/>
      <c r="H6384" s="15"/>
    </row>
    <row r="6385" spans="1:8" s="17" customFormat="1" ht="27" customHeight="1">
      <c r="A6385" s="18"/>
      <c r="B6385" s="19"/>
      <c r="C6385" s="18"/>
      <c r="D6385" s="23"/>
      <c r="E6385" s="23"/>
      <c r="F6385" s="24"/>
      <c r="G6385" s="41"/>
      <c r="H6385" s="15"/>
    </row>
    <row r="6386" spans="1:8" s="17" customFormat="1" ht="27" customHeight="1">
      <c r="A6386" s="18"/>
      <c r="B6386" s="19"/>
      <c r="C6386" s="18"/>
      <c r="D6386" s="23"/>
      <c r="E6386" s="23"/>
      <c r="F6386" s="24"/>
      <c r="G6386" s="41"/>
      <c r="H6386" s="15"/>
    </row>
    <row r="6387" spans="1:8" s="17" customFormat="1" ht="27" customHeight="1">
      <c r="A6387" s="18"/>
      <c r="B6387" s="19"/>
      <c r="C6387" s="18"/>
      <c r="D6387" s="23"/>
      <c r="E6387" s="23"/>
      <c r="F6387" s="24"/>
      <c r="G6387" s="41"/>
      <c r="H6387" s="15"/>
    </row>
    <row r="6388" spans="1:8" s="17" customFormat="1" ht="27" customHeight="1">
      <c r="A6388" s="18"/>
      <c r="B6388" s="19"/>
      <c r="C6388" s="18"/>
      <c r="D6388" s="23"/>
      <c r="E6388" s="23"/>
      <c r="F6388" s="24"/>
      <c r="G6388" s="41"/>
      <c r="H6388" s="15"/>
    </row>
    <row r="6389" spans="1:8" s="17" customFormat="1" ht="27" customHeight="1">
      <c r="A6389" s="18"/>
      <c r="B6389" s="19"/>
      <c r="C6389" s="18"/>
      <c r="D6389" s="23"/>
      <c r="E6389" s="23"/>
      <c r="F6389" s="24"/>
      <c r="G6389" s="41"/>
      <c r="H6389" s="15"/>
    </row>
    <row r="6390" spans="1:8" s="17" customFormat="1" ht="27" customHeight="1">
      <c r="A6390" s="18"/>
      <c r="B6390" s="19"/>
      <c r="C6390" s="18"/>
      <c r="D6390" s="23"/>
      <c r="E6390" s="23"/>
      <c r="F6390" s="24"/>
      <c r="G6390" s="41"/>
      <c r="H6390" s="15"/>
    </row>
    <row r="6391" spans="1:8" s="17" customFormat="1" ht="27" customHeight="1">
      <c r="A6391" s="18"/>
      <c r="B6391" s="19"/>
      <c r="C6391" s="18"/>
      <c r="D6391" s="23"/>
      <c r="E6391" s="23"/>
      <c r="F6391" s="24"/>
      <c r="G6391" s="41"/>
      <c r="H6391" s="15"/>
    </row>
    <row r="6392" spans="1:8" s="17" customFormat="1" ht="27" customHeight="1">
      <c r="A6392" s="18"/>
      <c r="B6392" s="19"/>
      <c r="C6392" s="18"/>
      <c r="D6392" s="23"/>
      <c r="E6392" s="23"/>
      <c r="F6392" s="24"/>
      <c r="G6392" s="41"/>
      <c r="H6392" s="15"/>
    </row>
    <row r="6393" spans="1:8" s="17" customFormat="1" ht="27" customHeight="1">
      <c r="A6393" s="18"/>
      <c r="B6393" s="19"/>
      <c r="C6393" s="18"/>
      <c r="D6393" s="23"/>
      <c r="E6393" s="23"/>
      <c r="F6393" s="24"/>
      <c r="G6393" s="41"/>
      <c r="H6393" s="15"/>
    </row>
    <row r="6394" spans="1:8" s="17" customFormat="1" ht="27" customHeight="1">
      <c r="A6394" s="18"/>
      <c r="B6394" s="19"/>
      <c r="C6394" s="18"/>
      <c r="D6394" s="23"/>
      <c r="E6394" s="23"/>
      <c r="F6394" s="24"/>
      <c r="G6394" s="41"/>
      <c r="H6394" s="15"/>
    </row>
    <row r="6395" spans="1:8" s="17" customFormat="1" ht="27" customHeight="1">
      <c r="A6395" s="18"/>
      <c r="B6395" s="19"/>
      <c r="C6395" s="18"/>
      <c r="D6395" s="23"/>
      <c r="E6395" s="23"/>
      <c r="F6395" s="24"/>
      <c r="G6395" s="41"/>
      <c r="H6395" s="15"/>
    </row>
    <row r="6396" spans="1:8" s="17" customFormat="1" ht="27" customHeight="1">
      <c r="A6396" s="18"/>
      <c r="B6396" s="19"/>
      <c r="C6396" s="18"/>
      <c r="D6396" s="23"/>
      <c r="E6396" s="23"/>
      <c r="F6396" s="24"/>
      <c r="G6396" s="41"/>
      <c r="H6396" s="15"/>
    </row>
    <row r="6397" spans="1:8" s="17" customFormat="1" ht="27" customHeight="1">
      <c r="A6397" s="18"/>
      <c r="B6397" s="19"/>
      <c r="C6397" s="18"/>
      <c r="D6397" s="23"/>
      <c r="E6397" s="23"/>
      <c r="F6397" s="24"/>
      <c r="G6397" s="41"/>
      <c r="H6397" s="15"/>
    </row>
    <row r="6398" spans="1:8" s="17" customFormat="1" ht="27" customHeight="1">
      <c r="A6398" s="18"/>
      <c r="B6398" s="19"/>
      <c r="C6398" s="18"/>
      <c r="D6398" s="23"/>
      <c r="E6398" s="23"/>
      <c r="F6398" s="24"/>
      <c r="G6398" s="41"/>
      <c r="H6398" s="15"/>
    </row>
    <row r="6399" spans="1:8" s="17" customFormat="1" ht="27" customHeight="1">
      <c r="A6399" s="18"/>
      <c r="B6399" s="19"/>
      <c r="C6399" s="18"/>
      <c r="D6399" s="23"/>
      <c r="E6399" s="23"/>
      <c r="F6399" s="24"/>
      <c r="G6399" s="41"/>
      <c r="H6399" s="15"/>
    </row>
    <row r="6400" spans="1:8" s="17" customFormat="1" ht="27" customHeight="1">
      <c r="A6400" s="18"/>
      <c r="B6400" s="19"/>
      <c r="C6400" s="18"/>
      <c r="D6400" s="23"/>
      <c r="E6400" s="23"/>
      <c r="F6400" s="24"/>
      <c r="G6400" s="41"/>
      <c r="H6400" s="15"/>
    </row>
    <row r="6401" spans="1:8" s="17" customFormat="1" ht="27" customHeight="1">
      <c r="A6401" s="18"/>
      <c r="B6401" s="19"/>
      <c r="C6401" s="18"/>
      <c r="D6401" s="23"/>
      <c r="E6401" s="23"/>
      <c r="F6401" s="24"/>
      <c r="G6401" s="41"/>
      <c r="H6401" s="15"/>
    </row>
    <row r="6402" spans="1:8" s="17" customFormat="1" ht="27" customHeight="1">
      <c r="A6402" s="18"/>
      <c r="B6402" s="19"/>
      <c r="C6402" s="18"/>
      <c r="D6402" s="23"/>
      <c r="E6402" s="23"/>
      <c r="F6402" s="24"/>
      <c r="G6402" s="41"/>
      <c r="H6402" s="15"/>
    </row>
    <row r="6403" spans="1:8" s="17" customFormat="1" ht="27" customHeight="1">
      <c r="A6403" s="18"/>
      <c r="B6403" s="19"/>
      <c r="C6403" s="18"/>
      <c r="D6403" s="23"/>
      <c r="E6403" s="23"/>
      <c r="F6403" s="24"/>
      <c r="G6403" s="41"/>
      <c r="H6403" s="15"/>
    </row>
    <row r="6404" spans="1:8" s="17" customFormat="1" ht="27" customHeight="1">
      <c r="A6404" s="18"/>
      <c r="B6404" s="19"/>
      <c r="C6404" s="18"/>
      <c r="D6404" s="23"/>
      <c r="E6404" s="23"/>
      <c r="F6404" s="24"/>
      <c r="G6404" s="41"/>
      <c r="H6404" s="15"/>
    </row>
    <row r="6405" spans="1:8" s="17" customFormat="1" ht="27" customHeight="1">
      <c r="A6405" s="18"/>
      <c r="B6405" s="19"/>
      <c r="C6405" s="18"/>
      <c r="D6405" s="23"/>
      <c r="E6405" s="23"/>
      <c r="F6405" s="24"/>
      <c r="G6405" s="41"/>
      <c r="H6405" s="15"/>
    </row>
    <row r="6406" spans="1:8" s="17" customFormat="1" ht="27" customHeight="1">
      <c r="A6406" s="18"/>
      <c r="B6406" s="19"/>
      <c r="C6406" s="18"/>
      <c r="D6406" s="23"/>
      <c r="E6406" s="23"/>
      <c r="F6406" s="24"/>
      <c r="G6406" s="41"/>
      <c r="H6406" s="15"/>
    </row>
    <row r="6407" spans="1:8" s="17" customFormat="1" ht="27" customHeight="1">
      <c r="A6407" s="18"/>
      <c r="B6407" s="19"/>
      <c r="C6407" s="18"/>
      <c r="D6407" s="23"/>
      <c r="E6407" s="23"/>
      <c r="F6407" s="24"/>
      <c r="G6407" s="41"/>
      <c r="H6407" s="15"/>
    </row>
    <row r="6408" spans="1:8" s="17" customFormat="1" ht="27" customHeight="1">
      <c r="A6408" s="18"/>
      <c r="B6408" s="19"/>
      <c r="C6408" s="18"/>
      <c r="D6408" s="23"/>
      <c r="E6408" s="23"/>
      <c r="F6408" s="24"/>
      <c r="G6408" s="41"/>
      <c r="H6408" s="15"/>
    </row>
    <row r="6409" spans="1:8" s="17" customFormat="1" ht="27" customHeight="1">
      <c r="A6409" s="18"/>
      <c r="B6409" s="19"/>
      <c r="C6409" s="18"/>
      <c r="D6409" s="23"/>
      <c r="E6409" s="23"/>
      <c r="F6409" s="24"/>
      <c r="G6409" s="41"/>
      <c r="H6409" s="15"/>
    </row>
    <row r="6410" spans="1:8" s="17" customFormat="1" ht="27" customHeight="1">
      <c r="A6410" s="18"/>
      <c r="B6410" s="19"/>
      <c r="C6410" s="18"/>
      <c r="D6410" s="23"/>
      <c r="E6410" s="23"/>
      <c r="F6410" s="24"/>
      <c r="G6410" s="41"/>
      <c r="H6410" s="15"/>
    </row>
    <row r="6411" spans="1:8" s="17" customFormat="1" ht="27" customHeight="1">
      <c r="A6411" s="18"/>
      <c r="B6411" s="19"/>
      <c r="C6411" s="18"/>
      <c r="D6411" s="23"/>
      <c r="E6411" s="23"/>
      <c r="F6411" s="24"/>
      <c r="G6411" s="41"/>
      <c r="H6411" s="15"/>
    </row>
    <row r="6412" spans="1:8" s="17" customFormat="1" ht="27" customHeight="1">
      <c r="A6412" s="18"/>
      <c r="B6412" s="19"/>
      <c r="C6412" s="18"/>
      <c r="D6412" s="23"/>
      <c r="E6412" s="23"/>
      <c r="F6412" s="24"/>
      <c r="G6412" s="41"/>
      <c r="H6412" s="15"/>
    </row>
    <row r="6413" spans="1:8" s="17" customFormat="1" ht="27" customHeight="1">
      <c r="A6413" s="18"/>
      <c r="B6413" s="19"/>
      <c r="C6413" s="18"/>
      <c r="D6413" s="23"/>
      <c r="E6413" s="23"/>
      <c r="F6413" s="24"/>
      <c r="G6413" s="41"/>
      <c r="H6413" s="15"/>
    </row>
    <row r="6414" spans="1:8" s="17" customFormat="1" ht="27" customHeight="1">
      <c r="A6414" s="18"/>
      <c r="B6414" s="19"/>
      <c r="C6414" s="18"/>
      <c r="D6414" s="23"/>
      <c r="E6414" s="23"/>
      <c r="F6414" s="24"/>
      <c r="G6414" s="41"/>
      <c r="H6414" s="15"/>
    </row>
    <row r="6415" spans="1:8" s="17" customFormat="1" ht="27" customHeight="1">
      <c r="A6415" s="18"/>
      <c r="B6415" s="19"/>
      <c r="C6415" s="18"/>
      <c r="D6415" s="23"/>
      <c r="E6415" s="23"/>
      <c r="F6415" s="24"/>
      <c r="G6415" s="41"/>
      <c r="H6415" s="15"/>
    </row>
    <row r="6416" spans="1:8" s="17" customFormat="1" ht="27" customHeight="1">
      <c r="A6416" s="18"/>
      <c r="B6416" s="19"/>
      <c r="C6416" s="18"/>
      <c r="D6416" s="23"/>
      <c r="E6416" s="23"/>
      <c r="F6416" s="24"/>
      <c r="G6416" s="41"/>
      <c r="H6416" s="15"/>
    </row>
    <row r="6417" spans="1:8" s="17" customFormat="1" ht="27" customHeight="1">
      <c r="A6417" s="18"/>
      <c r="B6417" s="19"/>
      <c r="C6417" s="18"/>
      <c r="D6417" s="23"/>
      <c r="E6417" s="23"/>
      <c r="F6417" s="24"/>
      <c r="G6417" s="41"/>
      <c r="H6417" s="15"/>
    </row>
    <row r="6418" spans="1:8" s="17" customFormat="1" ht="27" customHeight="1">
      <c r="A6418" s="18"/>
      <c r="B6418" s="19"/>
      <c r="C6418" s="18"/>
      <c r="D6418" s="23"/>
      <c r="E6418" s="23"/>
      <c r="F6418" s="24"/>
      <c r="G6418" s="41"/>
      <c r="H6418" s="15"/>
    </row>
    <row r="6419" spans="1:8" s="17" customFormat="1" ht="27" customHeight="1">
      <c r="A6419" s="18"/>
      <c r="B6419" s="19"/>
      <c r="C6419" s="18"/>
      <c r="D6419" s="23"/>
      <c r="E6419" s="23"/>
      <c r="F6419" s="24"/>
      <c r="G6419" s="41"/>
      <c r="H6419" s="15"/>
    </row>
    <row r="6420" spans="1:8" s="17" customFormat="1" ht="27" customHeight="1">
      <c r="A6420" s="18"/>
      <c r="B6420" s="19"/>
      <c r="C6420" s="18"/>
      <c r="D6420" s="23"/>
      <c r="E6420" s="23"/>
      <c r="F6420" s="24"/>
      <c r="G6420" s="41"/>
      <c r="H6420" s="15"/>
    </row>
    <row r="6421" spans="1:8" s="17" customFormat="1" ht="27" customHeight="1">
      <c r="A6421" s="18"/>
      <c r="B6421" s="19"/>
      <c r="C6421" s="18"/>
      <c r="D6421" s="23"/>
      <c r="E6421" s="23"/>
      <c r="F6421" s="24"/>
      <c r="G6421" s="41"/>
      <c r="H6421" s="15"/>
    </row>
    <row r="6422" spans="1:8" s="17" customFormat="1" ht="27" customHeight="1">
      <c r="A6422" s="18"/>
      <c r="B6422" s="19"/>
      <c r="C6422" s="18"/>
      <c r="D6422" s="23"/>
      <c r="E6422" s="23"/>
      <c r="F6422" s="24"/>
      <c r="G6422" s="41"/>
      <c r="H6422" s="15"/>
    </row>
    <row r="6423" spans="1:8" s="17" customFormat="1" ht="27" customHeight="1">
      <c r="A6423" s="18"/>
      <c r="B6423" s="19"/>
      <c r="C6423" s="18"/>
      <c r="D6423" s="23"/>
      <c r="E6423" s="23"/>
      <c r="F6423" s="24"/>
      <c r="G6423" s="41"/>
      <c r="H6423" s="15"/>
    </row>
    <row r="6424" spans="1:8" s="17" customFormat="1" ht="27" customHeight="1">
      <c r="A6424" s="18"/>
      <c r="B6424" s="19"/>
      <c r="C6424" s="18"/>
      <c r="D6424" s="23"/>
      <c r="E6424" s="23"/>
      <c r="F6424" s="24"/>
      <c r="G6424" s="41"/>
      <c r="H6424" s="15"/>
    </row>
    <row r="6425" spans="1:8" s="17" customFormat="1" ht="27" customHeight="1">
      <c r="A6425" s="18"/>
      <c r="B6425" s="19"/>
      <c r="C6425" s="18"/>
      <c r="D6425" s="23"/>
      <c r="E6425" s="23"/>
      <c r="F6425" s="24"/>
      <c r="G6425" s="41"/>
      <c r="H6425" s="15"/>
    </row>
    <row r="6426" spans="1:8" s="17" customFormat="1" ht="27" customHeight="1">
      <c r="A6426" s="18"/>
      <c r="B6426" s="19"/>
      <c r="C6426" s="18"/>
      <c r="D6426" s="23"/>
      <c r="E6426" s="23"/>
      <c r="F6426" s="24"/>
      <c r="G6426" s="41"/>
      <c r="H6426" s="15"/>
    </row>
    <row r="6427" spans="1:8" s="17" customFormat="1" ht="27" customHeight="1">
      <c r="A6427" s="18"/>
      <c r="B6427" s="19"/>
      <c r="C6427" s="18"/>
      <c r="D6427" s="23"/>
      <c r="E6427" s="23"/>
      <c r="F6427" s="24"/>
      <c r="G6427" s="41"/>
      <c r="H6427" s="15"/>
    </row>
    <row r="6428" spans="1:8" s="17" customFormat="1" ht="27" customHeight="1">
      <c r="A6428" s="18"/>
      <c r="B6428" s="19"/>
      <c r="C6428" s="18"/>
      <c r="D6428" s="23"/>
      <c r="E6428" s="23"/>
      <c r="F6428" s="24"/>
      <c r="G6428" s="41"/>
      <c r="H6428" s="15"/>
    </row>
    <row r="6429" spans="1:8" s="17" customFormat="1" ht="27" customHeight="1">
      <c r="A6429" s="18"/>
      <c r="B6429" s="19"/>
      <c r="C6429" s="18"/>
      <c r="D6429" s="23"/>
      <c r="E6429" s="23"/>
      <c r="F6429" s="24"/>
      <c r="G6429" s="41"/>
      <c r="H6429" s="15"/>
    </row>
    <row r="6430" spans="1:8" s="17" customFormat="1" ht="27" customHeight="1">
      <c r="A6430" s="18"/>
      <c r="B6430" s="19"/>
      <c r="C6430" s="18"/>
      <c r="D6430" s="23"/>
      <c r="E6430" s="23"/>
      <c r="F6430" s="24"/>
      <c r="G6430" s="41"/>
      <c r="H6430" s="15"/>
    </row>
    <row r="6431" spans="1:8" s="17" customFormat="1" ht="27" customHeight="1">
      <c r="A6431" s="18"/>
      <c r="B6431" s="19"/>
      <c r="C6431" s="18"/>
      <c r="D6431" s="23"/>
      <c r="E6431" s="23"/>
      <c r="F6431" s="24"/>
      <c r="G6431" s="41"/>
      <c r="H6431" s="15"/>
    </row>
    <row r="6432" spans="1:8" s="17" customFormat="1" ht="27" customHeight="1">
      <c r="A6432" s="18"/>
      <c r="B6432" s="19"/>
      <c r="C6432" s="18"/>
      <c r="D6432" s="23"/>
      <c r="E6432" s="23"/>
      <c r="F6432" s="24"/>
      <c r="G6432" s="41"/>
      <c r="H6432" s="15"/>
    </row>
    <row r="6433" spans="1:8" s="17" customFormat="1" ht="27" customHeight="1">
      <c r="A6433" s="18"/>
      <c r="B6433" s="19"/>
      <c r="C6433" s="18"/>
      <c r="D6433" s="23"/>
      <c r="E6433" s="23"/>
      <c r="F6433" s="24"/>
      <c r="G6433" s="41"/>
      <c r="H6433" s="15"/>
    </row>
    <row r="6434" spans="1:8" s="17" customFormat="1" ht="27" customHeight="1">
      <c r="A6434" s="18"/>
      <c r="B6434" s="19"/>
      <c r="C6434" s="18"/>
      <c r="D6434" s="23"/>
      <c r="E6434" s="23"/>
      <c r="F6434" s="24"/>
      <c r="G6434" s="41"/>
      <c r="H6434" s="15"/>
    </row>
    <row r="6435" spans="1:8" s="17" customFormat="1" ht="27" customHeight="1">
      <c r="A6435" s="18"/>
      <c r="B6435" s="19"/>
      <c r="C6435" s="18"/>
      <c r="D6435" s="23"/>
      <c r="E6435" s="23"/>
      <c r="F6435" s="24"/>
      <c r="G6435" s="41"/>
      <c r="H6435" s="15"/>
    </row>
    <row r="6436" spans="1:8" s="17" customFormat="1" ht="27" customHeight="1">
      <c r="A6436" s="18"/>
      <c r="B6436" s="19"/>
      <c r="C6436" s="18"/>
      <c r="D6436" s="23"/>
      <c r="E6436" s="23"/>
      <c r="F6436" s="24"/>
      <c r="G6436" s="41"/>
      <c r="H6436" s="15"/>
    </row>
    <row r="6437" spans="1:8" s="17" customFormat="1" ht="27" customHeight="1">
      <c r="A6437" s="18"/>
      <c r="B6437" s="19"/>
      <c r="C6437" s="18"/>
      <c r="D6437" s="23"/>
      <c r="E6437" s="23"/>
      <c r="F6437" s="24"/>
      <c r="G6437" s="41"/>
      <c r="H6437" s="15"/>
    </row>
    <row r="6438" spans="1:8" s="17" customFormat="1" ht="27" customHeight="1">
      <c r="A6438" s="18"/>
      <c r="B6438" s="19"/>
      <c r="C6438" s="18"/>
      <c r="D6438" s="23"/>
      <c r="E6438" s="23"/>
      <c r="F6438" s="24"/>
      <c r="G6438" s="41"/>
      <c r="H6438" s="15"/>
    </row>
    <row r="6439" spans="1:8" s="17" customFormat="1" ht="27" customHeight="1">
      <c r="A6439" s="18"/>
      <c r="B6439" s="19"/>
      <c r="C6439" s="18"/>
      <c r="D6439" s="23"/>
      <c r="E6439" s="23"/>
      <c r="F6439" s="24"/>
      <c r="G6439" s="41"/>
      <c r="H6439" s="15"/>
    </row>
    <row r="6440" spans="1:8" s="17" customFormat="1" ht="27" customHeight="1">
      <c r="A6440" s="18"/>
      <c r="B6440" s="19"/>
      <c r="C6440" s="18"/>
      <c r="D6440" s="23"/>
      <c r="E6440" s="23"/>
      <c r="F6440" s="24"/>
      <c r="G6440" s="41"/>
      <c r="H6440" s="15"/>
    </row>
    <row r="6441" spans="1:8" s="17" customFormat="1" ht="27" customHeight="1">
      <c r="A6441" s="18"/>
      <c r="B6441" s="19"/>
      <c r="C6441" s="18"/>
      <c r="D6441" s="23"/>
      <c r="E6441" s="23"/>
      <c r="F6441" s="24"/>
      <c r="G6441" s="41"/>
      <c r="H6441" s="15"/>
    </row>
    <row r="6442" spans="1:8" s="17" customFormat="1" ht="27" customHeight="1">
      <c r="A6442" s="18"/>
      <c r="B6442" s="19"/>
      <c r="C6442" s="18"/>
      <c r="D6442" s="23"/>
      <c r="E6442" s="23"/>
      <c r="F6442" s="24"/>
      <c r="G6442" s="41"/>
      <c r="H6442" s="15"/>
    </row>
    <row r="6443" spans="1:8" s="17" customFormat="1" ht="27" customHeight="1">
      <c r="A6443" s="18"/>
      <c r="B6443" s="19"/>
      <c r="C6443" s="18"/>
      <c r="D6443" s="23"/>
      <c r="E6443" s="23"/>
      <c r="F6443" s="24"/>
      <c r="G6443" s="41"/>
      <c r="H6443" s="15"/>
    </row>
    <row r="6444" spans="1:8" s="17" customFormat="1" ht="27" customHeight="1">
      <c r="A6444" s="18"/>
      <c r="B6444" s="19"/>
      <c r="C6444" s="18"/>
      <c r="D6444" s="23"/>
      <c r="E6444" s="23"/>
      <c r="F6444" s="24"/>
      <c r="G6444" s="41"/>
      <c r="H6444" s="15"/>
    </row>
    <row r="6445" spans="1:8" s="17" customFormat="1" ht="27" customHeight="1">
      <c r="A6445" s="18"/>
      <c r="B6445" s="19"/>
      <c r="C6445" s="18"/>
      <c r="D6445" s="23"/>
      <c r="E6445" s="23"/>
      <c r="F6445" s="24"/>
      <c r="G6445" s="41"/>
      <c r="H6445" s="15"/>
    </row>
    <row r="6446" spans="1:8" s="17" customFormat="1" ht="27" customHeight="1">
      <c r="A6446" s="18"/>
      <c r="B6446" s="19"/>
      <c r="C6446" s="18"/>
      <c r="D6446" s="23"/>
      <c r="E6446" s="23"/>
      <c r="F6446" s="24"/>
      <c r="G6446" s="41"/>
      <c r="H6446" s="15"/>
    </row>
    <row r="6447" spans="1:8" s="17" customFormat="1" ht="27" customHeight="1">
      <c r="A6447" s="18"/>
      <c r="B6447" s="19"/>
      <c r="C6447" s="18"/>
      <c r="D6447" s="23"/>
      <c r="E6447" s="23"/>
      <c r="F6447" s="24"/>
      <c r="G6447" s="41"/>
      <c r="H6447" s="15"/>
    </row>
    <row r="6448" spans="1:8" s="17" customFormat="1" ht="27" customHeight="1">
      <c r="A6448" s="18"/>
      <c r="B6448" s="19"/>
      <c r="C6448" s="18"/>
      <c r="D6448" s="23"/>
      <c r="E6448" s="23"/>
      <c r="F6448" s="24"/>
      <c r="G6448" s="41"/>
      <c r="H6448" s="15"/>
    </row>
    <row r="6449" spans="1:8" s="17" customFormat="1" ht="27" customHeight="1">
      <c r="A6449" s="18"/>
      <c r="B6449" s="19"/>
      <c r="C6449" s="18"/>
      <c r="D6449" s="23"/>
      <c r="E6449" s="23"/>
      <c r="F6449" s="24"/>
      <c r="G6449" s="41"/>
      <c r="H6449" s="15"/>
    </row>
    <row r="6450" spans="1:8" s="17" customFormat="1" ht="27" customHeight="1">
      <c r="A6450" s="18"/>
      <c r="B6450" s="19"/>
      <c r="C6450" s="18"/>
      <c r="D6450" s="23"/>
      <c r="E6450" s="23"/>
      <c r="F6450" s="24"/>
      <c r="G6450" s="41"/>
      <c r="H6450" s="15"/>
    </row>
    <row r="6451" spans="1:8" s="17" customFormat="1" ht="27" customHeight="1">
      <c r="A6451" s="18"/>
      <c r="B6451" s="19"/>
      <c r="C6451" s="18"/>
      <c r="D6451" s="23"/>
      <c r="E6451" s="23"/>
      <c r="F6451" s="24"/>
      <c r="G6451" s="41"/>
      <c r="H6451" s="15"/>
    </row>
    <row r="6452" spans="1:8" s="17" customFormat="1" ht="27" customHeight="1">
      <c r="A6452" s="18"/>
      <c r="B6452" s="19"/>
      <c r="C6452" s="18"/>
      <c r="D6452" s="23"/>
      <c r="E6452" s="23"/>
      <c r="F6452" s="24"/>
      <c r="G6452" s="41"/>
      <c r="H6452" s="15"/>
    </row>
    <row r="6453" spans="1:8" s="17" customFormat="1" ht="27" customHeight="1">
      <c r="A6453" s="18"/>
      <c r="B6453" s="19"/>
      <c r="C6453" s="18"/>
      <c r="D6453" s="23"/>
      <c r="E6453" s="23"/>
      <c r="F6453" s="24"/>
      <c r="G6453" s="41"/>
      <c r="H6453" s="15"/>
    </row>
    <row r="6454" spans="1:8" s="17" customFormat="1" ht="27" customHeight="1">
      <c r="A6454" s="18"/>
      <c r="B6454" s="19"/>
      <c r="C6454" s="18"/>
      <c r="D6454" s="23"/>
      <c r="E6454" s="23"/>
      <c r="F6454" s="24"/>
      <c r="G6454" s="41"/>
      <c r="H6454" s="15"/>
    </row>
    <row r="6455" spans="1:8" s="17" customFormat="1" ht="27" customHeight="1">
      <c r="A6455" s="18"/>
      <c r="B6455" s="19"/>
      <c r="C6455" s="18"/>
      <c r="D6455" s="23"/>
      <c r="E6455" s="23"/>
      <c r="F6455" s="24"/>
      <c r="G6455" s="41"/>
      <c r="H6455" s="15"/>
    </row>
    <row r="6456" spans="1:8" s="17" customFormat="1" ht="27" customHeight="1">
      <c r="A6456" s="18"/>
      <c r="B6456" s="19"/>
      <c r="C6456" s="18"/>
      <c r="D6456" s="23"/>
      <c r="E6456" s="23"/>
      <c r="F6456" s="24"/>
      <c r="G6456" s="41"/>
      <c r="H6456" s="15"/>
    </row>
    <row r="6457" spans="1:8" s="17" customFormat="1" ht="27" customHeight="1">
      <c r="A6457" s="18"/>
      <c r="B6457" s="19"/>
      <c r="C6457" s="18"/>
      <c r="D6457" s="23"/>
      <c r="E6457" s="23"/>
      <c r="F6457" s="24"/>
      <c r="G6457" s="41"/>
      <c r="H6457" s="15"/>
    </row>
    <row r="6458" spans="1:8" s="17" customFormat="1" ht="27" customHeight="1">
      <c r="A6458" s="18"/>
      <c r="B6458" s="19"/>
      <c r="C6458" s="18"/>
      <c r="D6458" s="23"/>
      <c r="E6458" s="23"/>
      <c r="F6458" s="24"/>
      <c r="G6458" s="41"/>
      <c r="H6458" s="15"/>
    </row>
    <row r="6459" spans="1:8" s="17" customFormat="1" ht="27" customHeight="1">
      <c r="A6459" s="18"/>
      <c r="B6459" s="19"/>
      <c r="C6459" s="18"/>
      <c r="D6459" s="23"/>
      <c r="E6459" s="23"/>
      <c r="F6459" s="24"/>
      <c r="G6459" s="41"/>
      <c r="H6459" s="15"/>
    </row>
    <row r="6460" spans="1:8" s="17" customFormat="1" ht="27" customHeight="1">
      <c r="A6460" s="18"/>
      <c r="B6460" s="19"/>
      <c r="C6460" s="18"/>
      <c r="D6460" s="23"/>
      <c r="E6460" s="23"/>
      <c r="F6460" s="24"/>
      <c r="G6460" s="41"/>
      <c r="H6460" s="15"/>
    </row>
    <row r="6461" spans="1:8" s="17" customFormat="1" ht="27" customHeight="1">
      <c r="A6461" s="18"/>
      <c r="B6461" s="19"/>
      <c r="C6461" s="18"/>
      <c r="D6461" s="23"/>
      <c r="E6461" s="23"/>
      <c r="F6461" s="24"/>
      <c r="G6461" s="41"/>
      <c r="H6461" s="15"/>
    </row>
    <row r="6462" spans="1:8" s="17" customFormat="1" ht="27" customHeight="1">
      <c r="A6462" s="18"/>
      <c r="B6462" s="19"/>
      <c r="C6462" s="18"/>
      <c r="D6462" s="23"/>
      <c r="E6462" s="23"/>
      <c r="F6462" s="24"/>
      <c r="G6462" s="41"/>
      <c r="H6462" s="15"/>
    </row>
    <row r="6463" spans="1:8" s="17" customFormat="1" ht="27" customHeight="1">
      <c r="A6463" s="18"/>
      <c r="B6463" s="19"/>
      <c r="C6463" s="18"/>
      <c r="D6463" s="23"/>
      <c r="E6463" s="23"/>
      <c r="F6463" s="24"/>
      <c r="G6463" s="41"/>
      <c r="H6463" s="15"/>
    </row>
    <row r="6464" spans="1:8" s="17" customFormat="1" ht="27" customHeight="1">
      <c r="A6464" s="18"/>
      <c r="B6464" s="19"/>
      <c r="C6464" s="18"/>
      <c r="D6464" s="23"/>
      <c r="E6464" s="23"/>
      <c r="F6464" s="24"/>
      <c r="G6464" s="41"/>
      <c r="H6464" s="15"/>
    </row>
    <row r="6465" spans="1:8" s="17" customFormat="1" ht="27" customHeight="1">
      <c r="A6465" s="18"/>
      <c r="B6465" s="19"/>
      <c r="C6465" s="18"/>
      <c r="D6465" s="23"/>
      <c r="E6465" s="23"/>
      <c r="F6465" s="24"/>
      <c r="G6465" s="41"/>
      <c r="H6465" s="15"/>
    </row>
    <row r="6466" spans="1:8" s="17" customFormat="1" ht="27" customHeight="1">
      <c r="A6466" s="18"/>
      <c r="B6466" s="19"/>
      <c r="C6466" s="18"/>
      <c r="D6466" s="23"/>
      <c r="E6466" s="23"/>
      <c r="F6466" s="24"/>
      <c r="G6466" s="41"/>
      <c r="H6466" s="15"/>
    </row>
    <row r="6467" spans="1:8" s="17" customFormat="1" ht="27" customHeight="1">
      <c r="A6467" s="18"/>
      <c r="B6467" s="19"/>
      <c r="C6467" s="18"/>
      <c r="D6467" s="23"/>
      <c r="E6467" s="23"/>
      <c r="F6467" s="24"/>
      <c r="G6467" s="41"/>
      <c r="H6467" s="15"/>
    </row>
    <row r="6468" spans="1:8" s="17" customFormat="1" ht="27" customHeight="1">
      <c r="A6468" s="18"/>
      <c r="B6468" s="19"/>
      <c r="C6468" s="18"/>
      <c r="D6468" s="23"/>
      <c r="E6468" s="23"/>
      <c r="F6468" s="24"/>
      <c r="G6468" s="41"/>
      <c r="H6468" s="15"/>
    </row>
    <row r="6469" spans="1:8" s="17" customFormat="1" ht="27" customHeight="1">
      <c r="A6469" s="18"/>
      <c r="B6469" s="19"/>
      <c r="C6469" s="18"/>
      <c r="D6469" s="23"/>
      <c r="E6469" s="23"/>
      <c r="F6469" s="24"/>
      <c r="G6469" s="41"/>
      <c r="H6469" s="15"/>
    </row>
    <row r="6470" spans="1:8" s="17" customFormat="1" ht="27" customHeight="1">
      <c r="A6470" s="18"/>
      <c r="B6470" s="19"/>
      <c r="C6470" s="18"/>
      <c r="D6470" s="23"/>
      <c r="E6470" s="23"/>
      <c r="F6470" s="24"/>
      <c r="G6470" s="41"/>
      <c r="H6470" s="15"/>
    </row>
    <row r="6471" spans="1:8" s="17" customFormat="1" ht="27" customHeight="1">
      <c r="A6471" s="18"/>
      <c r="B6471" s="19"/>
      <c r="C6471" s="18"/>
      <c r="D6471" s="23"/>
      <c r="E6471" s="23"/>
      <c r="F6471" s="24"/>
      <c r="G6471" s="41"/>
      <c r="H6471" s="15"/>
    </row>
    <row r="6472" spans="1:8" s="17" customFormat="1" ht="27" customHeight="1">
      <c r="A6472" s="18"/>
      <c r="B6472" s="19"/>
      <c r="C6472" s="18"/>
      <c r="D6472" s="23"/>
      <c r="E6472" s="23"/>
      <c r="F6472" s="24"/>
      <c r="G6472" s="41"/>
      <c r="H6472" s="15"/>
    </row>
    <row r="6473" spans="1:8" s="17" customFormat="1" ht="27" customHeight="1">
      <c r="A6473" s="18"/>
      <c r="B6473" s="19"/>
      <c r="C6473" s="18"/>
      <c r="D6473" s="23"/>
      <c r="E6473" s="23"/>
      <c r="F6473" s="24"/>
      <c r="G6473" s="41"/>
      <c r="H6473" s="15"/>
    </row>
    <row r="6474" spans="1:8" s="17" customFormat="1" ht="27" customHeight="1">
      <c r="A6474" s="18"/>
      <c r="B6474" s="19"/>
      <c r="C6474" s="18"/>
      <c r="D6474" s="23"/>
      <c r="E6474" s="23"/>
      <c r="F6474" s="24"/>
      <c r="G6474" s="41"/>
      <c r="H6474" s="15"/>
    </row>
    <row r="6475" spans="1:8" s="17" customFormat="1" ht="27" customHeight="1">
      <c r="A6475" s="18"/>
      <c r="B6475" s="19"/>
      <c r="C6475" s="18"/>
      <c r="D6475" s="23"/>
      <c r="E6475" s="23"/>
      <c r="F6475" s="24"/>
      <c r="G6475" s="41"/>
      <c r="H6475" s="15"/>
    </row>
    <row r="6476" spans="1:8" s="17" customFormat="1" ht="27" customHeight="1">
      <c r="A6476" s="18"/>
      <c r="B6476" s="19"/>
      <c r="C6476" s="18"/>
      <c r="D6476" s="23"/>
      <c r="E6476" s="23"/>
      <c r="F6476" s="24"/>
      <c r="G6476" s="41"/>
      <c r="H6476" s="15"/>
    </row>
    <row r="6477" spans="1:8" s="17" customFormat="1" ht="27" customHeight="1">
      <c r="A6477" s="18"/>
      <c r="B6477" s="19"/>
      <c r="C6477" s="18"/>
      <c r="D6477" s="23"/>
      <c r="E6477" s="23"/>
      <c r="F6477" s="24"/>
      <c r="G6477" s="41"/>
      <c r="H6477" s="15"/>
    </row>
    <row r="6478" spans="1:8" s="17" customFormat="1" ht="27" customHeight="1">
      <c r="A6478" s="18"/>
      <c r="B6478" s="19"/>
      <c r="C6478" s="18"/>
      <c r="D6478" s="23"/>
      <c r="E6478" s="23"/>
      <c r="F6478" s="24"/>
      <c r="G6478" s="41"/>
      <c r="H6478" s="15"/>
    </row>
    <row r="6479" spans="1:8" s="17" customFormat="1" ht="27" customHeight="1">
      <c r="A6479" s="18"/>
      <c r="B6479" s="19"/>
      <c r="C6479" s="18"/>
      <c r="D6479" s="23"/>
      <c r="E6479" s="23"/>
      <c r="F6479" s="24"/>
      <c r="G6479" s="41"/>
      <c r="H6479" s="15"/>
    </row>
    <row r="6480" spans="1:8" s="17" customFormat="1" ht="27" customHeight="1">
      <c r="A6480" s="18"/>
      <c r="B6480" s="19"/>
      <c r="C6480" s="18"/>
      <c r="D6480" s="23"/>
      <c r="E6480" s="23"/>
      <c r="F6480" s="24"/>
      <c r="G6480" s="41"/>
      <c r="H6480" s="15"/>
    </row>
    <row r="6481" spans="1:8" s="17" customFormat="1" ht="27" customHeight="1">
      <c r="A6481" s="18"/>
      <c r="B6481" s="19"/>
      <c r="C6481" s="18"/>
      <c r="D6481" s="23"/>
      <c r="E6481" s="23"/>
      <c r="F6481" s="24"/>
      <c r="G6481" s="41"/>
      <c r="H6481" s="15"/>
    </row>
    <row r="6482" spans="1:8" s="17" customFormat="1" ht="27" customHeight="1">
      <c r="A6482" s="18"/>
      <c r="B6482" s="19"/>
      <c r="C6482" s="18"/>
      <c r="D6482" s="23"/>
      <c r="E6482" s="23"/>
      <c r="F6482" s="24"/>
      <c r="G6482" s="41"/>
      <c r="H6482" s="15"/>
    </row>
    <row r="6483" spans="1:8" s="17" customFormat="1" ht="27" customHeight="1">
      <c r="A6483" s="18"/>
      <c r="B6483" s="19"/>
      <c r="C6483" s="18"/>
      <c r="D6483" s="23"/>
      <c r="E6483" s="23"/>
      <c r="F6483" s="24"/>
      <c r="G6483" s="41"/>
      <c r="H6483" s="15"/>
    </row>
    <row r="6484" spans="1:8" s="17" customFormat="1" ht="27" customHeight="1">
      <c r="A6484" s="18"/>
      <c r="B6484" s="19"/>
      <c r="C6484" s="18"/>
      <c r="D6484" s="23"/>
      <c r="E6484" s="23"/>
      <c r="F6484" s="24"/>
      <c r="G6484" s="41"/>
      <c r="H6484" s="15"/>
    </row>
    <row r="6485" spans="1:8" s="17" customFormat="1" ht="27" customHeight="1">
      <c r="A6485" s="18"/>
      <c r="B6485" s="19"/>
      <c r="C6485" s="18"/>
      <c r="D6485" s="23"/>
      <c r="E6485" s="23"/>
      <c r="F6485" s="24"/>
      <c r="G6485" s="41"/>
      <c r="H6485" s="15"/>
    </row>
    <row r="6486" spans="1:8" s="17" customFormat="1" ht="27" customHeight="1">
      <c r="A6486" s="18"/>
      <c r="B6486" s="19"/>
      <c r="C6486" s="18"/>
      <c r="D6486" s="23"/>
      <c r="E6486" s="23"/>
      <c r="F6486" s="24"/>
      <c r="G6486" s="41"/>
      <c r="H6486" s="15"/>
    </row>
    <row r="6487" spans="1:8" s="17" customFormat="1" ht="27" customHeight="1">
      <c r="A6487" s="18"/>
      <c r="B6487" s="19"/>
      <c r="C6487" s="18"/>
      <c r="D6487" s="23"/>
      <c r="E6487" s="23"/>
      <c r="F6487" s="24"/>
      <c r="G6487" s="41"/>
      <c r="H6487" s="15"/>
    </row>
    <row r="6488" spans="1:8" s="17" customFormat="1" ht="27" customHeight="1">
      <c r="A6488" s="18"/>
      <c r="B6488" s="19"/>
      <c r="C6488" s="18"/>
      <c r="D6488" s="23"/>
      <c r="E6488" s="23"/>
      <c r="F6488" s="24"/>
      <c r="G6488" s="41"/>
      <c r="H6488" s="15"/>
    </row>
    <row r="6489" spans="1:8" s="17" customFormat="1" ht="27" customHeight="1">
      <c r="A6489" s="18"/>
      <c r="B6489" s="19"/>
      <c r="C6489" s="18"/>
      <c r="D6489" s="23"/>
      <c r="E6489" s="23"/>
      <c r="F6489" s="24"/>
      <c r="G6489" s="41"/>
      <c r="H6489" s="15"/>
    </row>
    <row r="6490" spans="1:8" s="17" customFormat="1" ht="27" customHeight="1">
      <c r="A6490" s="18"/>
      <c r="B6490" s="19"/>
      <c r="C6490" s="18"/>
      <c r="D6490" s="23"/>
      <c r="E6490" s="23"/>
      <c r="F6490" s="24"/>
      <c r="G6490" s="41"/>
      <c r="H6490" s="15"/>
    </row>
    <row r="6491" spans="1:8" s="17" customFormat="1" ht="27" customHeight="1">
      <c r="A6491" s="18"/>
      <c r="B6491" s="19"/>
      <c r="C6491" s="18"/>
      <c r="D6491" s="23"/>
      <c r="E6491" s="23"/>
      <c r="F6491" s="24"/>
      <c r="G6491" s="41"/>
      <c r="H6491" s="15"/>
    </row>
    <row r="6492" spans="1:8" s="17" customFormat="1" ht="27" customHeight="1">
      <c r="A6492" s="18"/>
      <c r="B6492" s="19"/>
      <c r="C6492" s="18"/>
      <c r="D6492" s="23"/>
      <c r="E6492" s="23"/>
      <c r="F6492" s="24"/>
      <c r="G6492" s="41"/>
      <c r="H6492" s="15"/>
    </row>
    <row r="6493" spans="1:8" s="17" customFormat="1" ht="27" customHeight="1">
      <c r="A6493" s="18"/>
      <c r="B6493" s="19"/>
      <c r="C6493" s="18"/>
      <c r="D6493" s="23"/>
      <c r="E6493" s="23"/>
      <c r="F6493" s="24"/>
      <c r="G6493" s="41"/>
      <c r="H6493" s="15"/>
    </row>
    <row r="6494" spans="1:8" s="17" customFormat="1" ht="27" customHeight="1">
      <c r="A6494" s="18"/>
      <c r="B6494" s="19"/>
      <c r="C6494" s="18"/>
      <c r="D6494" s="23"/>
      <c r="E6494" s="23"/>
      <c r="F6494" s="24"/>
      <c r="G6494" s="41"/>
      <c r="H6494" s="15"/>
    </row>
    <row r="6495" spans="1:8" s="17" customFormat="1" ht="27" customHeight="1">
      <c r="A6495" s="18"/>
      <c r="B6495" s="19"/>
      <c r="C6495" s="18"/>
      <c r="D6495" s="23"/>
      <c r="E6495" s="23"/>
      <c r="F6495" s="24"/>
      <c r="G6495" s="41"/>
      <c r="H6495" s="15"/>
    </row>
    <row r="6496" spans="1:8" s="17" customFormat="1" ht="27" customHeight="1">
      <c r="A6496" s="18"/>
      <c r="B6496" s="19"/>
      <c r="C6496" s="18"/>
      <c r="D6496" s="23"/>
      <c r="E6496" s="23"/>
      <c r="F6496" s="24"/>
      <c r="G6496" s="41"/>
      <c r="H6496" s="15"/>
    </row>
    <row r="6497" spans="1:8" s="17" customFormat="1" ht="27" customHeight="1">
      <c r="A6497" s="18"/>
      <c r="B6497" s="19"/>
      <c r="C6497" s="18"/>
      <c r="D6497" s="23"/>
      <c r="E6497" s="23"/>
      <c r="F6497" s="24"/>
      <c r="G6497" s="41"/>
      <c r="H6497" s="15"/>
    </row>
    <row r="6498" spans="1:8" s="17" customFormat="1" ht="27" customHeight="1">
      <c r="A6498" s="18"/>
      <c r="B6498" s="19"/>
      <c r="C6498" s="18"/>
      <c r="D6498" s="23"/>
      <c r="E6498" s="23"/>
      <c r="F6498" s="24"/>
      <c r="G6498" s="41"/>
      <c r="H6498" s="15"/>
    </row>
    <row r="6499" spans="1:8" s="17" customFormat="1" ht="27" customHeight="1">
      <c r="A6499" s="18"/>
      <c r="B6499" s="19"/>
      <c r="C6499" s="18"/>
      <c r="D6499" s="23"/>
      <c r="E6499" s="23"/>
      <c r="F6499" s="24"/>
      <c r="G6499" s="41"/>
      <c r="H6499" s="15"/>
    </row>
    <row r="6500" spans="1:8" s="17" customFormat="1" ht="27" customHeight="1">
      <c r="A6500" s="18"/>
      <c r="B6500" s="19"/>
      <c r="C6500" s="18"/>
      <c r="D6500" s="23"/>
      <c r="E6500" s="23"/>
      <c r="F6500" s="24"/>
      <c r="G6500" s="41"/>
      <c r="H6500" s="15"/>
    </row>
    <row r="6501" spans="1:8" s="17" customFormat="1" ht="27" customHeight="1">
      <c r="A6501" s="18"/>
      <c r="B6501" s="19"/>
      <c r="C6501" s="18"/>
      <c r="D6501" s="23"/>
      <c r="E6501" s="23"/>
      <c r="F6501" s="24"/>
      <c r="G6501" s="41"/>
      <c r="H6501" s="15"/>
    </row>
    <row r="6502" spans="1:8" s="17" customFormat="1" ht="27" customHeight="1">
      <c r="A6502" s="18"/>
      <c r="B6502" s="19"/>
      <c r="C6502" s="18"/>
      <c r="D6502" s="23"/>
      <c r="E6502" s="23"/>
      <c r="F6502" s="24"/>
      <c r="G6502" s="41"/>
      <c r="H6502" s="15"/>
    </row>
    <row r="6503" spans="1:8" s="17" customFormat="1" ht="27" customHeight="1">
      <c r="A6503" s="18"/>
      <c r="B6503" s="19"/>
      <c r="C6503" s="18"/>
      <c r="D6503" s="23"/>
      <c r="E6503" s="23"/>
      <c r="F6503" s="24"/>
      <c r="G6503" s="41"/>
      <c r="H6503" s="15"/>
    </row>
    <row r="6504" spans="1:8" s="17" customFormat="1" ht="27" customHeight="1">
      <c r="A6504" s="18"/>
      <c r="B6504" s="19"/>
      <c r="C6504" s="18"/>
      <c r="D6504" s="23"/>
      <c r="E6504" s="23"/>
      <c r="F6504" s="24"/>
      <c r="G6504" s="41"/>
      <c r="H6504" s="15"/>
    </row>
    <row r="6505" spans="1:8" s="17" customFormat="1" ht="27" customHeight="1">
      <c r="A6505" s="18"/>
      <c r="B6505" s="19"/>
      <c r="C6505" s="18"/>
      <c r="D6505" s="23"/>
      <c r="E6505" s="23"/>
      <c r="F6505" s="24"/>
      <c r="G6505" s="41"/>
      <c r="H6505" s="15"/>
    </row>
    <row r="6506" spans="1:8" s="17" customFormat="1" ht="27" customHeight="1">
      <c r="A6506" s="18"/>
      <c r="B6506" s="19"/>
      <c r="C6506" s="18"/>
      <c r="D6506" s="23"/>
      <c r="E6506" s="23"/>
      <c r="F6506" s="24"/>
      <c r="G6506" s="41"/>
      <c r="H6506" s="15"/>
    </row>
    <row r="6507" spans="1:8" s="17" customFormat="1" ht="27" customHeight="1">
      <c r="A6507" s="18"/>
      <c r="B6507" s="19"/>
      <c r="C6507" s="18"/>
      <c r="D6507" s="23"/>
      <c r="E6507" s="23"/>
      <c r="F6507" s="24"/>
      <c r="G6507" s="41"/>
      <c r="H6507" s="15"/>
    </row>
    <row r="6508" spans="1:8" s="17" customFormat="1" ht="27" customHeight="1">
      <c r="A6508" s="18"/>
      <c r="B6508" s="19"/>
      <c r="C6508" s="18"/>
      <c r="D6508" s="23"/>
      <c r="E6508" s="23"/>
      <c r="F6508" s="24"/>
      <c r="G6508" s="41"/>
      <c r="H6508" s="15"/>
    </row>
    <row r="6509" spans="1:8" s="17" customFormat="1" ht="27" customHeight="1">
      <c r="A6509" s="18"/>
      <c r="B6509" s="19"/>
      <c r="C6509" s="18"/>
      <c r="D6509" s="23"/>
      <c r="E6509" s="23"/>
      <c r="F6509" s="24"/>
      <c r="G6509" s="41"/>
      <c r="H6509" s="15"/>
    </row>
    <row r="6510" spans="1:8" s="17" customFormat="1" ht="27" customHeight="1">
      <c r="A6510" s="18"/>
      <c r="B6510" s="19"/>
      <c r="C6510" s="18"/>
      <c r="D6510" s="23"/>
      <c r="E6510" s="23"/>
      <c r="F6510" s="24"/>
      <c r="G6510" s="41"/>
      <c r="H6510" s="15"/>
    </row>
    <row r="6511" spans="1:8" s="17" customFormat="1" ht="27" customHeight="1">
      <c r="A6511" s="18"/>
      <c r="B6511" s="19"/>
      <c r="C6511" s="18"/>
      <c r="D6511" s="23"/>
      <c r="E6511" s="23"/>
      <c r="F6511" s="24"/>
      <c r="G6511" s="41"/>
      <c r="H6511" s="15"/>
    </row>
    <row r="6512" spans="1:8" s="17" customFormat="1" ht="27" customHeight="1">
      <c r="A6512" s="18"/>
      <c r="B6512" s="19"/>
      <c r="C6512" s="18"/>
      <c r="D6512" s="23"/>
      <c r="E6512" s="23"/>
      <c r="F6512" s="24"/>
      <c r="G6512" s="41"/>
      <c r="H6512" s="15"/>
    </row>
    <row r="6513" spans="1:8" s="17" customFormat="1" ht="27" customHeight="1">
      <c r="A6513" s="18"/>
      <c r="B6513" s="19"/>
      <c r="C6513" s="18"/>
      <c r="D6513" s="23"/>
      <c r="E6513" s="23"/>
      <c r="F6513" s="24"/>
      <c r="G6513" s="41"/>
      <c r="H6513" s="15"/>
    </row>
    <row r="6514" spans="1:8" s="17" customFormat="1" ht="27" customHeight="1">
      <c r="A6514" s="18"/>
      <c r="B6514" s="19"/>
      <c r="C6514" s="18"/>
      <c r="D6514" s="23"/>
      <c r="E6514" s="23"/>
      <c r="F6514" s="24"/>
      <c r="G6514" s="41"/>
      <c r="H6514" s="15"/>
    </row>
    <row r="6515" spans="1:8" s="17" customFormat="1" ht="27" customHeight="1">
      <c r="A6515" s="18"/>
      <c r="B6515" s="19"/>
      <c r="C6515" s="18"/>
      <c r="D6515" s="23"/>
      <c r="E6515" s="23"/>
      <c r="F6515" s="24"/>
      <c r="G6515" s="41"/>
      <c r="H6515" s="15"/>
    </row>
    <row r="6516" spans="1:8" s="17" customFormat="1" ht="27" customHeight="1">
      <c r="A6516" s="18"/>
      <c r="B6516" s="19"/>
      <c r="C6516" s="18"/>
      <c r="D6516" s="23"/>
      <c r="E6516" s="23"/>
      <c r="F6516" s="24"/>
      <c r="G6516" s="41"/>
      <c r="H6516" s="15"/>
    </row>
    <row r="6517" spans="1:8" s="17" customFormat="1" ht="27" customHeight="1">
      <c r="A6517" s="18"/>
      <c r="B6517" s="19"/>
      <c r="C6517" s="18"/>
      <c r="D6517" s="23"/>
      <c r="E6517" s="23"/>
      <c r="F6517" s="24"/>
      <c r="G6517" s="41"/>
      <c r="H6517" s="15"/>
    </row>
    <row r="6518" spans="1:8" s="17" customFormat="1" ht="27" customHeight="1">
      <c r="A6518" s="18"/>
      <c r="B6518" s="19"/>
      <c r="C6518" s="18"/>
      <c r="D6518" s="23"/>
      <c r="E6518" s="23"/>
      <c r="F6518" s="24"/>
      <c r="G6518" s="41"/>
      <c r="H6518" s="15"/>
    </row>
    <row r="6519" spans="1:8" s="17" customFormat="1" ht="27" customHeight="1">
      <c r="A6519" s="18"/>
      <c r="B6519" s="19"/>
      <c r="C6519" s="18"/>
      <c r="D6519" s="23"/>
      <c r="E6519" s="23"/>
      <c r="F6519" s="24"/>
      <c r="G6519" s="41"/>
      <c r="H6519" s="15"/>
    </row>
    <row r="6520" spans="1:8" s="17" customFormat="1" ht="27" customHeight="1">
      <c r="A6520" s="18"/>
      <c r="B6520" s="19"/>
      <c r="C6520" s="18"/>
      <c r="D6520" s="23"/>
      <c r="E6520" s="23"/>
      <c r="F6520" s="24"/>
      <c r="G6520" s="41"/>
      <c r="H6520" s="15"/>
    </row>
    <row r="6521" spans="1:8" s="17" customFormat="1" ht="27" customHeight="1">
      <c r="A6521" s="18"/>
      <c r="B6521" s="19"/>
      <c r="C6521" s="18"/>
      <c r="D6521" s="23"/>
      <c r="E6521" s="23"/>
      <c r="F6521" s="24"/>
      <c r="G6521" s="41"/>
      <c r="H6521" s="15"/>
    </row>
    <row r="6522" spans="1:8" s="17" customFormat="1" ht="27" customHeight="1">
      <c r="A6522" s="18"/>
      <c r="B6522" s="19"/>
      <c r="C6522" s="18"/>
      <c r="D6522" s="23"/>
      <c r="E6522" s="23"/>
      <c r="F6522" s="24"/>
      <c r="G6522" s="41"/>
      <c r="H6522" s="15"/>
    </row>
    <row r="6523" spans="1:8" s="17" customFormat="1" ht="27" customHeight="1">
      <c r="A6523" s="18"/>
      <c r="B6523" s="19"/>
      <c r="C6523" s="18"/>
      <c r="D6523" s="23"/>
      <c r="E6523" s="23"/>
      <c r="F6523" s="24"/>
      <c r="G6523" s="41"/>
      <c r="H6523" s="15"/>
    </row>
    <row r="6524" spans="1:8" s="17" customFormat="1" ht="27" customHeight="1">
      <c r="A6524" s="18"/>
      <c r="B6524" s="19"/>
      <c r="C6524" s="18"/>
      <c r="D6524" s="23"/>
      <c r="E6524" s="23"/>
      <c r="F6524" s="24"/>
      <c r="G6524" s="41"/>
      <c r="H6524" s="15"/>
    </row>
    <row r="6525" spans="1:8" s="17" customFormat="1" ht="27" customHeight="1">
      <c r="A6525" s="18"/>
      <c r="B6525" s="19"/>
      <c r="C6525" s="18"/>
      <c r="D6525" s="23"/>
      <c r="E6525" s="23"/>
      <c r="F6525" s="24"/>
      <c r="G6525" s="41"/>
      <c r="H6525" s="15"/>
    </row>
    <row r="6526" spans="1:8" s="17" customFormat="1" ht="27" customHeight="1">
      <c r="A6526" s="18"/>
      <c r="B6526" s="19"/>
      <c r="C6526" s="18"/>
      <c r="D6526" s="23"/>
      <c r="E6526" s="23"/>
      <c r="F6526" s="24"/>
      <c r="G6526" s="41"/>
      <c r="H6526" s="15"/>
    </row>
    <row r="6527" spans="1:8" s="17" customFormat="1" ht="27" customHeight="1">
      <c r="A6527" s="18"/>
      <c r="B6527" s="19"/>
      <c r="C6527" s="18"/>
      <c r="D6527" s="23"/>
      <c r="E6527" s="23"/>
      <c r="F6527" s="24"/>
      <c r="G6527" s="41"/>
      <c r="H6527" s="15"/>
    </row>
    <row r="6528" spans="1:8" s="17" customFormat="1" ht="27" customHeight="1">
      <c r="A6528" s="18"/>
      <c r="B6528" s="19"/>
      <c r="C6528" s="18"/>
      <c r="D6528" s="23"/>
      <c r="E6528" s="23"/>
      <c r="F6528" s="24"/>
      <c r="G6528" s="41"/>
      <c r="H6528" s="15"/>
    </row>
    <row r="6529" spans="1:8" s="17" customFormat="1" ht="27" customHeight="1">
      <c r="A6529" s="18"/>
      <c r="B6529" s="19"/>
      <c r="C6529" s="18"/>
      <c r="D6529" s="23"/>
      <c r="E6529" s="23"/>
      <c r="F6529" s="24"/>
      <c r="G6529" s="41"/>
      <c r="H6529" s="15"/>
    </row>
    <row r="6530" spans="1:8" s="17" customFormat="1" ht="27" customHeight="1">
      <c r="A6530" s="18"/>
      <c r="B6530" s="19"/>
      <c r="C6530" s="18"/>
      <c r="D6530" s="23"/>
      <c r="E6530" s="23"/>
      <c r="F6530" s="24"/>
      <c r="G6530" s="41"/>
      <c r="H6530" s="15"/>
    </row>
    <row r="6531" spans="1:8" s="17" customFormat="1" ht="27" customHeight="1">
      <c r="A6531" s="18"/>
      <c r="B6531" s="19"/>
      <c r="C6531" s="18"/>
      <c r="D6531" s="23"/>
      <c r="E6531" s="23"/>
      <c r="F6531" s="24"/>
      <c r="G6531" s="41"/>
      <c r="H6531" s="15"/>
    </row>
    <row r="6532" spans="1:8" s="17" customFormat="1" ht="27" customHeight="1">
      <c r="A6532" s="18"/>
      <c r="B6532" s="19"/>
      <c r="C6532" s="18"/>
      <c r="D6532" s="23"/>
      <c r="E6532" s="23"/>
      <c r="F6532" s="24"/>
      <c r="G6532" s="41"/>
      <c r="H6532" s="15"/>
    </row>
    <row r="6533" spans="1:8" s="17" customFormat="1" ht="27" customHeight="1">
      <c r="A6533" s="18"/>
      <c r="B6533" s="19"/>
      <c r="C6533" s="18"/>
      <c r="D6533" s="23"/>
      <c r="E6533" s="23"/>
      <c r="F6533" s="24"/>
      <c r="G6533" s="41"/>
      <c r="H6533" s="15"/>
    </row>
    <row r="6534" spans="1:8" s="17" customFormat="1" ht="27" customHeight="1">
      <c r="A6534" s="18"/>
      <c r="B6534" s="19"/>
      <c r="C6534" s="18"/>
      <c r="D6534" s="23"/>
      <c r="E6534" s="23"/>
      <c r="F6534" s="24"/>
      <c r="G6534" s="41"/>
      <c r="H6534" s="15"/>
    </row>
    <row r="6535" spans="1:8" s="17" customFormat="1" ht="27" customHeight="1">
      <c r="A6535" s="18"/>
      <c r="B6535" s="19"/>
      <c r="C6535" s="18"/>
      <c r="D6535" s="23"/>
      <c r="E6535" s="23"/>
      <c r="F6535" s="24"/>
      <c r="G6535" s="41"/>
      <c r="H6535" s="15"/>
    </row>
    <row r="6536" spans="1:8" s="17" customFormat="1" ht="27" customHeight="1">
      <c r="A6536" s="18"/>
      <c r="B6536" s="19"/>
      <c r="C6536" s="18"/>
      <c r="D6536" s="23"/>
      <c r="E6536" s="23"/>
      <c r="F6536" s="24"/>
      <c r="G6536" s="41"/>
      <c r="H6536" s="15"/>
    </row>
    <row r="6537" spans="1:8" s="17" customFormat="1" ht="27" customHeight="1">
      <c r="A6537" s="18"/>
      <c r="B6537" s="19"/>
      <c r="C6537" s="18"/>
      <c r="D6537" s="23"/>
      <c r="E6537" s="23"/>
      <c r="F6537" s="24"/>
      <c r="G6537" s="41"/>
      <c r="H6537" s="15"/>
    </row>
    <row r="6538" spans="1:8" s="17" customFormat="1" ht="27" customHeight="1">
      <c r="A6538" s="18"/>
      <c r="B6538" s="19"/>
      <c r="C6538" s="18"/>
      <c r="D6538" s="23"/>
      <c r="E6538" s="23"/>
      <c r="F6538" s="24"/>
      <c r="G6538" s="41"/>
      <c r="H6538" s="15"/>
    </row>
    <row r="6539" spans="1:8" s="17" customFormat="1" ht="27" customHeight="1">
      <c r="A6539" s="18"/>
      <c r="B6539" s="19"/>
      <c r="C6539" s="18"/>
      <c r="D6539" s="23"/>
      <c r="E6539" s="23"/>
      <c r="F6539" s="24"/>
      <c r="G6539" s="41"/>
      <c r="H6539" s="15"/>
    </row>
    <row r="6540" spans="1:8" s="17" customFormat="1" ht="27" customHeight="1">
      <c r="A6540" s="18"/>
      <c r="B6540" s="19"/>
      <c r="C6540" s="18"/>
      <c r="D6540" s="23"/>
      <c r="E6540" s="23"/>
      <c r="F6540" s="24"/>
      <c r="G6540" s="41"/>
      <c r="H6540" s="15"/>
    </row>
    <row r="6541" spans="1:8" s="17" customFormat="1" ht="27" customHeight="1">
      <c r="A6541" s="18"/>
      <c r="B6541" s="19"/>
      <c r="C6541" s="18"/>
      <c r="D6541" s="23"/>
      <c r="E6541" s="23"/>
      <c r="F6541" s="24"/>
      <c r="G6541" s="41"/>
      <c r="H6541" s="15"/>
    </row>
    <row r="6542" spans="1:8" s="17" customFormat="1" ht="27" customHeight="1">
      <c r="A6542" s="18"/>
      <c r="B6542" s="19"/>
      <c r="C6542" s="18"/>
      <c r="D6542" s="23"/>
      <c r="E6542" s="23"/>
      <c r="F6542" s="24"/>
      <c r="G6542" s="41"/>
      <c r="H6542" s="15"/>
    </row>
    <row r="6543" spans="1:8" s="17" customFormat="1" ht="27" customHeight="1">
      <c r="A6543" s="18"/>
      <c r="B6543" s="19"/>
      <c r="C6543" s="18"/>
      <c r="D6543" s="23"/>
      <c r="E6543" s="23"/>
      <c r="F6543" s="24"/>
      <c r="G6543" s="41"/>
      <c r="H6543" s="15"/>
    </row>
    <row r="6544" spans="1:8" s="17" customFormat="1" ht="27" customHeight="1">
      <c r="A6544" s="18"/>
      <c r="B6544" s="19"/>
      <c r="C6544" s="18"/>
      <c r="D6544" s="23"/>
      <c r="E6544" s="23"/>
      <c r="F6544" s="24"/>
      <c r="G6544" s="41"/>
      <c r="H6544" s="15"/>
    </row>
    <row r="6545" spans="1:8" s="17" customFormat="1" ht="27" customHeight="1">
      <c r="A6545" s="18"/>
      <c r="B6545" s="19"/>
      <c r="C6545" s="18"/>
      <c r="D6545" s="23"/>
      <c r="E6545" s="23"/>
      <c r="F6545" s="24"/>
      <c r="G6545" s="41"/>
      <c r="H6545" s="15"/>
    </row>
    <row r="6546" spans="1:8" s="17" customFormat="1" ht="27" customHeight="1">
      <c r="A6546" s="18"/>
      <c r="B6546" s="19"/>
      <c r="C6546" s="18"/>
      <c r="D6546" s="23"/>
      <c r="E6546" s="23"/>
      <c r="F6546" s="24"/>
      <c r="G6546" s="41"/>
      <c r="H6546" s="15"/>
    </row>
    <row r="6547" spans="1:8" s="17" customFormat="1" ht="27" customHeight="1">
      <c r="A6547" s="18"/>
      <c r="B6547" s="19"/>
      <c r="C6547" s="18"/>
      <c r="D6547" s="23"/>
      <c r="E6547" s="23"/>
      <c r="F6547" s="24"/>
      <c r="G6547" s="41"/>
      <c r="H6547" s="15"/>
    </row>
    <row r="6548" spans="1:8" s="17" customFormat="1" ht="27" customHeight="1">
      <c r="A6548" s="18"/>
      <c r="B6548" s="19"/>
      <c r="C6548" s="18"/>
      <c r="D6548" s="23"/>
      <c r="E6548" s="23"/>
      <c r="F6548" s="24"/>
      <c r="G6548" s="41"/>
      <c r="H6548" s="15"/>
    </row>
    <row r="6549" spans="1:8" s="17" customFormat="1" ht="27" customHeight="1">
      <c r="A6549" s="18"/>
      <c r="B6549" s="19"/>
      <c r="C6549" s="18"/>
      <c r="D6549" s="23"/>
      <c r="E6549" s="23"/>
      <c r="F6549" s="24"/>
      <c r="G6549" s="41"/>
      <c r="H6549" s="15"/>
    </row>
    <row r="6550" spans="1:8" s="17" customFormat="1" ht="27" customHeight="1">
      <c r="A6550" s="18"/>
      <c r="B6550" s="19"/>
      <c r="C6550" s="18"/>
      <c r="D6550" s="23"/>
      <c r="E6550" s="23"/>
      <c r="F6550" s="24"/>
      <c r="G6550" s="41"/>
      <c r="H6550" s="15"/>
    </row>
    <row r="6551" spans="1:8" s="17" customFormat="1" ht="27" customHeight="1">
      <c r="A6551" s="18"/>
      <c r="B6551" s="19"/>
      <c r="C6551" s="18"/>
      <c r="D6551" s="23"/>
      <c r="E6551" s="23"/>
      <c r="F6551" s="24"/>
      <c r="G6551" s="41"/>
      <c r="H6551" s="15"/>
    </row>
    <row r="6552" spans="1:8" s="17" customFormat="1" ht="27" customHeight="1">
      <c r="A6552" s="18"/>
      <c r="B6552" s="19"/>
      <c r="C6552" s="18"/>
      <c r="D6552" s="23"/>
      <c r="E6552" s="23"/>
      <c r="F6552" s="24"/>
      <c r="G6552" s="41"/>
      <c r="H6552" s="15"/>
    </row>
    <row r="6553" spans="1:8" s="17" customFormat="1" ht="27" customHeight="1">
      <c r="A6553" s="18"/>
      <c r="B6553" s="19"/>
      <c r="C6553" s="18"/>
      <c r="D6553" s="23"/>
      <c r="E6553" s="23"/>
      <c r="F6553" s="24"/>
      <c r="G6553" s="41"/>
      <c r="H6553" s="15"/>
    </row>
    <row r="6554" spans="1:8" s="17" customFormat="1" ht="27" customHeight="1">
      <c r="A6554" s="18"/>
      <c r="B6554" s="19"/>
      <c r="C6554" s="18"/>
      <c r="D6554" s="23"/>
      <c r="E6554" s="23"/>
      <c r="F6554" s="24"/>
      <c r="G6554" s="41"/>
      <c r="H6554" s="15"/>
    </row>
    <row r="6555" spans="1:8" s="17" customFormat="1" ht="27" customHeight="1">
      <c r="A6555" s="18"/>
      <c r="B6555" s="19"/>
      <c r="C6555" s="18"/>
      <c r="D6555" s="23"/>
      <c r="E6555" s="23"/>
      <c r="F6555" s="24"/>
      <c r="G6555" s="41"/>
      <c r="H6555" s="15"/>
    </row>
    <row r="6556" spans="1:8" s="17" customFormat="1" ht="27" customHeight="1">
      <c r="A6556" s="18"/>
      <c r="B6556" s="19"/>
      <c r="C6556" s="18"/>
      <c r="D6556" s="23"/>
      <c r="E6556" s="23"/>
      <c r="F6556" s="24"/>
      <c r="G6556" s="41"/>
      <c r="H6556" s="15"/>
    </row>
    <row r="6557" spans="1:8" s="17" customFormat="1" ht="27" customHeight="1">
      <c r="A6557" s="18"/>
      <c r="B6557" s="19"/>
      <c r="C6557" s="18"/>
      <c r="D6557" s="23"/>
      <c r="E6557" s="23"/>
      <c r="F6557" s="24"/>
      <c r="G6557" s="41"/>
      <c r="H6557" s="15"/>
    </row>
    <row r="6558" spans="1:8" s="17" customFormat="1" ht="27" customHeight="1">
      <c r="A6558" s="18"/>
      <c r="B6558" s="19"/>
      <c r="C6558" s="18"/>
      <c r="D6558" s="23"/>
      <c r="E6558" s="23"/>
      <c r="F6558" s="24"/>
      <c r="G6558" s="41"/>
      <c r="H6558" s="15"/>
    </row>
    <row r="6559" spans="1:8" s="17" customFormat="1" ht="27" customHeight="1">
      <c r="A6559" s="18"/>
      <c r="B6559" s="19"/>
      <c r="C6559" s="18"/>
      <c r="D6559" s="23"/>
      <c r="E6559" s="23"/>
      <c r="F6559" s="24"/>
      <c r="G6559" s="41"/>
      <c r="H6559" s="15"/>
    </row>
    <row r="6560" spans="1:8" s="17" customFormat="1" ht="27" customHeight="1">
      <c r="A6560" s="18"/>
      <c r="B6560" s="19"/>
      <c r="C6560" s="18"/>
      <c r="D6560" s="23"/>
      <c r="E6560" s="23"/>
      <c r="F6560" s="24"/>
      <c r="G6560" s="41"/>
      <c r="H6560" s="15"/>
    </row>
    <row r="6561" spans="1:8" s="17" customFormat="1" ht="27" customHeight="1">
      <c r="A6561" s="18"/>
      <c r="B6561" s="19"/>
      <c r="C6561" s="18"/>
      <c r="D6561" s="23"/>
      <c r="E6561" s="23"/>
      <c r="F6561" s="24"/>
      <c r="G6561" s="41"/>
      <c r="H6561" s="15"/>
    </row>
    <row r="6562" spans="1:8" s="17" customFormat="1" ht="27" customHeight="1">
      <c r="A6562" s="18"/>
      <c r="B6562" s="19"/>
      <c r="C6562" s="18"/>
      <c r="D6562" s="23"/>
      <c r="E6562" s="23"/>
      <c r="F6562" s="24"/>
      <c r="G6562" s="41"/>
      <c r="H6562" s="15"/>
    </row>
    <row r="6563" spans="1:8" s="17" customFormat="1" ht="27" customHeight="1">
      <c r="A6563" s="18"/>
      <c r="B6563" s="19"/>
      <c r="C6563" s="18"/>
      <c r="D6563" s="23"/>
      <c r="E6563" s="23"/>
      <c r="F6563" s="24"/>
      <c r="G6563" s="41"/>
      <c r="H6563" s="15"/>
    </row>
    <row r="6564" spans="1:8" s="17" customFormat="1" ht="27" customHeight="1">
      <c r="A6564" s="18"/>
      <c r="B6564" s="19"/>
      <c r="C6564" s="18"/>
      <c r="D6564" s="23"/>
      <c r="E6564" s="23"/>
      <c r="F6564" s="24"/>
      <c r="G6564" s="41"/>
      <c r="H6564" s="15"/>
    </row>
    <row r="6565" spans="1:8" s="17" customFormat="1" ht="27" customHeight="1">
      <c r="A6565" s="18"/>
      <c r="B6565" s="19"/>
      <c r="C6565" s="18"/>
      <c r="D6565" s="23"/>
      <c r="E6565" s="23"/>
      <c r="F6565" s="24"/>
      <c r="G6565" s="41"/>
      <c r="H6565" s="15"/>
    </row>
    <row r="6566" spans="1:8" s="17" customFormat="1" ht="27" customHeight="1">
      <c r="A6566" s="18"/>
      <c r="B6566" s="19"/>
      <c r="C6566" s="18"/>
      <c r="D6566" s="23"/>
      <c r="E6566" s="23"/>
      <c r="F6566" s="24"/>
      <c r="G6566" s="41"/>
      <c r="H6566" s="15"/>
    </row>
    <row r="6567" spans="1:8" s="17" customFormat="1" ht="27" customHeight="1">
      <c r="A6567" s="18"/>
      <c r="B6567" s="19"/>
      <c r="C6567" s="18"/>
      <c r="D6567" s="23"/>
      <c r="E6567" s="23"/>
      <c r="F6567" s="24"/>
      <c r="G6567" s="41"/>
      <c r="H6567" s="15"/>
    </row>
    <row r="6568" spans="1:8" s="17" customFormat="1" ht="27" customHeight="1">
      <c r="A6568" s="18"/>
      <c r="B6568" s="19"/>
      <c r="C6568" s="18"/>
      <c r="D6568" s="23"/>
      <c r="E6568" s="23"/>
      <c r="F6568" s="24"/>
      <c r="G6568" s="41"/>
      <c r="H6568" s="15"/>
    </row>
    <row r="6569" spans="1:8" s="17" customFormat="1" ht="27" customHeight="1">
      <c r="A6569" s="18"/>
      <c r="B6569" s="19"/>
      <c r="C6569" s="18"/>
      <c r="D6569" s="23"/>
      <c r="E6569" s="23"/>
      <c r="F6569" s="24"/>
      <c r="G6569" s="41"/>
      <c r="H6569" s="15"/>
    </row>
    <row r="6570" spans="1:8" s="17" customFormat="1" ht="27" customHeight="1">
      <c r="A6570" s="18"/>
      <c r="B6570" s="19"/>
      <c r="C6570" s="18"/>
      <c r="D6570" s="23"/>
      <c r="E6570" s="23"/>
      <c r="F6570" s="24"/>
      <c r="G6570" s="41"/>
      <c r="H6570" s="15"/>
    </row>
    <row r="6571" spans="1:8" s="17" customFormat="1" ht="27" customHeight="1">
      <c r="A6571" s="18"/>
      <c r="B6571" s="19"/>
      <c r="C6571" s="18"/>
      <c r="D6571" s="23"/>
      <c r="E6571" s="23"/>
      <c r="F6571" s="24"/>
      <c r="G6571" s="41"/>
      <c r="H6571" s="15"/>
    </row>
    <row r="6572" spans="1:8" s="17" customFormat="1" ht="27" customHeight="1">
      <c r="A6572" s="18"/>
      <c r="B6572" s="19"/>
      <c r="C6572" s="18"/>
      <c r="D6572" s="23"/>
      <c r="E6572" s="23"/>
      <c r="F6572" s="24"/>
      <c r="G6572" s="41"/>
      <c r="H6572" s="15"/>
    </row>
    <row r="6573" spans="1:8" s="17" customFormat="1" ht="27" customHeight="1">
      <c r="A6573" s="18"/>
      <c r="B6573" s="19"/>
      <c r="C6573" s="18"/>
      <c r="D6573" s="23"/>
      <c r="E6573" s="23"/>
      <c r="F6573" s="24"/>
      <c r="G6573" s="41"/>
      <c r="H6573" s="15"/>
    </row>
    <row r="6574" spans="1:8" s="17" customFormat="1" ht="27" customHeight="1">
      <c r="A6574" s="18"/>
      <c r="B6574" s="19"/>
      <c r="C6574" s="18"/>
      <c r="D6574" s="23"/>
      <c r="E6574" s="23"/>
      <c r="F6574" s="24"/>
      <c r="G6574" s="41"/>
      <c r="H6574" s="15"/>
    </row>
    <row r="6575" spans="1:8" s="17" customFormat="1" ht="27" customHeight="1">
      <c r="A6575" s="18"/>
      <c r="B6575" s="19"/>
      <c r="C6575" s="18"/>
      <c r="D6575" s="23"/>
      <c r="E6575" s="23"/>
      <c r="F6575" s="24"/>
      <c r="G6575" s="41"/>
      <c r="H6575" s="15"/>
    </row>
    <row r="6576" spans="1:8" s="17" customFormat="1" ht="27" customHeight="1">
      <c r="A6576" s="18"/>
      <c r="B6576" s="19"/>
      <c r="C6576" s="18"/>
      <c r="D6576" s="23"/>
      <c r="E6576" s="23"/>
      <c r="F6576" s="24"/>
      <c r="G6576" s="41"/>
      <c r="H6576" s="15"/>
    </row>
    <row r="6577" spans="1:8" s="17" customFormat="1" ht="27" customHeight="1">
      <c r="A6577" s="18"/>
      <c r="B6577" s="19"/>
      <c r="C6577" s="18"/>
      <c r="D6577" s="23"/>
      <c r="E6577" s="23"/>
      <c r="F6577" s="24"/>
      <c r="G6577" s="41"/>
      <c r="H6577" s="15"/>
    </row>
    <row r="6578" spans="1:8" s="17" customFormat="1" ht="27" customHeight="1">
      <c r="A6578" s="18"/>
      <c r="B6578" s="19"/>
      <c r="C6578" s="18"/>
      <c r="D6578" s="23"/>
      <c r="E6578" s="23"/>
      <c r="F6578" s="24"/>
      <c r="G6578" s="41"/>
      <c r="H6578" s="15"/>
    </row>
    <row r="6579" spans="1:8" s="17" customFormat="1" ht="27" customHeight="1">
      <c r="A6579" s="18"/>
      <c r="B6579" s="19"/>
      <c r="C6579" s="18"/>
      <c r="D6579" s="23"/>
      <c r="E6579" s="23"/>
      <c r="F6579" s="24"/>
      <c r="G6579" s="41"/>
      <c r="H6579" s="15"/>
    </row>
    <row r="6580" spans="1:8" s="17" customFormat="1" ht="27" customHeight="1">
      <c r="A6580" s="18"/>
      <c r="B6580" s="19"/>
      <c r="C6580" s="18"/>
      <c r="D6580" s="23"/>
      <c r="E6580" s="23"/>
      <c r="F6580" s="24"/>
      <c r="G6580" s="41"/>
      <c r="H6580" s="15"/>
    </row>
    <row r="6581" spans="1:8" s="17" customFormat="1" ht="27" customHeight="1">
      <c r="A6581" s="18"/>
      <c r="B6581" s="19"/>
      <c r="C6581" s="18"/>
      <c r="D6581" s="23"/>
      <c r="E6581" s="23"/>
      <c r="F6581" s="24"/>
      <c r="G6581" s="41"/>
      <c r="H6581" s="15"/>
    </row>
    <row r="6582" spans="1:8" s="17" customFormat="1" ht="27" customHeight="1">
      <c r="A6582" s="18"/>
      <c r="B6582" s="19"/>
      <c r="C6582" s="18"/>
      <c r="D6582" s="23"/>
      <c r="E6582" s="23"/>
      <c r="F6582" s="24"/>
      <c r="G6582" s="41"/>
      <c r="H6582" s="15"/>
    </row>
    <row r="6583" spans="1:8" s="17" customFormat="1" ht="27" customHeight="1">
      <c r="A6583" s="18"/>
      <c r="B6583" s="19"/>
      <c r="C6583" s="18"/>
      <c r="D6583" s="23"/>
      <c r="E6583" s="23"/>
      <c r="F6583" s="24"/>
      <c r="G6583" s="41"/>
      <c r="H6583" s="15"/>
    </row>
    <row r="6584" spans="1:8" s="17" customFormat="1" ht="27" customHeight="1">
      <c r="A6584" s="18"/>
      <c r="B6584" s="19"/>
      <c r="C6584" s="18"/>
      <c r="D6584" s="23"/>
      <c r="E6584" s="23"/>
      <c r="F6584" s="24"/>
      <c r="G6584" s="41"/>
      <c r="H6584" s="15"/>
    </row>
    <row r="6585" spans="1:8" s="17" customFormat="1" ht="27" customHeight="1">
      <c r="A6585" s="18"/>
      <c r="B6585" s="19"/>
      <c r="C6585" s="18"/>
      <c r="D6585" s="23"/>
      <c r="E6585" s="23"/>
      <c r="F6585" s="24"/>
      <c r="G6585" s="41"/>
      <c r="H6585" s="15"/>
    </row>
    <row r="6586" spans="1:8" s="17" customFormat="1" ht="27" customHeight="1">
      <c r="A6586" s="18"/>
      <c r="B6586" s="19"/>
      <c r="C6586" s="18"/>
      <c r="D6586" s="23"/>
      <c r="E6586" s="23"/>
      <c r="F6586" s="24"/>
      <c r="G6586" s="41"/>
      <c r="H6586" s="15"/>
    </row>
    <row r="6587" spans="1:8" s="17" customFormat="1" ht="27" customHeight="1">
      <c r="A6587" s="18"/>
      <c r="B6587" s="19"/>
      <c r="C6587" s="18"/>
      <c r="D6587" s="23"/>
      <c r="E6587" s="23"/>
      <c r="F6587" s="24"/>
      <c r="G6587" s="41"/>
      <c r="H6587" s="15"/>
    </row>
    <row r="6588" spans="1:8" s="17" customFormat="1" ht="27" customHeight="1">
      <c r="A6588" s="18"/>
      <c r="B6588" s="19"/>
      <c r="C6588" s="18"/>
      <c r="D6588" s="23"/>
      <c r="E6588" s="23"/>
      <c r="F6588" s="24"/>
      <c r="G6588" s="41"/>
      <c r="H6588" s="15"/>
    </row>
    <row r="6589" spans="1:8" s="17" customFormat="1" ht="27" customHeight="1">
      <c r="A6589" s="18"/>
      <c r="B6589" s="19"/>
      <c r="C6589" s="18"/>
      <c r="D6589" s="23"/>
      <c r="E6589" s="23"/>
      <c r="F6589" s="24"/>
      <c r="G6589" s="41"/>
      <c r="H6589" s="15"/>
    </row>
    <row r="6590" spans="1:8" s="17" customFormat="1" ht="27" customHeight="1">
      <c r="A6590" s="18"/>
      <c r="B6590" s="19"/>
      <c r="C6590" s="18"/>
      <c r="D6590" s="23"/>
      <c r="E6590" s="23"/>
      <c r="F6590" s="24"/>
      <c r="G6590" s="41"/>
      <c r="H6590" s="15"/>
    </row>
    <row r="6591" spans="1:8" s="17" customFormat="1" ht="27" customHeight="1">
      <c r="A6591" s="18"/>
      <c r="B6591" s="19"/>
      <c r="C6591" s="18"/>
      <c r="D6591" s="23"/>
      <c r="E6591" s="23"/>
      <c r="F6591" s="24"/>
      <c r="G6591" s="41"/>
      <c r="H6591" s="15"/>
    </row>
    <row r="6592" spans="1:8" s="17" customFormat="1" ht="27" customHeight="1">
      <c r="A6592" s="18"/>
      <c r="B6592" s="19"/>
      <c r="C6592" s="18"/>
      <c r="D6592" s="23"/>
      <c r="E6592" s="23"/>
      <c r="F6592" s="24"/>
      <c r="G6592" s="41"/>
      <c r="H6592" s="15"/>
    </row>
    <row r="6593" spans="1:8" s="17" customFormat="1" ht="27" customHeight="1">
      <c r="A6593" s="18"/>
      <c r="B6593" s="19"/>
      <c r="C6593" s="18"/>
      <c r="D6593" s="23"/>
      <c r="E6593" s="23"/>
      <c r="F6593" s="24"/>
      <c r="G6593" s="41"/>
      <c r="H6593" s="15"/>
    </row>
    <row r="6594" spans="1:8" s="17" customFormat="1" ht="27" customHeight="1">
      <c r="A6594" s="18"/>
      <c r="B6594" s="19"/>
      <c r="C6594" s="18"/>
      <c r="D6594" s="23"/>
      <c r="E6594" s="23"/>
      <c r="F6594" s="24"/>
      <c r="G6594" s="41"/>
      <c r="H6594" s="15"/>
    </row>
    <row r="6595" spans="1:8" s="17" customFormat="1" ht="27" customHeight="1">
      <c r="A6595" s="18"/>
      <c r="B6595" s="19"/>
      <c r="C6595" s="18"/>
      <c r="D6595" s="23"/>
      <c r="E6595" s="23"/>
      <c r="F6595" s="24"/>
      <c r="G6595" s="41"/>
      <c r="H6595" s="15"/>
    </row>
    <row r="6596" spans="1:8" s="17" customFormat="1" ht="27" customHeight="1">
      <c r="A6596" s="18"/>
      <c r="B6596" s="19"/>
      <c r="C6596" s="18"/>
      <c r="D6596" s="23"/>
      <c r="E6596" s="23"/>
      <c r="F6596" s="24"/>
      <c r="G6596" s="41"/>
      <c r="H6596" s="15"/>
    </row>
    <row r="6597" spans="1:8" s="17" customFormat="1" ht="27" customHeight="1">
      <c r="A6597" s="18"/>
      <c r="B6597" s="19"/>
      <c r="C6597" s="18"/>
      <c r="D6597" s="23"/>
      <c r="E6597" s="23"/>
      <c r="F6597" s="24"/>
      <c r="G6597" s="41"/>
      <c r="H6597" s="15"/>
    </row>
    <row r="6598" spans="1:8" s="17" customFormat="1" ht="27" customHeight="1">
      <c r="A6598" s="18"/>
      <c r="B6598" s="19"/>
      <c r="C6598" s="18"/>
      <c r="D6598" s="23"/>
      <c r="E6598" s="23"/>
      <c r="F6598" s="24"/>
      <c r="G6598" s="41"/>
      <c r="H6598" s="15"/>
    </row>
    <row r="6599" spans="1:8" s="17" customFormat="1" ht="27" customHeight="1">
      <c r="A6599" s="18"/>
      <c r="B6599" s="19"/>
      <c r="C6599" s="18"/>
      <c r="D6599" s="23"/>
      <c r="E6599" s="23"/>
      <c r="F6599" s="24"/>
      <c r="G6599" s="41"/>
      <c r="H6599" s="15"/>
    </row>
    <row r="6600" spans="1:8" s="17" customFormat="1" ht="27" customHeight="1">
      <c r="A6600" s="18"/>
      <c r="B6600" s="19"/>
      <c r="C6600" s="18"/>
      <c r="D6600" s="23"/>
      <c r="E6600" s="23"/>
      <c r="F6600" s="24"/>
      <c r="G6600" s="41"/>
      <c r="H6600" s="15"/>
    </row>
    <row r="6601" spans="1:8" s="17" customFormat="1" ht="27" customHeight="1">
      <c r="A6601" s="18"/>
      <c r="B6601" s="19"/>
      <c r="C6601" s="18"/>
      <c r="D6601" s="23"/>
      <c r="E6601" s="23"/>
      <c r="F6601" s="24"/>
      <c r="G6601" s="41"/>
      <c r="H6601" s="15"/>
    </row>
    <row r="6602" spans="1:8" s="17" customFormat="1" ht="27" customHeight="1">
      <c r="A6602" s="18"/>
      <c r="B6602" s="19"/>
      <c r="C6602" s="18"/>
      <c r="D6602" s="23"/>
      <c r="E6602" s="23"/>
      <c r="F6602" s="24"/>
      <c r="G6602" s="41"/>
      <c r="H6602" s="15"/>
    </row>
    <row r="6603" spans="1:8" s="17" customFormat="1" ht="27" customHeight="1">
      <c r="A6603" s="18"/>
      <c r="B6603" s="19"/>
      <c r="C6603" s="18"/>
      <c r="D6603" s="23"/>
      <c r="E6603" s="23"/>
      <c r="F6603" s="24"/>
      <c r="G6603" s="41"/>
      <c r="H6603" s="15"/>
    </row>
    <row r="6604" spans="1:8" s="17" customFormat="1" ht="27" customHeight="1">
      <c r="A6604" s="18"/>
      <c r="B6604" s="19"/>
      <c r="C6604" s="18"/>
      <c r="D6604" s="23"/>
      <c r="E6604" s="23"/>
      <c r="F6604" s="24"/>
      <c r="G6604" s="41"/>
      <c r="H6604" s="15"/>
    </row>
    <row r="6605" spans="1:8" s="17" customFormat="1" ht="27" customHeight="1">
      <c r="A6605" s="18"/>
      <c r="B6605" s="19"/>
      <c r="C6605" s="18"/>
      <c r="D6605" s="23"/>
      <c r="E6605" s="23"/>
      <c r="F6605" s="24"/>
      <c r="G6605" s="41"/>
      <c r="H6605" s="15"/>
    </row>
    <row r="6606" spans="1:8" s="17" customFormat="1" ht="27" customHeight="1">
      <c r="A6606" s="18"/>
      <c r="B6606" s="19"/>
      <c r="C6606" s="18"/>
      <c r="D6606" s="23"/>
      <c r="E6606" s="23"/>
      <c r="F6606" s="24"/>
      <c r="G6606" s="41"/>
      <c r="H6606" s="15"/>
    </row>
    <row r="6607" spans="1:8" s="17" customFormat="1" ht="27" customHeight="1">
      <c r="A6607" s="18"/>
      <c r="B6607" s="19"/>
      <c r="C6607" s="18"/>
      <c r="D6607" s="23"/>
      <c r="E6607" s="23"/>
      <c r="F6607" s="24"/>
      <c r="G6607" s="41"/>
      <c r="H6607" s="15"/>
    </row>
    <row r="6608" spans="1:8" s="17" customFormat="1" ht="27" customHeight="1">
      <c r="A6608" s="18"/>
      <c r="B6608" s="19"/>
      <c r="C6608" s="18"/>
      <c r="D6608" s="23"/>
      <c r="E6608" s="23"/>
      <c r="F6608" s="24"/>
      <c r="G6608" s="41"/>
      <c r="H6608" s="15"/>
    </row>
    <row r="6609" spans="1:8" s="17" customFormat="1" ht="27" customHeight="1">
      <c r="A6609" s="18"/>
      <c r="B6609" s="19"/>
      <c r="C6609" s="18"/>
      <c r="D6609" s="23"/>
      <c r="E6609" s="23"/>
      <c r="F6609" s="24"/>
      <c r="G6609" s="41"/>
      <c r="H6609" s="15"/>
    </row>
    <row r="6610" spans="1:8" s="17" customFormat="1" ht="27" customHeight="1">
      <c r="A6610" s="18"/>
      <c r="B6610" s="19"/>
      <c r="C6610" s="18"/>
      <c r="D6610" s="23"/>
      <c r="E6610" s="23"/>
      <c r="F6610" s="24"/>
      <c r="G6610" s="41"/>
      <c r="H6610" s="15"/>
    </row>
    <row r="6611" spans="1:8" s="17" customFormat="1" ht="27" customHeight="1">
      <c r="A6611" s="18"/>
      <c r="B6611" s="19"/>
      <c r="C6611" s="18"/>
      <c r="D6611" s="23"/>
      <c r="E6611" s="23"/>
      <c r="F6611" s="24"/>
      <c r="G6611" s="41"/>
      <c r="H6611" s="15"/>
    </row>
    <row r="6612" spans="1:8" s="17" customFormat="1" ht="27" customHeight="1">
      <c r="A6612" s="18"/>
      <c r="B6612" s="19"/>
      <c r="C6612" s="18"/>
      <c r="D6612" s="23"/>
      <c r="E6612" s="23"/>
      <c r="F6612" s="24"/>
      <c r="G6612" s="41"/>
      <c r="H6612" s="15"/>
    </row>
    <row r="6613" spans="1:8" s="17" customFormat="1" ht="27" customHeight="1">
      <c r="A6613" s="18"/>
      <c r="B6613" s="19"/>
      <c r="C6613" s="18"/>
      <c r="D6613" s="23"/>
      <c r="E6613" s="23"/>
      <c r="F6613" s="24"/>
      <c r="G6613" s="41"/>
      <c r="H6613" s="15"/>
    </row>
    <row r="6614" spans="1:8" s="17" customFormat="1" ht="27" customHeight="1">
      <c r="A6614" s="18"/>
      <c r="B6614" s="19"/>
      <c r="C6614" s="18"/>
      <c r="D6614" s="23"/>
      <c r="E6614" s="23"/>
      <c r="F6614" s="24"/>
      <c r="G6614" s="41"/>
      <c r="H6614" s="15"/>
    </row>
    <row r="6615" spans="1:8" s="17" customFormat="1" ht="27" customHeight="1">
      <c r="A6615" s="18"/>
      <c r="B6615" s="19"/>
      <c r="C6615" s="18"/>
      <c r="D6615" s="23"/>
      <c r="E6615" s="23"/>
      <c r="F6615" s="24"/>
      <c r="G6615" s="41"/>
      <c r="H6615" s="15"/>
    </row>
    <row r="6616" spans="1:8" s="17" customFormat="1" ht="27" customHeight="1">
      <c r="A6616" s="18"/>
      <c r="B6616" s="19"/>
      <c r="C6616" s="18"/>
      <c r="D6616" s="23"/>
      <c r="E6616" s="23"/>
      <c r="F6616" s="24"/>
      <c r="G6616" s="41"/>
      <c r="H6616" s="15"/>
    </row>
    <row r="6617" spans="1:8" s="17" customFormat="1" ht="27" customHeight="1">
      <c r="A6617" s="18"/>
      <c r="B6617" s="19"/>
      <c r="C6617" s="18"/>
      <c r="D6617" s="23"/>
      <c r="E6617" s="23"/>
      <c r="F6617" s="24"/>
      <c r="G6617" s="41"/>
      <c r="H6617" s="15"/>
    </row>
    <row r="6618" spans="1:8" s="17" customFormat="1" ht="27" customHeight="1">
      <c r="A6618" s="18"/>
      <c r="B6618" s="19"/>
      <c r="C6618" s="18"/>
      <c r="D6618" s="23"/>
      <c r="E6618" s="23"/>
      <c r="F6618" s="24"/>
      <c r="G6618" s="41"/>
      <c r="H6618" s="15"/>
    </row>
    <row r="6619" spans="1:8" s="17" customFormat="1" ht="27" customHeight="1">
      <c r="A6619" s="18"/>
      <c r="B6619" s="19"/>
      <c r="C6619" s="18"/>
      <c r="D6619" s="23"/>
      <c r="E6619" s="23"/>
      <c r="F6619" s="24"/>
      <c r="G6619" s="41"/>
      <c r="H6619" s="15"/>
    </row>
    <row r="6620" spans="1:8" s="17" customFormat="1" ht="27" customHeight="1">
      <c r="A6620" s="18"/>
      <c r="B6620" s="19"/>
      <c r="C6620" s="18"/>
      <c r="D6620" s="23"/>
      <c r="E6620" s="23"/>
      <c r="F6620" s="24"/>
      <c r="G6620" s="41"/>
      <c r="H6620" s="15"/>
    </row>
    <row r="6621" spans="1:8" s="17" customFormat="1" ht="27" customHeight="1">
      <c r="A6621" s="18"/>
      <c r="B6621" s="19"/>
      <c r="C6621" s="18"/>
      <c r="D6621" s="23"/>
      <c r="E6621" s="23"/>
      <c r="F6621" s="24"/>
      <c r="G6621" s="41"/>
      <c r="H6621" s="15"/>
    </row>
    <row r="6622" spans="1:8" s="17" customFormat="1" ht="27" customHeight="1">
      <c r="A6622" s="18"/>
      <c r="B6622" s="19"/>
      <c r="C6622" s="18"/>
      <c r="D6622" s="23"/>
      <c r="E6622" s="23"/>
      <c r="F6622" s="24"/>
      <c r="G6622" s="41"/>
      <c r="H6622" s="15"/>
    </row>
    <row r="6623" spans="1:8" s="17" customFormat="1" ht="27" customHeight="1">
      <c r="A6623" s="18"/>
      <c r="B6623" s="19"/>
      <c r="C6623" s="18"/>
      <c r="D6623" s="23"/>
      <c r="E6623" s="23"/>
      <c r="F6623" s="24"/>
      <c r="G6623" s="41"/>
      <c r="H6623" s="15"/>
    </row>
    <row r="6624" spans="1:8" s="17" customFormat="1" ht="27" customHeight="1">
      <c r="A6624" s="18"/>
      <c r="B6624" s="19"/>
      <c r="C6624" s="18"/>
      <c r="D6624" s="23"/>
      <c r="E6624" s="23"/>
      <c r="F6624" s="24"/>
      <c r="G6624" s="41"/>
      <c r="H6624" s="15"/>
    </row>
    <row r="6625" spans="1:8" s="17" customFormat="1" ht="27" customHeight="1">
      <c r="A6625" s="18"/>
      <c r="B6625" s="19"/>
      <c r="C6625" s="18"/>
      <c r="D6625" s="23"/>
      <c r="E6625" s="23"/>
      <c r="F6625" s="24"/>
      <c r="G6625" s="41"/>
      <c r="H6625" s="15"/>
    </row>
    <row r="6626" spans="1:8" s="17" customFormat="1" ht="27" customHeight="1">
      <c r="A6626" s="18"/>
      <c r="B6626" s="19"/>
      <c r="C6626" s="18"/>
      <c r="D6626" s="23"/>
      <c r="E6626" s="23"/>
      <c r="F6626" s="24"/>
      <c r="G6626" s="41"/>
      <c r="H6626" s="15"/>
    </row>
    <row r="6627" spans="1:8" s="17" customFormat="1" ht="27" customHeight="1">
      <c r="A6627" s="18"/>
      <c r="B6627" s="19"/>
      <c r="C6627" s="18"/>
      <c r="D6627" s="28"/>
      <c r="E6627" s="23"/>
      <c r="F6627" s="24"/>
      <c r="G6627" s="41"/>
      <c r="H6627" s="15"/>
    </row>
    <row r="6628" spans="1:8" s="17" customFormat="1" ht="27" customHeight="1">
      <c r="A6628" s="18"/>
      <c r="B6628" s="19"/>
      <c r="C6628" s="18"/>
      <c r="D6628" s="28"/>
      <c r="E6628" s="23"/>
      <c r="F6628" s="24"/>
      <c r="G6628" s="41"/>
      <c r="H6628" s="15"/>
    </row>
    <row r="6629" spans="1:8" s="17" customFormat="1" ht="27" customHeight="1">
      <c r="A6629" s="18"/>
      <c r="B6629" s="19"/>
      <c r="C6629" s="18"/>
      <c r="D6629" s="23"/>
      <c r="E6629" s="23"/>
      <c r="F6629" s="24"/>
      <c r="G6629" s="41"/>
      <c r="H6629" s="15"/>
    </row>
    <row r="6630" spans="1:8" s="17" customFormat="1" ht="27" customHeight="1">
      <c r="A6630" s="18"/>
      <c r="B6630" s="19"/>
      <c r="C6630" s="18"/>
      <c r="D6630" s="23"/>
      <c r="E6630" s="23"/>
      <c r="F6630" s="24"/>
      <c r="G6630" s="41"/>
      <c r="H6630" s="15"/>
    </row>
    <row r="6631" spans="1:8" s="17" customFormat="1" ht="27" customHeight="1">
      <c r="A6631" s="18"/>
      <c r="B6631" s="19"/>
      <c r="C6631" s="18"/>
      <c r="D6631" s="23"/>
      <c r="E6631" s="23"/>
      <c r="F6631" s="24"/>
      <c r="G6631" s="41"/>
      <c r="H6631" s="15"/>
    </row>
    <row r="6632" spans="1:8" s="17" customFormat="1" ht="27" customHeight="1">
      <c r="A6632" s="18"/>
      <c r="B6632" s="19"/>
      <c r="C6632" s="18"/>
      <c r="D6632" s="23"/>
      <c r="E6632" s="23"/>
      <c r="F6632" s="24"/>
      <c r="G6632" s="41"/>
      <c r="H6632" s="15"/>
    </row>
    <row r="6633" spans="1:8" s="17" customFormat="1" ht="27" customHeight="1">
      <c r="A6633" s="18"/>
      <c r="B6633" s="19"/>
      <c r="C6633" s="18"/>
      <c r="D6633" s="23"/>
      <c r="E6633" s="23"/>
      <c r="F6633" s="24"/>
      <c r="G6633" s="41"/>
      <c r="H6633" s="15"/>
    </row>
    <row r="6634" spans="1:8" s="17" customFormat="1" ht="27" customHeight="1">
      <c r="A6634" s="18"/>
      <c r="B6634" s="19"/>
      <c r="C6634" s="18"/>
      <c r="D6634" s="23"/>
      <c r="E6634" s="23"/>
      <c r="F6634" s="24"/>
      <c r="G6634" s="41"/>
      <c r="H6634" s="15"/>
    </row>
    <row r="6635" spans="1:8" s="17" customFormat="1" ht="27" customHeight="1">
      <c r="A6635" s="18"/>
      <c r="B6635" s="19"/>
      <c r="C6635" s="18"/>
      <c r="D6635" s="23"/>
      <c r="E6635" s="23"/>
      <c r="F6635" s="24"/>
      <c r="G6635" s="41"/>
      <c r="H6635" s="15"/>
    </row>
    <row r="6636" spans="1:8" s="17" customFormat="1" ht="27" customHeight="1">
      <c r="A6636" s="18"/>
      <c r="B6636" s="19"/>
      <c r="C6636" s="18"/>
      <c r="D6636" s="23"/>
      <c r="E6636" s="23"/>
      <c r="F6636" s="24"/>
      <c r="G6636" s="41"/>
      <c r="H6636" s="15"/>
    </row>
    <row r="6637" spans="1:8" s="17" customFormat="1" ht="27" customHeight="1">
      <c r="A6637" s="18"/>
      <c r="B6637" s="19"/>
      <c r="C6637" s="18"/>
      <c r="D6637" s="23"/>
      <c r="E6637" s="23"/>
      <c r="F6637" s="24"/>
      <c r="G6637" s="41"/>
      <c r="H6637" s="15"/>
    </row>
    <row r="6638" spans="1:8" s="17" customFormat="1" ht="27" customHeight="1">
      <c r="A6638" s="18"/>
      <c r="B6638" s="19"/>
      <c r="C6638" s="18"/>
      <c r="D6638" s="23"/>
      <c r="E6638" s="23"/>
      <c r="F6638" s="24"/>
      <c r="G6638" s="41"/>
      <c r="H6638" s="15"/>
    </row>
    <row r="6639" spans="1:8" s="17" customFormat="1" ht="27" customHeight="1">
      <c r="A6639" s="18"/>
      <c r="B6639" s="19"/>
      <c r="C6639" s="18"/>
      <c r="D6639" s="23"/>
      <c r="E6639" s="23"/>
      <c r="F6639" s="24"/>
      <c r="G6639" s="41"/>
      <c r="H6639" s="15"/>
    </row>
    <row r="6640" spans="1:8" s="17" customFormat="1" ht="27" customHeight="1">
      <c r="A6640" s="18"/>
      <c r="B6640" s="19"/>
      <c r="C6640" s="18"/>
      <c r="D6640" s="23"/>
      <c r="E6640" s="23"/>
      <c r="F6640" s="24"/>
      <c r="G6640" s="41"/>
      <c r="H6640" s="15"/>
    </row>
    <row r="6641" spans="1:8" s="17" customFormat="1" ht="27" customHeight="1">
      <c r="A6641" s="18"/>
      <c r="B6641" s="19"/>
      <c r="C6641" s="18"/>
      <c r="D6641" s="23"/>
      <c r="E6641" s="23"/>
      <c r="F6641" s="24"/>
      <c r="G6641" s="41"/>
      <c r="H6641" s="15"/>
    </row>
    <row r="6642" spans="1:8" s="17" customFormat="1" ht="27" customHeight="1">
      <c r="A6642" s="18"/>
      <c r="B6642" s="19"/>
      <c r="C6642" s="18"/>
      <c r="D6642" s="23"/>
      <c r="E6642" s="23"/>
      <c r="F6642" s="24"/>
      <c r="G6642" s="41"/>
      <c r="H6642" s="15"/>
    </row>
    <row r="6643" spans="1:8" s="17" customFormat="1" ht="27" customHeight="1">
      <c r="A6643" s="18"/>
      <c r="B6643" s="19"/>
      <c r="C6643" s="18"/>
      <c r="D6643" s="23"/>
      <c r="E6643" s="23"/>
      <c r="F6643" s="24"/>
      <c r="G6643" s="41"/>
      <c r="H6643" s="15"/>
    </row>
    <row r="6644" spans="1:8" s="17" customFormat="1" ht="27" customHeight="1">
      <c r="A6644" s="18"/>
      <c r="B6644" s="19"/>
      <c r="C6644" s="18"/>
      <c r="D6644" s="23"/>
      <c r="E6644" s="23"/>
      <c r="F6644" s="24"/>
      <c r="G6644" s="41"/>
      <c r="H6644" s="15"/>
    </row>
    <row r="6645" spans="1:8" s="17" customFormat="1" ht="27" customHeight="1">
      <c r="A6645" s="18"/>
      <c r="B6645" s="19"/>
      <c r="C6645" s="18"/>
      <c r="D6645" s="23"/>
      <c r="E6645" s="23"/>
      <c r="F6645" s="24"/>
      <c r="G6645" s="41"/>
      <c r="H6645" s="15"/>
    </row>
    <row r="6646" spans="1:8" s="17" customFormat="1" ht="27" customHeight="1">
      <c r="A6646" s="18"/>
      <c r="B6646" s="19"/>
      <c r="C6646" s="18"/>
      <c r="D6646" s="23"/>
      <c r="E6646" s="23"/>
      <c r="F6646" s="24"/>
      <c r="G6646" s="41"/>
      <c r="H6646" s="15"/>
    </row>
    <row r="6647" spans="1:8" s="17" customFormat="1" ht="27" customHeight="1">
      <c r="A6647" s="18"/>
      <c r="B6647" s="19"/>
      <c r="C6647" s="18"/>
      <c r="D6647" s="23"/>
      <c r="E6647" s="23"/>
      <c r="F6647" s="24"/>
      <c r="G6647" s="41"/>
      <c r="H6647" s="15"/>
    </row>
    <row r="6648" spans="1:8" s="17" customFormat="1" ht="27" customHeight="1">
      <c r="A6648" s="18"/>
      <c r="B6648" s="19"/>
      <c r="C6648" s="18"/>
      <c r="D6648" s="23"/>
      <c r="E6648" s="23"/>
      <c r="F6648" s="24"/>
      <c r="G6648" s="41"/>
      <c r="H6648" s="15"/>
    </row>
    <row r="6649" spans="1:8" s="17" customFormat="1" ht="27" customHeight="1">
      <c r="A6649" s="18"/>
      <c r="B6649" s="19"/>
      <c r="C6649" s="18"/>
      <c r="D6649" s="23"/>
      <c r="E6649" s="23"/>
      <c r="F6649" s="24"/>
      <c r="G6649" s="41"/>
      <c r="H6649" s="15"/>
    </row>
    <row r="6650" spans="1:8" s="17" customFormat="1" ht="27" customHeight="1">
      <c r="A6650" s="18"/>
      <c r="B6650" s="19"/>
      <c r="C6650" s="18"/>
      <c r="D6650" s="23"/>
      <c r="E6650" s="23"/>
      <c r="F6650" s="24"/>
      <c r="G6650" s="41"/>
      <c r="H6650" s="15"/>
    </row>
    <row r="6651" spans="1:8" s="17" customFormat="1" ht="27" customHeight="1">
      <c r="A6651" s="18"/>
      <c r="B6651" s="19"/>
      <c r="C6651" s="18"/>
      <c r="D6651" s="23"/>
      <c r="E6651" s="23"/>
      <c r="F6651" s="24"/>
      <c r="G6651" s="41"/>
      <c r="H6651" s="15"/>
    </row>
    <row r="6652" spans="1:8" s="17" customFormat="1" ht="27" customHeight="1">
      <c r="A6652" s="18"/>
      <c r="B6652" s="19"/>
      <c r="C6652" s="18"/>
      <c r="D6652" s="23"/>
      <c r="E6652" s="23"/>
      <c r="F6652" s="24"/>
      <c r="G6652" s="41"/>
      <c r="H6652" s="15"/>
    </row>
    <row r="6653" spans="1:8" s="17" customFormat="1" ht="27" customHeight="1">
      <c r="A6653" s="18"/>
      <c r="B6653" s="19"/>
      <c r="C6653" s="18"/>
      <c r="D6653" s="23"/>
      <c r="E6653" s="23"/>
      <c r="F6653" s="24"/>
      <c r="G6653" s="41"/>
      <c r="H6653" s="15"/>
    </row>
    <row r="6654" spans="1:8" s="17" customFormat="1" ht="27" customHeight="1">
      <c r="A6654" s="18"/>
      <c r="B6654" s="19"/>
      <c r="C6654" s="18"/>
      <c r="D6654" s="23"/>
      <c r="E6654" s="23"/>
      <c r="F6654" s="24"/>
      <c r="G6654" s="41"/>
      <c r="H6654" s="15"/>
    </row>
    <row r="6655" spans="1:8" s="17" customFormat="1" ht="27" customHeight="1">
      <c r="A6655" s="18"/>
      <c r="B6655" s="19"/>
      <c r="C6655" s="18"/>
      <c r="D6655" s="23"/>
      <c r="E6655" s="23"/>
      <c r="F6655" s="24"/>
      <c r="G6655" s="41"/>
      <c r="H6655" s="15"/>
    </row>
    <row r="6656" spans="1:8" s="17" customFormat="1" ht="27" customHeight="1">
      <c r="A6656" s="18"/>
      <c r="B6656" s="19"/>
      <c r="C6656" s="18"/>
      <c r="D6656" s="23"/>
      <c r="E6656" s="23"/>
      <c r="F6656" s="24"/>
      <c r="G6656" s="41"/>
      <c r="H6656" s="15"/>
    </row>
    <row r="6657" spans="1:8" s="17" customFormat="1" ht="27" customHeight="1">
      <c r="A6657" s="18"/>
      <c r="B6657" s="19"/>
      <c r="C6657" s="18"/>
      <c r="D6657" s="23"/>
      <c r="E6657" s="23"/>
      <c r="F6657" s="24"/>
      <c r="G6657" s="41"/>
      <c r="H6657" s="15"/>
    </row>
    <row r="6658" spans="1:8" s="17" customFormat="1" ht="27" customHeight="1">
      <c r="A6658" s="18"/>
      <c r="B6658" s="19"/>
      <c r="C6658" s="18"/>
      <c r="D6658" s="23"/>
      <c r="E6658" s="23"/>
      <c r="F6658" s="24"/>
      <c r="G6658" s="41"/>
      <c r="H6658" s="15"/>
    </row>
    <row r="6659" spans="1:8" s="17" customFormat="1" ht="27" customHeight="1">
      <c r="A6659" s="18"/>
      <c r="B6659" s="19"/>
      <c r="C6659" s="18"/>
      <c r="D6659" s="23"/>
      <c r="E6659" s="23"/>
      <c r="F6659" s="24"/>
      <c r="G6659" s="41"/>
      <c r="H6659" s="15"/>
    </row>
    <row r="6660" spans="1:8" s="17" customFormat="1" ht="27" customHeight="1">
      <c r="A6660" s="18"/>
      <c r="B6660" s="19"/>
      <c r="C6660" s="18"/>
      <c r="D6660" s="23"/>
      <c r="E6660" s="23"/>
      <c r="F6660" s="24"/>
      <c r="G6660" s="41"/>
      <c r="H6660" s="15"/>
    </row>
    <row r="6661" spans="1:8" s="17" customFormat="1" ht="27" customHeight="1">
      <c r="A6661" s="18"/>
      <c r="B6661" s="19"/>
      <c r="C6661" s="18"/>
      <c r="D6661" s="23"/>
      <c r="E6661" s="23"/>
      <c r="F6661" s="24"/>
      <c r="G6661" s="41"/>
      <c r="H6661" s="15"/>
    </row>
    <row r="6662" spans="1:8" s="17" customFormat="1" ht="27" customHeight="1">
      <c r="A6662" s="18"/>
      <c r="B6662" s="19"/>
      <c r="C6662" s="18"/>
      <c r="D6662" s="23"/>
      <c r="E6662" s="23"/>
      <c r="F6662" s="24"/>
      <c r="G6662" s="41"/>
      <c r="H6662" s="15"/>
    </row>
    <row r="6663" spans="1:8" s="17" customFormat="1" ht="27" customHeight="1">
      <c r="A6663" s="18"/>
      <c r="B6663" s="19"/>
      <c r="C6663" s="18"/>
      <c r="D6663" s="23"/>
      <c r="E6663" s="23"/>
      <c r="F6663" s="24"/>
      <c r="G6663" s="41"/>
      <c r="H6663" s="15"/>
    </row>
    <row r="6664" spans="1:8" s="17" customFormat="1" ht="27" customHeight="1">
      <c r="A6664" s="18"/>
      <c r="B6664" s="19"/>
      <c r="C6664" s="18"/>
      <c r="D6664" s="23"/>
      <c r="E6664" s="23"/>
      <c r="F6664" s="24"/>
      <c r="G6664" s="41"/>
      <c r="H6664" s="15"/>
    </row>
    <row r="6665" spans="1:8" s="17" customFormat="1" ht="27" customHeight="1">
      <c r="A6665" s="18"/>
      <c r="B6665" s="19"/>
      <c r="C6665" s="18"/>
      <c r="D6665" s="23"/>
      <c r="E6665" s="23"/>
      <c r="F6665" s="24"/>
      <c r="G6665" s="41"/>
      <c r="H6665" s="15"/>
    </row>
    <row r="6666" spans="1:8" s="17" customFormat="1" ht="27" customHeight="1">
      <c r="A6666" s="18"/>
      <c r="B6666" s="19"/>
      <c r="C6666" s="18"/>
      <c r="D6666" s="23"/>
      <c r="E6666" s="23"/>
      <c r="F6666" s="24"/>
      <c r="G6666" s="41"/>
      <c r="H6666" s="15"/>
    </row>
    <row r="6667" spans="1:8" s="17" customFormat="1" ht="27" customHeight="1">
      <c r="A6667" s="18"/>
      <c r="B6667" s="19"/>
      <c r="C6667" s="18"/>
      <c r="D6667" s="23"/>
      <c r="E6667" s="23"/>
      <c r="F6667" s="24"/>
      <c r="G6667" s="41"/>
      <c r="H6667" s="15"/>
    </row>
    <row r="6668" spans="1:8" s="17" customFormat="1" ht="27" customHeight="1">
      <c r="A6668" s="18"/>
      <c r="B6668" s="19"/>
      <c r="C6668" s="18"/>
      <c r="D6668" s="23"/>
      <c r="E6668" s="23"/>
      <c r="F6668" s="24"/>
      <c r="G6668" s="41"/>
      <c r="H6668" s="15"/>
    </row>
    <row r="6669" spans="1:8" s="17" customFormat="1" ht="27" customHeight="1">
      <c r="A6669" s="18"/>
      <c r="B6669" s="19"/>
      <c r="C6669" s="18"/>
      <c r="D6669" s="23"/>
      <c r="E6669" s="23"/>
      <c r="F6669" s="24"/>
      <c r="G6669" s="41"/>
      <c r="H6669" s="15"/>
    </row>
    <row r="6670" spans="1:8" s="17" customFormat="1" ht="27" customHeight="1">
      <c r="A6670" s="18"/>
      <c r="B6670" s="19"/>
      <c r="C6670" s="18"/>
      <c r="D6670" s="23"/>
      <c r="E6670" s="23"/>
      <c r="F6670" s="24"/>
      <c r="G6670" s="41"/>
      <c r="H6670" s="15"/>
    </row>
    <row r="6671" spans="1:8" s="17" customFormat="1" ht="27" customHeight="1">
      <c r="A6671" s="18"/>
      <c r="B6671" s="19"/>
      <c r="C6671" s="18"/>
      <c r="D6671" s="23"/>
      <c r="E6671" s="23"/>
      <c r="F6671" s="24"/>
      <c r="G6671" s="41"/>
      <c r="H6671" s="15"/>
    </row>
    <row r="6672" spans="1:8" s="17" customFormat="1" ht="27" customHeight="1">
      <c r="A6672" s="18"/>
      <c r="B6672" s="19"/>
      <c r="C6672" s="18"/>
      <c r="D6672" s="23"/>
      <c r="E6672" s="23"/>
      <c r="F6672" s="24"/>
      <c r="G6672" s="41"/>
      <c r="H6672" s="15"/>
    </row>
    <row r="6673" spans="1:8" s="17" customFormat="1" ht="27" customHeight="1">
      <c r="A6673" s="18"/>
      <c r="B6673" s="19"/>
      <c r="C6673" s="18"/>
      <c r="D6673" s="23"/>
      <c r="E6673" s="23"/>
      <c r="F6673" s="24"/>
      <c r="G6673" s="41"/>
      <c r="H6673" s="15"/>
    </row>
    <row r="6674" spans="1:8" s="17" customFormat="1" ht="27" customHeight="1">
      <c r="A6674" s="18"/>
      <c r="B6674" s="19"/>
      <c r="C6674" s="18"/>
      <c r="D6674" s="23"/>
      <c r="E6674" s="23"/>
      <c r="F6674" s="24"/>
      <c r="G6674" s="41"/>
    </row>
    <row r="6675" spans="1:8" s="17" customFormat="1" ht="27" customHeight="1">
      <c r="A6675" s="18"/>
      <c r="B6675" s="19"/>
      <c r="C6675" s="18"/>
      <c r="D6675" s="23"/>
      <c r="E6675" s="23"/>
      <c r="F6675" s="24"/>
      <c r="G6675" s="41"/>
    </row>
    <row r="6676" spans="1:8" s="17" customFormat="1" ht="27" customHeight="1">
      <c r="A6676" s="18"/>
      <c r="B6676" s="19"/>
      <c r="C6676" s="18"/>
      <c r="D6676" s="23"/>
      <c r="E6676" s="23"/>
      <c r="F6676" s="24"/>
      <c r="G6676" s="41"/>
    </row>
    <row r="6677" spans="1:8" s="17" customFormat="1" ht="27" customHeight="1">
      <c r="A6677" s="18"/>
      <c r="B6677" s="19"/>
      <c r="C6677" s="18"/>
      <c r="D6677" s="23"/>
      <c r="E6677" s="23"/>
      <c r="F6677" s="24"/>
      <c r="G6677" s="41"/>
    </row>
    <row r="6678" spans="1:8" s="17" customFormat="1" ht="27" customHeight="1">
      <c r="A6678" s="18"/>
      <c r="B6678" s="19"/>
      <c r="C6678" s="18"/>
      <c r="D6678" s="23"/>
      <c r="E6678" s="23"/>
      <c r="F6678" s="24"/>
      <c r="G6678" s="41"/>
    </row>
    <row r="6679" spans="1:8" s="17" customFormat="1" ht="27" customHeight="1">
      <c r="A6679" s="18"/>
      <c r="B6679" s="19"/>
      <c r="C6679" s="18"/>
      <c r="D6679" s="23"/>
      <c r="E6679" s="23"/>
      <c r="F6679" s="24"/>
      <c r="G6679" s="41"/>
    </row>
    <row r="6680" spans="1:8" s="17" customFormat="1" ht="27" customHeight="1">
      <c r="A6680" s="18"/>
      <c r="B6680" s="19"/>
      <c r="C6680" s="18"/>
      <c r="D6680" s="23"/>
      <c r="E6680" s="23"/>
      <c r="F6680" s="24"/>
      <c r="G6680" s="41"/>
    </row>
    <row r="6681" spans="1:8" s="17" customFormat="1" ht="27" customHeight="1">
      <c r="A6681" s="18"/>
      <c r="B6681" s="19"/>
      <c r="C6681" s="18"/>
      <c r="D6681" s="23"/>
      <c r="E6681" s="23"/>
      <c r="F6681" s="24"/>
      <c r="G6681" s="41"/>
    </row>
    <row r="6682" spans="1:8" s="17" customFormat="1" ht="27" customHeight="1">
      <c r="A6682" s="18"/>
      <c r="B6682" s="19"/>
      <c r="C6682" s="18"/>
      <c r="D6682" s="23"/>
      <c r="E6682" s="23"/>
      <c r="F6682" s="24"/>
      <c r="G6682" s="41"/>
    </row>
    <row r="6683" spans="1:8" s="17" customFormat="1" ht="27" customHeight="1">
      <c r="A6683" s="18"/>
      <c r="B6683" s="19"/>
      <c r="C6683" s="18"/>
      <c r="D6683" s="23"/>
      <c r="E6683" s="23"/>
      <c r="F6683" s="24"/>
      <c r="G6683" s="41"/>
    </row>
    <row r="6684" spans="1:8" s="17" customFormat="1" ht="27" customHeight="1">
      <c r="A6684" s="18"/>
      <c r="B6684" s="19"/>
      <c r="C6684" s="18"/>
      <c r="D6684" s="23"/>
      <c r="E6684" s="23"/>
      <c r="F6684" s="24"/>
      <c r="G6684" s="41"/>
    </row>
    <row r="6685" spans="1:8" s="17" customFormat="1" ht="27" customHeight="1">
      <c r="A6685" s="18"/>
      <c r="B6685" s="19"/>
      <c r="C6685" s="18"/>
      <c r="D6685" s="23"/>
      <c r="E6685" s="23"/>
      <c r="F6685" s="24"/>
      <c r="G6685" s="41"/>
    </row>
    <row r="6686" spans="1:8" s="17" customFormat="1" ht="27" customHeight="1">
      <c r="A6686" s="18"/>
      <c r="B6686" s="19"/>
      <c r="C6686" s="18"/>
      <c r="D6686" s="23"/>
      <c r="E6686" s="23"/>
      <c r="F6686" s="24"/>
      <c r="G6686" s="41"/>
    </row>
    <row r="6687" spans="1:8" s="17" customFormat="1" ht="27" customHeight="1">
      <c r="A6687" s="18"/>
      <c r="B6687" s="19"/>
      <c r="C6687" s="18"/>
      <c r="D6687" s="23"/>
      <c r="E6687" s="23"/>
      <c r="F6687" s="24"/>
      <c r="G6687" s="41"/>
    </row>
    <row r="6688" spans="1:8" s="17" customFormat="1" ht="27" customHeight="1">
      <c r="A6688" s="18"/>
      <c r="B6688" s="19"/>
      <c r="C6688" s="18"/>
      <c r="D6688" s="23"/>
      <c r="E6688" s="23"/>
      <c r="F6688" s="24"/>
      <c r="G6688" s="41"/>
    </row>
    <row r="6689" spans="1:7" s="17" customFormat="1" ht="27" customHeight="1">
      <c r="A6689" s="18"/>
      <c r="B6689" s="19"/>
      <c r="C6689" s="18"/>
      <c r="D6689" s="23"/>
      <c r="E6689" s="23"/>
      <c r="F6689" s="24"/>
      <c r="G6689" s="41"/>
    </row>
    <row r="6690" spans="1:7" s="17" customFormat="1" ht="27" customHeight="1">
      <c r="A6690" s="18"/>
      <c r="B6690" s="19"/>
      <c r="C6690" s="18"/>
      <c r="D6690" s="23"/>
      <c r="E6690" s="23"/>
      <c r="F6690" s="24"/>
      <c r="G6690" s="41"/>
    </row>
    <row r="6691" spans="1:7" s="17" customFormat="1" ht="27" customHeight="1">
      <c r="A6691" s="18"/>
      <c r="B6691" s="19"/>
      <c r="C6691" s="18"/>
      <c r="D6691" s="23"/>
      <c r="E6691" s="23"/>
      <c r="F6691" s="24"/>
      <c r="G6691" s="41"/>
    </row>
    <row r="6692" spans="1:7" s="17" customFormat="1" ht="27" customHeight="1">
      <c r="A6692" s="18"/>
      <c r="B6692" s="19"/>
      <c r="C6692" s="18"/>
      <c r="D6692" s="23"/>
      <c r="E6692" s="23"/>
      <c r="F6692" s="24"/>
      <c r="G6692" s="41"/>
    </row>
    <row r="6693" spans="1:7" s="17" customFormat="1" ht="27" customHeight="1">
      <c r="A6693" s="18"/>
      <c r="B6693" s="19"/>
      <c r="C6693" s="18"/>
      <c r="D6693" s="23"/>
      <c r="E6693" s="23"/>
      <c r="F6693" s="24"/>
      <c r="G6693" s="41"/>
    </row>
    <row r="6694" spans="1:7" s="17" customFormat="1" ht="27" customHeight="1">
      <c r="A6694" s="18"/>
      <c r="B6694" s="19"/>
      <c r="C6694" s="18"/>
      <c r="D6694" s="23"/>
      <c r="E6694" s="23"/>
      <c r="F6694" s="24"/>
      <c r="G6694" s="41"/>
    </row>
    <row r="6695" spans="1:7" s="17" customFormat="1" ht="27" customHeight="1">
      <c r="A6695" s="18"/>
      <c r="B6695" s="19"/>
      <c r="C6695" s="18"/>
      <c r="D6695" s="23"/>
      <c r="E6695" s="23"/>
      <c r="F6695" s="24"/>
      <c r="G6695" s="41"/>
    </row>
    <row r="6696" spans="1:7" s="17" customFormat="1" ht="27" customHeight="1">
      <c r="A6696" s="18"/>
      <c r="B6696" s="19"/>
      <c r="C6696" s="18"/>
      <c r="D6696" s="23"/>
      <c r="E6696" s="23"/>
      <c r="F6696" s="24"/>
      <c r="G6696" s="41"/>
    </row>
    <row r="6697" spans="1:7" s="17" customFormat="1" ht="27" customHeight="1">
      <c r="A6697" s="18"/>
      <c r="B6697" s="19"/>
      <c r="C6697" s="18"/>
      <c r="D6697" s="23"/>
      <c r="E6697" s="23"/>
      <c r="F6697" s="24"/>
      <c r="G6697" s="41"/>
    </row>
    <row r="6698" spans="1:7" s="17" customFormat="1" ht="27" customHeight="1">
      <c r="A6698" s="18"/>
      <c r="B6698" s="19"/>
      <c r="C6698" s="18"/>
      <c r="D6698" s="23"/>
      <c r="E6698" s="23"/>
      <c r="F6698" s="24"/>
      <c r="G6698" s="41"/>
    </row>
    <row r="6699" spans="1:7" s="17" customFormat="1" ht="27" customHeight="1">
      <c r="A6699" s="18"/>
      <c r="B6699" s="19"/>
      <c r="C6699" s="18"/>
      <c r="D6699" s="23"/>
      <c r="E6699" s="23"/>
      <c r="F6699" s="24"/>
      <c r="G6699" s="41"/>
    </row>
    <row r="6700" spans="1:7" s="17" customFormat="1" ht="27" customHeight="1">
      <c r="A6700" s="18"/>
      <c r="B6700" s="19"/>
      <c r="C6700" s="18"/>
      <c r="D6700" s="23"/>
      <c r="E6700" s="23"/>
      <c r="F6700" s="24"/>
      <c r="G6700" s="41"/>
    </row>
    <row r="6701" spans="1:7" s="17" customFormat="1" ht="27" customHeight="1">
      <c r="A6701" s="18"/>
      <c r="B6701" s="19"/>
      <c r="C6701" s="18"/>
      <c r="D6701" s="23"/>
      <c r="E6701" s="23"/>
      <c r="F6701" s="24"/>
      <c r="G6701" s="41"/>
    </row>
    <row r="6702" spans="1:7" s="17" customFormat="1" ht="27" customHeight="1">
      <c r="A6702" s="18"/>
      <c r="B6702" s="19"/>
      <c r="C6702" s="18"/>
      <c r="D6702" s="23"/>
      <c r="E6702" s="23"/>
      <c r="F6702" s="24"/>
      <c r="G6702" s="41"/>
    </row>
    <row r="6703" spans="1:7" s="17" customFormat="1" ht="27" customHeight="1">
      <c r="A6703" s="18"/>
      <c r="B6703" s="19"/>
      <c r="C6703" s="18"/>
      <c r="D6703" s="23"/>
      <c r="E6703" s="23"/>
      <c r="F6703" s="24"/>
      <c r="G6703" s="41"/>
    </row>
    <row r="6704" spans="1:7" s="17" customFormat="1" ht="27" customHeight="1">
      <c r="A6704" s="18"/>
      <c r="B6704" s="19"/>
      <c r="C6704" s="18"/>
      <c r="D6704" s="23"/>
      <c r="E6704" s="23"/>
      <c r="F6704" s="24"/>
      <c r="G6704" s="41"/>
    </row>
    <row r="6705" spans="1:8" s="17" customFormat="1" ht="27" customHeight="1">
      <c r="A6705" s="18"/>
      <c r="B6705" s="19"/>
      <c r="C6705" s="18"/>
      <c r="D6705" s="23"/>
      <c r="E6705" s="23"/>
      <c r="F6705" s="24"/>
      <c r="G6705" s="41"/>
    </row>
    <row r="6706" spans="1:8" s="17" customFormat="1" ht="27" customHeight="1">
      <c r="A6706" s="18"/>
      <c r="B6706" s="19"/>
      <c r="C6706" s="18"/>
      <c r="D6706" s="23"/>
      <c r="E6706" s="23"/>
      <c r="F6706" s="24"/>
      <c r="G6706" s="41"/>
    </row>
    <row r="6707" spans="1:8" s="17" customFormat="1" ht="27" customHeight="1">
      <c r="A6707" s="18"/>
      <c r="B6707" s="19"/>
      <c r="C6707" s="18"/>
      <c r="D6707" s="23"/>
      <c r="E6707" s="23"/>
      <c r="F6707" s="24"/>
      <c r="G6707" s="41"/>
    </row>
    <row r="6708" spans="1:8" s="17" customFormat="1" ht="27" customHeight="1">
      <c r="A6708" s="18"/>
      <c r="B6708" s="19"/>
      <c r="C6708" s="18"/>
      <c r="D6708" s="23"/>
      <c r="E6708" s="23"/>
      <c r="F6708" s="24"/>
      <c r="G6708" s="41"/>
    </row>
    <row r="6709" spans="1:8" s="17" customFormat="1" ht="27" customHeight="1">
      <c r="A6709" s="18"/>
      <c r="B6709" s="19"/>
      <c r="C6709" s="18"/>
      <c r="D6709" s="23"/>
      <c r="E6709" s="23"/>
      <c r="F6709" s="24"/>
      <c r="G6709" s="41"/>
    </row>
    <row r="6710" spans="1:8" s="17" customFormat="1" ht="27" customHeight="1">
      <c r="A6710" s="18"/>
      <c r="B6710" s="19"/>
      <c r="C6710" s="18"/>
      <c r="D6710" s="23"/>
      <c r="E6710" s="23"/>
      <c r="F6710" s="24"/>
      <c r="G6710" s="41"/>
    </row>
    <row r="6711" spans="1:8" s="17" customFormat="1" ht="27" customHeight="1">
      <c r="A6711" s="18"/>
      <c r="B6711" s="19"/>
      <c r="C6711" s="18"/>
      <c r="D6711" s="23"/>
      <c r="E6711" s="23"/>
      <c r="F6711" s="24"/>
      <c r="G6711" s="41"/>
    </row>
    <row r="6712" spans="1:8" s="17" customFormat="1" ht="27" customHeight="1">
      <c r="A6712" s="18"/>
      <c r="B6712" s="19"/>
      <c r="C6712" s="18"/>
      <c r="D6712" s="23"/>
      <c r="E6712" s="23"/>
      <c r="F6712" s="24"/>
      <c r="G6712" s="41"/>
    </row>
    <row r="6713" spans="1:8" s="17" customFormat="1" ht="27" customHeight="1">
      <c r="A6713" s="18"/>
      <c r="B6713" s="19"/>
      <c r="C6713" s="18"/>
      <c r="D6713" s="23"/>
      <c r="E6713" s="23"/>
      <c r="F6713" s="24"/>
      <c r="G6713" s="41"/>
    </row>
    <row r="6714" spans="1:8" s="17" customFormat="1" ht="27" customHeight="1">
      <c r="A6714" s="18"/>
      <c r="B6714" s="19"/>
      <c r="C6714" s="18"/>
      <c r="D6714" s="23"/>
      <c r="E6714" s="23"/>
      <c r="F6714" s="24"/>
      <c r="G6714" s="41"/>
    </row>
    <row r="6715" spans="1:8" s="17" customFormat="1" ht="27" customHeight="1">
      <c r="A6715" s="18"/>
      <c r="B6715" s="19"/>
      <c r="C6715" s="18"/>
      <c r="D6715" s="23"/>
      <c r="E6715" s="23"/>
      <c r="F6715" s="24"/>
      <c r="G6715" s="41"/>
    </row>
    <row r="6716" spans="1:8" s="17" customFormat="1" ht="27" customHeight="1">
      <c r="A6716" s="18"/>
      <c r="B6716" s="19"/>
      <c r="C6716" s="18"/>
      <c r="D6716" s="23"/>
      <c r="E6716" s="23"/>
      <c r="F6716" s="24"/>
      <c r="G6716" s="41"/>
    </row>
    <row r="6717" spans="1:8" s="17" customFormat="1" ht="27" customHeight="1">
      <c r="A6717" s="18"/>
      <c r="B6717" s="19"/>
      <c r="C6717" s="18"/>
      <c r="D6717" s="23"/>
      <c r="E6717" s="23"/>
      <c r="F6717" s="24"/>
      <c r="G6717" s="41"/>
    </row>
    <row r="6718" spans="1:8" s="17" customFormat="1" ht="27" customHeight="1">
      <c r="A6718" s="18"/>
      <c r="B6718" s="19"/>
      <c r="C6718" s="18"/>
      <c r="D6718" s="23"/>
      <c r="E6718" s="23"/>
      <c r="F6718" s="24"/>
      <c r="G6718" s="41"/>
    </row>
    <row r="6719" spans="1:8" s="17" customFormat="1" ht="27" customHeight="1">
      <c r="A6719" s="18"/>
      <c r="B6719" s="19"/>
      <c r="C6719" s="18"/>
      <c r="D6719" s="23"/>
      <c r="E6719" s="23"/>
      <c r="F6719" s="24"/>
      <c r="G6719" s="41"/>
    </row>
    <row r="6720" spans="1:8" s="17" customFormat="1" ht="27" customHeight="1">
      <c r="A6720" s="18"/>
      <c r="B6720" s="19"/>
      <c r="C6720" s="18"/>
      <c r="D6720" s="23"/>
      <c r="E6720" s="23"/>
      <c r="F6720" s="24"/>
      <c r="G6720" s="41"/>
      <c r="H6720" s="3"/>
    </row>
    <row r="6721" spans="1:7" s="17" customFormat="1" ht="27" customHeight="1">
      <c r="A6721" s="18"/>
      <c r="B6721" s="19"/>
      <c r="C6721" s="18"/>
      <c r="D6721" s="23"/>
      <c r="E6721" s="23"/>
      <c r="F6721" s="24"/>
      <c r="G6721" s="41"/>
    </row>
    <row r="6722" spans="1:7" s="17" customFormat="1" ht="27" customHeight="1">
      <c r="A6722" s="18"/>
      <c r="B6722" s="19"/>
      <c r="C6722" s="18"/>
      <c r="D6722" s="23"/>
      <c r="E6722" s="23"/>
      <c r="F6722" s="24"/>
      <c r="G6722" s="41"/>
    </row>
    <row r="6723" spans="1:7" s="17" customFormat="1" ht="27" customHeight="1">
      <c r="A6723" s="18"/>
      <c r="B6723" s="19"/>
      <c r="C6723" s="18"/>
      <c r="D6723" s="23"/>
      <c r="E6723" s="23"/>
      <c r="F6723" s="24"/>
      <c r="G6723" s="41"/>
    </row>
    <row r="6724" spans="1:7" s="17" customFormat="1" ht="27" customHeight="1">
      <c r="A6724" s="18"/>
      <c r="B6724" s="19"/>
      <c r="C6724" s="18"/>
      <c r="D6724" s="23"/>
      <c r="E6724" s="23"/>
      <c r="F6724" s="24"/>
      <c r="G6724" s="41"/>
    </row>
    <row r="6725" spans="1:7" s="17" customFormat="1" ht="27" customHeight="1">
      <c r="A6725" s="18"/>
      <c r="B6725" s="19"/>
      <c r="C6725" s="18"/>
      <c r="D6725" s="23"/>
      <c r="E6725" s="23"/>
      <c r="F6725" s="24"/>
      <c r="G6725" s="41"/>
    </row>
    <row r="6726" spans="1:7" s="17" customFormat="1" ht="27" customHeight="1">
      <c r="A6726" s="18"/>
      <c r="B6726" s="19"/>
      <c r="C6726" s="18"/>
      <c r="D6726" s="23"/>
      <c r="E6726" s="23"/>
      <c r="F6726" s="24"/>
      <c r="G6726" s="41"/>
    </row>
    <row r="6727" spans="1:7" s="17" customFormat="1" ht="27" customHeight="1">
      <c r="A6727" s="18"/>
      <c r="B6727" s="19"/>
      <c r="C6727" s="18"/>
      <c r="D6727" s="23"/>
      <c r="E6727" s="23"/>
      <c r="F6727" s="24"/>
      <c r="G6727" s="41"/>
    </row>
    <row r="6728" spans="1:7" s="17" customFormat="1" ht="27" customHeight="1">
      <c r="A6728" s="18"/>
      <c r="B6728" s="19"/>
      <c r="C6728" s="18"/>
      <c r="D6728" s="23"/>
      <c r="E6728" s="23"/>
      <c r="F6728" s="24"/>
      <c r="G6728" s="41"/>
    </row>
    <row r="6729" spans="1:7" s="17" customFormat="1" ht="27" customHeight="1">
      <c r="A6729" s="18"/>
      <c r="B6729" s="19"/>
      <c r="C6729" s="18"/>
      <c r="D6729" s="23"/>
      <c r="E6729" s="23"/>
      <c r="F6729" s="24"/>
      <c r="G6729" s="41"/>
    </row>
    <row r="6730" spans="1:7" s="17" customFormat="1" ht="27" customHeight="1">
      <c r="A6730" s="18"/>
      <c r="B6730" s="19"/>
      <c r="C6730" s="18"/>
      <c r="D6730" s="23"/>
      <c r="E6730" s="23"/>
      <c r="F6730" s="24"/>
      <c r="G6730" s="41"/>
    </row>
    <row r="6731" spans="1:7" s="17" customFormat="1" ht="27" customHeight="1">
      <c r="A6731" s="18"/>
      <c r="B6731" s="19"/>
      <c r="C6731" s="18"/>
      <c r="D6731" s="23"/>
      <c r="E6731" s="23"/>
      <c r="F6731" s="24"/>
      <c r="G6731" s="41"/>
    </row>
    <row r="6732" spans="1:7" s="17" customFormat="1" ht="27" customHeight="1">
      <c r="A6732" s="18"/>
      <c r="B6732" s="19"/>
      <c r="C6732" s="18"/>
      <c r="D6732" s="23"/>
      <c r="E6732" s="23"/>
      <c r="F6732" s="24"/>
      <c r="G6732" s="41"/>
    </row>
    <row r="6733" spans="1:7" s="17" customFormat="1" ht="27" customHeight="1">
      <c r="A6733" s="18"/>
      <c r="B6733" s="19"/>
      <c r="C6733" s="18"/>
      <c r="D6733" s="23"/>
      <c r="E6733" s="23"/>
      <c r="F6733" s="24"/>
      <c r="G6733" s="41"/>
    </row>
    <row r="6734" spans="1:7" s="17" customFormat="1" ht="27" customHeight="1">
      <c r="A6734" s="18"/>
      <c r="B6734" s="19"/>
      <c r="C6734" s="18"/>
      <c r="D6734" s="23"/>
      <c r="E6734" s="23"/>
      <c r="F6734" s="24"/>
      <c r="G6734" s="41"/>
    </row>
    <row r="6735" spans="1:7" s="17" customFormat="1" ht="27" customHeight="1">
      <c r="A6735" s="18"/>
      <c r="B6735" s="19"/>
      <c r="C6735" s="18"/>
      <c r="D6735" s="23"/>
      <c r="E6735" s="23"/>
      <c r="F6735" s="32"/>
      <c r="G6735" s="43"/>
    </row>
    <row r="6736" spans="1:7" s="17" customFormat="1" ht="27" customHeight="1">
      <c r="A6736" s="18"/>
      <c r="B6736" s="19"/>
      <c r="C6736" s="18"/>
      <c r="D6736" s="23"/>
      <c r="E6736" s="23"/>
      <c r="F6736" s="32"/>
      <c r="G6736" s="43"/>
    </row>
    <row r="6737" spans="1:7" s="17" customFormat="1" ht="27" customHeight="1">
      <c r="A6737" s="18"/>
      <c r="B6737" s="19"/>
      <c r="C6737" s="18"/>
      <c r="D6737" s="23"/>
      <c r="E6737" s="23"/>
      <c r="F6737" s="32"/>
      <c r="G6737" s="43"/>
    </row>
    <row r="6738" spans="1:7" s="17" customFormat="1" ht="27" customHeight="1">
      <c r="A6738" s="18"/>
      <c r="B6738" s="19"/>
      <c r="C6738" s="18"/>
      <c r="D6738" s="23"/>
      <c r="E6738" s="23"/>
      <c r="F6738" s="32"/>
      <c r="G6738" s="43"/>
    </row>
    <row r="6739" spans="1:7" s="17" customFormat="1" ht="27" customHeight="1">
      <c r="A6739" s="18"/>
      <c r="B6739" s="19"/>
      <c r="C6739" s="18"/>
      <c r="D6739" s="23"/>
      <c r="E6739" s="23"/>
      <c r="F6739" s="32"/>
      <c r="G6739" s="43"/>
    </row>
    <row r="6740" spans="1:7" s="17" customFormat="1" ht="27" customHeight="1">
      <c r="A6740" s="18"/>
      <c r="B6740" s="19"/>
      <c r="C6740" s="18"/>
      <c r="D6740" s="23"/>
      <c r="E6740" s="23"/>
      <c r="F6740" s="32"/>
      <c r="G6740" s="43"/>
    </row>
    <row r="6741" spans="1:7" s="17" customFormat="1" ht="27" customHeight="1">
      <c r="A6741" s="18"/>
      <c r="B6741" s="19"/>
      <c r="C6741" s="18"/>
      <c r="D6741" s="23"/>
      <c r="E6741" s="23"/>
      <c r="F6741" s="32"/>
      <c r="G6741" s="43"/>
    </row>
    <row r="6742" spans="1:7" s="17" customFormat="1" ht="27" customHeight="1">
      <c r="A6742" s="18"/>
      <c r="B6742" s="19"/>
      <c r="C6742" s="18"/>
      <c r="D6742" s="23"/>
      <c r="E6742" s="23"/>
      <c r="F6742" s="32"/>
      <c r="G6742" s="43"/>
    </row>
    <row r="6743" spans="1:7" s="17" customFormat="1" ht="27" customHeight="1">
      <c r="A6743" s="18"/>
      <c r="B6743" s="19"/>
      <c r="C6743" s="18"/>
      <c r="D6743" s="23"/>
      <c r="E6743" s="23"/>
      <c r="F6743" s="32"/>
      <c r="G6743" s="43"/>
    </row>
    <row r="6744" spans="1:7" s="17" customFormat="1" ht="27" customHeight="1">
      <c r="A6744" s="18"/>
      <c r="B6744" s="19"/>
      <c r="C6744" s="18"/>
      <c r="D6744" s="23"/>
      <c r="E6744" s="23"/>
      <c r="F6744" s="32"/>
      <c r="G6744" s="43"/>
    </row>
    <row r="6745" spans="1:7" s="17" customFormat="1" ht="27" customHeight="1">
      <c r="A6745" s="18"/>
      <c r="B6745" s="19"/>
      <c r="C6745" s="18"/>
      <c r="D6745" s="23"/>
      <c r="E6745" s="23"/>
      <c r="F6745" s="32"/>
      <c r="G6745" s="43"/>
    </row>
    <row r="6746" spans="1:7" s="17" customFormat="1" ht="27" customHeight="1">
      <c r="A6746" s="18"/>
      <c r="B6746" s="19"/>
      <c r="C6746" s="18"/>
      <c r="D6746" s="23"/>
      <c r="E6746" s="23"/>
      <c r="F6746" s="24"/>
      <c r="G6746" s="41"/>
    </row>
    <row r="6747" spans="1:7" s="17" customFormat="1" ht="27" customHeight="1">
      <c r="A6747" s="18"/>
      <c r="B6747" s="19"/>
      <c r="C6747" s="18"/>
      <c r="D6747" s="23"/>
      <c r="E6747" s="23"/>
      <c r="F6747" s="24"/>
      <c r="G6747" s="41"/>
    </row>
    <row r="6748" spans="1:7" s="17" customFormat="1" ht="27" customHeight="1">
      <c r="A6748" s="18"/>
      <c r="B6748" s="19"/>
      <c r="C6748" s="18"/>
      <c r="D6748" s="23"/>
      <c r="E6748" s="23"/>
      <c r="F6748" s="24"/>
      <c r="G6748" s="41"/>
    </row>
    <row r="6749" spans="1:7" s="17" customFormat="1" ht="27" customHeight="1">
      <c r="A6749" s="18"/>
      <c r="B6749" s="19"/>
      <c r="C6749" s="18"/>
      <c r="D6749" s="23"/>
      <c r="E6749" s="23"/>
      <c r="F6749" s="24"/>
      <c r="G6749" s="41"/>
    </row>
    <row r="6750" spans="1:7" s="17" customFormat="1" ht="27" customHeight="1">
      <c r="A6750" s="18"/>
      <c r="B6750" s="19"/>
      <c r="C6750" s="18"/>
      <c r="D6750" s="23"/>
      <c r="E6750" s="23"/>
      <c r="F6750" s="24"/>
      <c r="G6750" s="41"/>
    </row>
    <row r="6751" spans="1:7" s="17" customFormat="1" ht="27" customHeight="1">
      <c r="A6751" s="22"/>
      <c r="B6751" s="19"/>
      <c r="C6751" s="18"/>
      <c r="D6751" s="25"/>
      <c r="E6751" s="30"/>
      <c r="F6751" s="31"/>
      <c r="G6751" s="44"/>
    </row>
    <row r="6752" spans="1:7" s="17" customFormat="1" ht="27" customHeight="1">
      <c r="A6752" s="21"/>
      <c r="B6752" s="19"/>
      <c r="C6752" s="18"/>
      <c r="D6752" s="31"/>
      <c r="E6752" s="25"/>
      <c r="F6752" s="31"/>
      <c r="G6752" s="44"/>
    </row>
    <row r="6753" spans="1:8" s="17" customFormat="1" ht="27" customHeight="1">
      <c r="A6753" s="21"/>
      <c r="B6753" s="19"/>
      <c r="C6753" s="18"/>
      <c r="D6753" s="25"/>
      <c r="E6753" s="25"/>
      <c r="F6753" s="26"/>
      <c r="G6753" s="44"/>
    </row>
    <row r="6754" spans="1:8" s="17" customFormat="1" ht="27" customHeight="1">
      <c r="A6754" s="21"/>
      <c r="B6754" s="19"/>
      <c r="C6754" s="18"/>
      <c r="D6754" s="25"/>
      <c r="E6754" s="25"/>
      <c r="F6754" s="26"/>
      <c r="G6754" s="44"/>
    </row>
    <row r="6755" spans="1:8" s="17" customFormat="1" ht="27" customHeight="1">
      <c r="A6755" s="21"/>
      <c r="B6755" s="19"/>
      <c r="C6755" s="18"/>
      <c r="D6755" s="25"/>
      <c r="E6755" s="25"/>
      <c r="F6755" s="26"/>
      <c r="G6755" s="44"/>
      <c r="H6755" s="15"/>
    </row>
    <row r="6756" spans="1:8" s="17" customFormat="1" ht="27" customHeight="1">
      <c r="A6756" s="21"/>
      <c r="B6756" s="19"/>
      <c r="C6756" s="18"/>
      <c r="D6756" s="25"/>
      <c r="E6756" s="25"/>
      <c r="F6756" s="26"/>
      <c r="G6756" s="44"/>
      <c r="H6756" s="15"/>
    </row>
    <row r="6757" spans="1:8" s="17" customFormat="1" ht="27" customHeight="1">
      <c r="A6757" s="21"/>
      <c r="B6757" s="19"/>
      <c r="C6757" s="18"/>
      <c r="D6757" s="25"/>
      <c r="E6757" s="25"/>
      <c r="F6757" s="26"/>
      <c r="G6757" s="44"/>
      <c r="H6757" s="15"/>
    </row>
    <row r="6758" spans="1:8" s="17" customFormat="1" ht="27" customHeight="1">
      <c r="A6758" s="21"/>
      <c r="B6758" s="19"/>
      <c r="C6758" s="18"/>
      <c r="D6758" s="25"/>
      <c r="E6758" s="25"/>
      <c r="F6758" s="26"/>
      <c r="G6758" s="44"/>
      <c r="H6758" s="15"/>
    </row>
    <row r="6759" spans="1:8" s="17" customFormat="1" ht="27" customHeight="1">
      <c r="A6759" s="21"/>
      <c r="B6759" s="19"/>
      <c r="C6759" s="18"/>
      <c r="D6759" s="25"/>
      <c r="E6759" s="25"/>
      <c r="F6759" s="26"/>
      <c r="G6759" s="44"/>
      <c r="H6759" s="15"/>
    </row>
    <row r="6760" spans="1:8" s="17" customFormat="1" ht="27" customHeight="1">
      <c r="A6760" s="21"/>
      <c r="B6760" s="19"/>
      <c r="C6760" s="18"/>
      <c r="D6760" s="25"/>
      <c r="E6760" s="25"/>
      <c r="F6760" s="26"/>
      <c r="G6760" s="44"/>
      <c r="H6760" s="15"/>
    </row>
    <row r="6761" spans="1:8" s="17" customFormat="1" ht="27" customHeight="1">
      <c r="A6761" s="21"/>
      <c r="B6761" s="19"/>
      <c r="C6761" s="18"/>
      <c r="D6761" s="25"/>
      <c r="E6761" s="25"/>
      <c r="F6761" s="26"/>
      <c r="G6761" s="44"/>
      <c r="H6761" s="15"/>
    </row>
    <row r="6762" spans="1:8" s="17" customFormat="1" ht="27" customHeight="1">
      <c r="A6762" s="21"/>
      <c r="B6762" s="19"/>
      <c r="C6762" s="18"/>
      <c r="D6762" s="25"/>
      <c r="E6762" s="25"/>
      <c r="F6762" s="26"/>
      <c r="G6762" s="44"/>
      <c r="H6762" s="15"/>
    </row>
    <row r="6763" spans="1:8" s="17" customFormat="1" ht="27" customHeight="1">
      <c r="A6763" s="21"/>
      <c r="B6763" s="19"/>
      <c r="C6763" s="18"/>
      <c r="D6763" s="25"/>
      <c r="E6763" s="25"/>
      <c r="F6763" s="26"/>
      <c r="G6763" s="44"/>
      <c r="H6763" s="15"/>
    </row>
    <row r="6764" spans="1:8" s="17" customFormat="1" ht="27" customHeight="1">
      <c r="A6764" s="21"/>
      <c r="B6764" s="19"/>
      <c r="C6764" s="18"/>
      <c r="D6764" s="25"/>
      <c r="E6764" s="25"/>
      <c r="F6764" s="26"/>
      <c r="G6764" s="44"/>
      <c r="H6764" s="15"/>
    </row>
    <row r="6765" spans="1:8" s="17" customFormat="1" ht="27" customHeight="1">
      <c r="A6765" s="21"/>
      <c r="B6765" s="19"/>
      <c r="C6765" s="18"/>
      <c r="D6765" s="25"/>
      <c r="E6765" s="25"/>
      <c r="F6765" s="26"/>
      <c r="G6765" s="44"/>
      <c r="H6765" s="15"/>
    </row>
    <row r="6766" spans="1:8" s="17" customFormat="1" ht="27" customHeight="1">
      <c r="A6766" s="21"/>
      <c r="B6766" s="19"/>
      <c r="C6766" s="18"/>
      <c r="D6766" s="25"/>
      <c r="E6766" s="25"/>
      <c r="F6766" s="26"/>
      <c r="G6766" s="44"/>
      <c r="H6766" s="15"/>
    </row>
    <row r="6767" spans="1:8" s="17" customFormat="1" ht="27" customHeight="1">
      <c r="A6767" s="21"/>
      <c r="B6767" s="19"/>
      <c r="C6767" s="18"/>
      <c r="D6767" s="25"/>
      <c r="E6767" s="25"/>
      <c r="F6767" s="26"/>
      <c r="G6767" s="44"/>
      <c r="H6767" s="15"/>
    </row>
    <row r="6768" spans="1:8" s="17" customFormat="1" ht="27" customHeight="1">
      <c r="A6768" s="21"/>
      <c r="B6768" s="19"/>
      <c r="C6768" s="18"/>
      <c r="D6768" s="25"/>
      <c r="E6768" s="25"/>
      <c r="F6768" s="26"/>
      <c r="G6768" s="44"/>
      <c r="H6768" s="15"/>
    </row>
    <row r="6769" spans="1:8" s="17" customFormat="1" ht="27" customHeight="1">
      <c r="A6769" s="21"/>
      <c r="B6769" s="19"/>
      <c r="C6769" s="18"/>
      <c r="D6769" s="25"/>
      <c r="E6769" s="25"/>
      <c r="F6769" s="26"/>
      <c r="G6769" s="44"/>
      <c r="H6769" s="15"/>
    </row>
    <row r="6770" spans="1:8" s="17" customFormat="1" ht="27" customHeight="1">
      <c r="A6770" s="21"/>
      <c r="B6770" s="19"/>
      <c r="C6770" s="18"/>
      <c r="D6770" s="25"/>
      <c r="E6770" s="25"/>
      <c r="F6770" s="26"/>
      <c r="G6770" s="44"/>
      <c r="H6770" s="15"/>
    </row>
    <row r="6771" spans="1:8" s="17" customFormat="1" ht="27" customHeight="1">
      <c r="A6771" s="21"/>
      <c r="B6771" s="19"/>
      <c r="C6771" s="18"/>
      <c r="D6771" s="25"/>
      <c r="E6771" s="25"/>
      <c r="F6771" s="26"/>
      <c r="G6771" s="44"/>
      <c r="H6771" s="15"/>
    </row>
    <row r="6772" spans="1:8" s="17" customFormat="1" ht="27" customHeight="1">
      <c r="A6772" s="21"/>
      <c r="B6772" s="19"/>
      <c r="C6772" s="18"/>
      <c r="D6772" s="25"/>
      <c r="E6772" s="25"/>
      <c r="F6772" s="26"/>
      <c r="G6772" s="44"/>
      <c r="H6772" s="15"/>
    </row>
    <row r="6773" spans="1:8" s="17" customFormat="1" ht="27" customHeight="1">
      <c r="A6773" s="21"/>
      <c r="B6773" s="19"/>
      <c r="C6773" s="18"/>
      <c r="D6773" s="25"/>
      <c r="E6773" s="25"/>
      <c r="F6773" s="26"/>
      <c r="G6773" s="44"/>
      <c r="H6773" s="15"/>
    </row>
    <row r="6774" spans="1:8" s="17" customFormat="1" ht="27" customHeight="1">
      <c r="A6774" s="21"/>
      <c r="B6774" s="19"/>
      <c r="C6774" s="18"/>
      <c r="D6774" s="25"/>
      <c r="E6774" s="25"/>
      <c r="F6774" s="26"/>
      <c r="G6774" s="44"/>
      <c r="H6774" s="15"/>
    </row>
    <row r="6775" spans="1:8" s="17" customFormat="1" ht="27" customHeight="1">
      <c r="A6775" s="21"/>
      <c r="B6775" s="19"/>
      <c r="C6775" s="18"/>
      <c r="D6775" s="25"/>
      <c r="E6775" s="25"/>
      <c r="F6775" s="26"/>
      <c r="G6775" s="44"/>
      <c r="H6775" s="15"/>
    </row>
    <row r="6776" spans="1:8" s="20" customFormat="1" ht="27" customHeight="1">
      <c r="A6776" s="21"/>
      <c r="B6776" s="19"/>
      <c r="C6776" s="18"/>
      <c r="D6776" s="25"/>
      <c r="E6776" s="25"/>
      <c r="F6776" s="26"/>
      <c r="G6776" s="44"/>
      <c r="H6776" s="15"/>
    </row>
    <row r="6777" spans="1:8" s="17" customFormat="1" ht="27" customHeight="1">
      <c r="A6777" s="21"/>
      <c r="B6777" s="19"/>
      <c r="C6777" s="18"/>
      <c r="D6777" s="25"/>
      <c r="E6777" s="25"/>
      <c r="F6777" s="26"/>
      <c r="G6777" s="44"/>
      <c r="H6777" s="15"/>
    </row>
    <row r="6778" spans="1:8" s="17" customFormat="1" ht="27" customHeight="1">
      <c r="A6778" s="21"/>
      <c r="B6778" s="19"/>
      <c r="C6778" s="18"/>
      <c r="D6778" s="25"/>
      <c r="E6778" s="25"/>
      <c r="F6778" s="26"/>
      <c r="G6778" s="44"/>
      <c r="H6778" s="15"/>
    </row>
    <row r="6779" spans="1:8" s="17" customFormat="1" ht="27" customHeight="1">
      <c r="A6779" s="21"/>
      <c r="B6779" s="19"/>
      <c r="C6779" s="18"/>
      <c r="D6779" s="25"/>
      <c r="E6779" s="25"/>
      <c r="F6779" s="26"/>
      <c r="G6779" s="44"/>
      <c r="H6779" s="15"/>
    </row>
    <row r="6780" spans="1:8" s="17" customFormat="1" ht="27" customHeight="1">
      <c r="A6780" s="21"/>
      <c r="B6780" s="19"/>
      <c r="C6780" s="18"/>
      <c r="D6780" s="25"/>
      <c r="E6780" s="25"/>
      <c r="F6780" s="26"/>
      <c r="G6780" s="44"/>
      <c r="H6780" s="15"/>
    </row>
    <row r="6781" spans="1:8" s="17" customFormat="1" ht="27" customHeight="1">
      <c r="A6781" s="21"/>
      <c r="B6781" s="19"/>
      <c r="C6781" s="18"/>
      <c r="D6781" s="25"/>
      <c r="E6781" s="25"/>
      <c r="F6781" s="26"/>
      <c r="G6781" s="44"/>
      <c r="H6781" s="15"/>
    </row>
    <row r="6782" spans="1:8" s="17" customFormat="1" ht="27" customHeight="1">
      <c r="A6782" s="21"/>
      <c r="B6782" s="19"/>
      <c r="C6782" s="18"/>
      <c r="D6782" s="25"/>
      <c r="E6782" s="25"/>
      <c r="F6782" s="26"/>
      <c r="G6782" s="44"/>
      <c r="H6782" s="15"/>
    </row>
    <row r="6783" spans="1:8" s="17" customFormat="1" ht="27" customHeight="1">
      <c r="A6783" s="21"/>
      <c r="B6783" s="19"/>
      <c r="C6783" s="18"/>
      <c r="D6783" s="25"/>
      <c r="E6783" s="25"/>
      <c r="F6783" s="26"/>
      <c r="G6783" s="44"/>
      <c r="H6783" s="15"/>
    </row>
    <row r="6784" spans="1:8" s="17" customFormat="1" ht="27" customHeight="1">
      <c r="A6784" s="21"/>
      <c r="B6784" s="19"/>
      <c r="C6784" s="18"/>
      <c r="D6784" s="25"/>
      <c r="E6784" s="25"/>
      <c r="F6784" s="26"/>
      <c r="G6784" s="44"/>
      <c r="H6784" s="15"/>
    </row>
    <row r="6785" spans="1:8" s="17" customFormat="1" ht="27" customHeight="1">
      <c r="A6785" s="21"/>
      <c r="B6785" s="19"/>
      <c r="C6785" s="18"/>
      <c r="D6785" s="25"/>
      <c r="E6785" s="25"/>
      <c r="F6785" s="26"/>
      <c r="G6785" s="44"/>
      <c r="H6785" s="15"/>
    </row>
    <row r="6786" spans="1:8" s="17" customFormat="1" ht="27" customHeight="1">
      <c r="A6786" s="21"/>
      <c r="B6786" s="19"/>
      <c r="C6786" s="18"/>
      <c r="D6786" s="25"/>
      <c r="E6786" s="25"/>
      <c r="F6786" s="26"/>
      <c r="G6786" s="44"/>
      <c r="H6786" s="15"/>
    </row>
    <row r="6787" spans="1:8" s="17" customFormat="1" ht="27" customHeight="1">
      <c r="A6787" s="21"/>
      <c r="B6787" s="19"/>
      <c r="C6787" s="18"/>
      <c r="D6787" s="25"/>
      <c r="E6787" s="25"/>
      <c r="F6787" s="26"/>
      <c r="G6787" s="44"/>
      <c r="H6787" s="15"/>
    </row>
    <row r="6788" spans="1:8" s="17" customFormat="1" ht="27" customHeight="1">
      <c r="A6788" s="21"/>
      <c r="B6788" s="19"/>
      <c r="C6788" s="18"/>
      <c r="D6788" s="25"/>
      <c r="E6788" s="25"/>
      <c r="F6788" s="26"/>
      <c r="G6788" s="44"/>
    </row>
    <row r="6789" spans="1:8" s="17" customFormat="1" ht="27" customHeight="1">
      <c r="A6789" s="21"/>
      <c r="B6789" s="19"/>
      <c r="C6789" s="18"/>
      <c r="D6789" s="25"/>
      <c r="E6789" s="25"/>
      <c r="F6789" s="25"/>
      <c r="G6789" s="45"/>
    </row>
    <row r="6790" spans="1:8" s="17" customFormat="1" ht="27" customHeight="1">
      <c r="A6790" s="21"/>
      <c r="B6790" s="19"/>
      <c r="C6790" s="18"/>
      <c r="D6790" s="25"/>
      <c r="E6790" s="25"/>
      <c r="F6790" s="26"/>
      <c r="G6790" s="44"/>
    </row>
    <row r="6791" spans="1:8" s="17" customFormat="1" ht="27" customHeight="1">
      <c r="A6791" s="21"/>
      <c r="B6791" s="19"/>
      <c r="C6791" s="18"/>
      <c r="D6791" s="25"/>
      <c r="E6791" s="25"/>
      <c r="F6791" s="26"/>
      <c r="G6791" s="44"/>
    </row>
    <row r="6792" spans="1:8" s="17" customFormat="1" ht="27" customHeight="1">
      <c r="A6792" s="21"/>
      <c r="B6792" s="19"/>
      <c r="C6792" s="18"/>
      <c r="D6792" s="25"/>
      <c r="E6792" s="25"/>
      <c r="F6792" s="26"/>
      <c r="G6792" s="44"/>
    </row>
    <row r="6793" spans="1:8" s="17" customFormat="1" ht="27" customHeight="1">
      <c r="A6793" s="21"/>
      <c r="B6793" s="19"/>
      <c r="C6793" s="18"/>
      <c r="D6793" s="25"/>
      <c r="E6793" s="25"/>
      <c r="F6793" s="26"/>
      <c r="G6793" s="44"/>
    </row>
    <row r="6794" spans="1:8" s="17" customFormat="1" ht="27" customHeight="1">
      <c r="A6794" s="21"/>
      <c r="B6794" s="19"/>
      <c r="C6794" s="18"/>
      <c r="D6794" s="25"/>
      <c r="E6794" s="25"/>
      <c r="F6794" s="26"/>
      <c r="G6794" s="44"/>
    </row>
    <row r="6795" spans="1:8" s="17" customFormat="1" ht="27" customHeight="1">
      <c r="A6795" s="21"/>
      <c r="B6795" s="19"/>
      <c r="C6795" s="18"/>
      <c r="D6795" s="25"/>
      <c r="E6795" s="25"/>
      <c r="F6795" s="26"/>
      <c r="G6795" s="44"/>
    </row>
    <row r="6796" spans="1:8" s="17" customFormat="1" ht="27" customHeight="1">
      <c r="A6796" s="21"/>
      <c r="B6796" s="19"/>
      <c r="C6796" s="18"/>
      <c r="D6796" s="25"/>
      <c r="E6796" s="25"/>
      <c r="F6796" s="26"/>
      <c r="G6796" s="44"/>
    </row>
    <row r="6797" spans="1:8" s="17" customFormat="1" ht="27" customHeight="1">
      <c r="A6797" s="39"/>
      <c r="B6797" s="16"/>
      <c r="C6797" s="15"/>
      <c r="D6797" s="40"/>
      <c r="E6797" s="40"/>
      <c r="F6797" s="33"/>
      <c r="G6797" s="46"/>
    </row>
    <row r="6798" spans="1:8" s="17" customFormat="1" ht="27" customHeight="1">
      <c r="A6798" s="21"/>
      <c r="B6798" s="19"/>
      <c r="C6798" s="18"/>
      <c r="D6798" s="25"/>
      <c r="E6798" s="25"/>
      <c r="F6798" s="26"/>
      <c r="G6798" s="44"/>
    </row>
    <row r="6799" spans="1:8" s="17" customFormat="1" ht="27" customHeight="1">
      <c r="A6799" s="21"/>
      <c r="B6799" s="19"/>
      <c r="C6799" s="18"/>
      <c r="D6799" s="25"/>
      <c r="E6799" s="25"/>
      <c r="F6799" s="26"/>
      <c r="G6799" s="44"/>
    </row>
    <row r="6800" spans="1:8" s="17" customFormat="1" ht="27" customHeight="1">
      <c r="A6800" s="21"/>
      <c r="B6800" s="19"/>
      <c r="C6800" s="18"/>
      <c r="D6800" s="25"/>
      <c r="E6800" s="25"/>
      <c r="F6800" s="26"/>
      <c r="G6800" s="44"/>
    </row>
    <row r="6801" spans="1:7" s="17" customFormat="1" ht="27" customHeight="1">
      <c r="A6801" s="21"/>
      <c r="B6801" s="19"/>
      <c r="C6801" s="18"/>
      <c r="D6801" s="25"/>
      <c r="E6801" s="25"/>
      <c r="F6801" s="26"/>
      <c r="G6801" s="44"/>
    </row>
    <row r="6802" spans="1:7" s="17" customFormat="1" ht="27" customHeight="1">
      <c r="A6802" s="21"/>
      <c r="B6802" s="19"/>
      <c r="C6802" s="18"/>
      <c r="D6802" s="25"/>
      <c r="E6802" s="25"/>
      <c r="F6802" s="26"/>
      <c r="G6802" s="44"/>
    </row>
    <row r="6803" spans="1:7" s="17" customFormat="1" ht="27" customHeight="1">
      <c r="A6803" s="21"/>
      <c r="B6803" s="19"/>
      <c r="C6803" s="18"/>
      <c r="D6803" s="25"/>
      <c r="E6803" s="25"/>
      <c r="F6803" s="26"/>
      <c r="G6803" s="44"/>
    </row>
    <row r="6804" spans="1:7" s="17" customFormat="1" ht="27" customHeight="1">
      <c r="A6804" s="21"/>
      <c r="B6804" s="19"/>
      <c r="C6804" s="18"/>
      <c r="D6804" s="25"/>
      <c r="E6804" s="25"/>
      <c r="F6804" s="26"/>
      <c r="G6804" s="44"/>
    </row>
    <row r="6805" spans="1:7" s="17" customFormat="1" ht="27" customHeight="1">
      <c r="A6805" s="21"/>
      <c r="B6805" s="19"/>
      <c r="C6805" s="18"/>
      <c r="D6805" s="25"/>
      <c r="E6805" s="25"/>
      <c r="F6805" s="26"/>
      <c r="G6805" s="44"/>
    </row>
    <row r="6806" spans="1:7" s="17" customFormat="1" ht="27" customHeight="1">
      <c r="A6806" s="21"/>
      <c r="B6806" s="19"/>
      <c r="C6806" s="18"/>
      <c r="D6806" s="25"/>
      <c r="E6806" s="25"/>
      <c r="F6806" s="26"/>
      <c r="G6806" s="44"/>
    </row>
    <row r="6807" spans="1:7" s="17" customFormat="1" ht="27" customHeight="1">
      <c r="A6807" s="11"/>
      <c r="B6807" s="38"/>
      <c r="C6807" s="10"/>
      <c r="D6807" s="29"/>
      <c r="E6807" s="29"/>
      <c r="F6807" s="33"/>
      <c r="G6807" s="46"/>
    </row>
    <row r="6808" spans="1:7" s="17" customFormat="1" ht="27" customHeight="1">
      <c r="A6808" s="34"/>
      <c r="B6808" s="34"/>
      <c r="C6808" s="34"/>
      <c r="D6808" s="34"/>
      <c r="E6808" s="34"/>
      <c r="F6808" s="35"/>
      <c r="G6808" s="37"/>
    </row>
    <row r="6809" spans="1:7" s="17" customFormat="1" ht="27" customHeight="1">
      <c r="A6809" s="12"/>
      <c r="B6809" s="12"/>
      <c r="C6809" s="27"/>
      <c r="D6809" s="9"/>
      <c r="E6809" s="9"/>
      <c r="F6809" s="9"/>
      <c r="G6809" s="47"/>
    </row>
    <row r="6810" spans="1:7" s="20" customFormat="1" ht="27" customHeight="1">
      <c r="A6810" s="6"/>
      <c r="B6810" s="6"/>
      <c r="C6810" s="14"/>
      <c r="D6810" s="5"/>
      <c r="E6810" s="5"/>
      <c r="F6810" s="5"/>
      <c r="G6810" s="47"/>
    </row>
    <row r="6811" spans="1:7" s="20" customFormat="1" ht="18.75" customHeight="1">
      <c r="A6811" s="14"/>
      <c r="B6811" s="13"/>
      <c r="C6811" s="14"/>
      <c r="D6811" s="5"/>
      <c r="E6811" s="5"/>
      <c r="F6811" s="4"/>
      <c r="G6811" s="48"/>
    </row>
    <row r="6812" spans="1:7" s="8" customFormat="1" ht="15.75" customHeight="1">
      <c r="G6812" s="36"/>
    </row>
    <row r="6813" spans="1:7" s="8" customFormat="1" ht="18" customHeight="1">
      <c r="G6813" s="36"/>
    </row>
  </sheetData>
  <autoFilter ref="A6:H6806"/>
  <mergeCells count="5">
    <mergeCell ref="A1321:H1322"/>
    <mergeCell ref="A2:H2"/>
    <mergeCell ref="A1:H1"/>
    <mergeCell ref="A3:H3"/>
    <mergeCell ref="A4:H4"/>
  </mergeCells>
  <printOptions horizontalCentered="1"/>
  <pageMargins left="0.7" right="0.7" top="0.5" bottom="0.5" header="0.3" footer="0.3"/>
  <pageSetup paperSize="5" scale="87" fitToHeight="0" orientation="landscape" horizontalDpi="300" verticalDpi="300" r:id="rId1"/>
  <headerFooter>
    <oddHeader>&amp;RPublication Date 3/7/2016</oddHeader>
    <oddFooter>&amp;L&amp;"Calibri,Regular"*Note: The amounts authorized in legislation may differ from the actual allocated amounts due to additional RABA funds, rescissions, adjustments due to obligation limitation,  transfers, and other adjustments.</oddFooter>
  </headerFooter>
  <rowBreaks count="60" manualBreakCount="60">
    <brk id="23" max="7" man="1"/>
    <brk id="40" max="7" man="1"/>
    <brk id="55" max="7" man="1"/>
    <brk id="72" max="7" man="1"/>
    <brk id="82" max="7" man="1"/>
    <brk id="91" max="7" man="1"/>
    <brk id="102" max="7" man="1"/>
    <brk id="203" max="7" man="1"/>
    <brk id="205" max="7" man="1"/>
    <brk id="246" max="7" man="1"/>
    <brk id="251" max="7" man="1"/>
    <brk id="254" max="7" man="1"/>
    <brk id="273" max="7" man="1"/>
    <brk id="380" max="7" man="1"/>
    <brk id="389" max="7" man="1"/>
    <brk id="394" max="7" man="1"/>
    <brk id="443" max="7" man="1"/>
    <brk id="480" max="7" man="1"/>
    <brk id="495" max="7" man="1"/>
    <brk id="497" max="7" man="1"/>
    <brk id="511" max="7" man="1"/>
    <brk id="526" max="7" man="1"/>
    <brk id="531" max="7" man="1"/>
    <brk id="554" max="7" man="1"/>
    <brk id="600" max="7" man="1"/>
    <brk id="620" max="7" man="1"/>
    <brk id="630" max="7" man="1"/>
    <brk id="644" max="7" man="1"/>
    <brk id="659" max="7" man="1"/>
    <brk id="661" max="7" man="1"/>
    <brk id="677" max="7" man="1"/>
    <brk id="683" max="7" man="1"/>
    <brk id="688" max="7" man="1"/>
    <brk id="751" max="7" man="1"/>
    <brk id="757" max="7" man="1"/>
    <brk id="761" max="7" man="1"/>
    <brk id="938" max="7" man="1"/>
    <brk id="944" max="7" man="1"/>
    <brk id="961" max="7" man="1"/>
    <brk id="966" max="7" man="1"/>
    <brk id="985" max="7" man="1"/>
    <brk id="990" max="7" man="1"/>
    <brk id="1000" max="7" man="1"/>
    <brk id="1010" max="7" man="1"/>
    <brk id="1109" max="7" man="1"/>
    <brk id="1114" max="7" man="1"/>
    <brk id="1127" max="7" man="1"/>
    <brk id="1142" max="7" man="1"/>
    <brk id="1200" max="7" man="1"/>
    <brk id="1229" max="7" man="1"/>
    <brk id="1238" max="7" man="1"/>
    <brk id="1243" max="7" man="1"/>
    <brk id="1284" max="7" man="1"/>
    <brk id="1298" max="7" man="1"/>
    <brk id="1301" max="7" man="1"/>
    <brk id="1306" max="7" man="1"/>
    <brk id="1308" max="7" man="1"/>
    <brk id="1313" max="7" man="1"/>
    <brk id="1315" max="7" man="1"/>
    <brk id="13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60"/>
  <sheetViews>
    <sheetView tabSelected="1" topLeftCell="D5037" zoomScaleNormal="100" workbookViewId="0">
      <selection activeCell="H5060" sqref="A5060:H5060"/>
    </sheetView>
  </sheetViews>
  <sheetFormatPr defaultRowHeight="12.75" outlineLevelRow="2"/>
  <cols>
    <col min="1" max="1" width="20.7109375" customWidth="1"/>
    <col min="2" max="2" width="13.140625" customWidth="1"/>
    <col min="3" max="3" width="44.7109375" style="105" customWidth="1"/>
    <col min="4" max="4" width="22.140625" customWidth="1"/>
    <col min="5" max="5" width="20.5703125" customWidth="1"/>
    <col min="6" max="6" width="23.140625" customWidth="1"/>
    <col min="7" max="7" width="14.85546875" style="42" customWidth="1"/>
    <col min="8" max="8" width="17.42578125" customWidth="1"/>
  </cols>
  <sheetData>
    <row r="1" spans="1:8">
      <c r="A1" s="193"/>
      <c r="B1" s="193"/>
      <c r="C1" s="193"/>
      <c r="D1" s="193"/>
      <c r="E1" s="193"/>
      <c r="F1" s="193"/>
      <c r="G1" s="193"/>
      <c r="H1" s="193"/>
    </row>
    <row r="2" spans="1:8" ht="18.75" customHeight="1">
      <c r="A2" s="191" t="s">
        <v>12413</v>
      </c>
      <c r="B2" s="191"/>
      <c r="C2" s="191"/>
      <c r="D2" s="191"/>
      <c r="E2" s="191"/>
      <c r="F2" s="191"/>
      <c r="G2" s="191"/>
      <c r="H2" s="191"/>
    </row>
    <row r="3" spans="1:8">
      <c r="A3" s="193" t="s">
        <v>12351</v>
      </c>
      <c r="B3" s="193"/>
      <c r="C3" s="193"/>
      <c r="D3" s="193"/>
      <c r="E3" s="193"/>
      <c r="F3" s="193"/>
      <c r="G3" s="193"/>
      <c r="H3" s="193"/>
    </row>
    <row r="4" spans="1:8" ht="12.75" customHeight="1">
      <c r="A4" s="194" t="s">
        <v>12416</v>
      </c>
      <c r="B4" s="194"/>
      <c r="C4" s="194"/>
      <c r="D4" s="194"/>
      <c r="E4" s="194"/>
      <c r="F4" s="194"/>
      <c r="G4" s="194"/>
      <c r="H4" s="194"/>
    </row>
    <row r="5" spans="1:8" ht="13.5" thickBot="1">
      <c r="A5" s="194"/>
      <c r="B5" s="196"/>
      <c r="C5" s="196"/>
      <c r="D5" s="196"/>
      <c r="E5" s="196"/>
      <c r="F5" s="196"/>
      <c r="G5" s="196"/>
      <c r="H5" s="196"/>
    </row>
    <row r="6" spans="1:8" ht="15.75" thickBot="1">
      <c r="A6" s="49" t="s">
        <v>12175</v>
      </c>
      <c r="B6" s="50" t="s">
        <v>0</v>
      </c>
      <c r="C6" s="65" t="s">
        <v>1</v>
      </c>
      <c r="D6" s="65" t="s">
        <v>12417</v>
      </c>
      <c r="E6" s="97" t="s">
        <v>11094</v>
      </c>
      <c r="F6" s="65" t="s">
        <v>11095</v>
      </c>
      <c r="G6" s="98" t="s">
        <v>12326</v>
      </c>
      <c r="H6" s="99" t="s">
        <v>12243</v>
      </c>
    </row>
    <row r="7" spans="1:8" s="15" customFormat="1" ht="25.5" outlineLevel="2">
      <c r="A7" s="93" t="s">
        <v>6</v>
      </c>
      <c r="B7" s="87" t="s">
        <v>11107</v>
      </c>
      <c r="C7" s="81" t="s">
        <v>8</v>
      </c>
      <c r="D7" s="159">
        <v>28852706</v>
      </c>
      <c r="E7" s="159">
        <v>28851013.190000001</v>
      </c>
      <c r="F7" s="160">
        <f>D7-E7</f>
        <v>1692.8099999986589</v>
      </c>
      <c r="G7" s="51">
        <f>E7/D7</f>
        <v>0.99994132924655321</v>
      </c>
      <c r="H7" s="94"/>
    </row>
    <row r="8" spans="1:8" s="101" customFormat="1" ht="38.25" outlineLevel="2">
      <c r="A8" s="89" t="s">
        <v>6</v>
      </c>
      <c r="B8" s="104" t="s">
        <v>7</v>
      </c>
      <c r="C8" s="103" t="s">
        <v>8</v>
      </c>
      <c r="D8" s="161">
        <v>34172889</v>
      </c>
      <c r="E8" s="161">
        <v>32604889</v>
      </c>
      <c r="F8" s="162">
        <v>0</v>
      </c>
      <c r="G8" s="52">
        <f t="shared" ref="G8:G38" si="0">E8/D8</f>
        <v>0.95411567339243686</v>
      </c>
      <c r="H8" s="90" t="s">
        <v>12244</v>
      </c>
    </row>
    <row r="9" spans="1:8" s="15" customFormat="1" ht="25.5" outlineLevel="2">
      <c r="A9" s="89" t="s">
        <v>6</v>
      </c>
      <c r="B9" s="104" t="s">
        <v>12088</v>
      </c>
      <c r="C9" s="103" t="s">
        <v>12089</v>
      </c>
      <c r="D9" s="161">
        <v>16694292.310000001</v>
      </c>
      <c r="E9" s="161">
        <v>13481711.119999999</v>
      </c>
      <c r="F9" s="162">
        <f t="shared" ref="F9:F40" si="1">D9-E9</f>
        <v>3212581.1900000013</v>
      </c>
      <c r="G9" s="52">
        <f t="shared" si="0"/>
        <v>0.80756409853470446</v>
      </c>
      <c r="H9" s="90"/>
    </row>
    <row r="10" spans="1:8" s="15" customFormat="1" ht="25.5" outlineLevel="2">
      <c r="A10" s="89" t="s">
        <v>6</v>
      </c>
      <c r="B10" s="104" t="s">
        <v>9</v>
      </c>
      <c r="C10" s="103" t="s">
        <v>10</v>
      </c>
      <c r="D10" s="161">
        <v>35125784</v>
      </c>
      <c r="E10" s="161">
        <v>34210461.18</v>
      </c>
      <c r="F10" s="162">
        <f t="shared" si="1"/>
        <v>915322.8200000003</v>
      </c>
      <c r="G10" s="52">
        <f t="shared" si="0"/>
        <v>0.97394156896256034</v>
      </c>
      <c r="H10" s="90"/>
    </row>
    <row r="11" spans="1:8" s="15" customFormat="1" outlineLevel="2">
      <c r="A11" s="89" t="s">
        <v>6</v>
      </c>
      <c r="B11" s="104" t="s">
        <v>11</v>
      </c>
      <c r="C11" s="103" t="s">
        <v>12</v>
      </c>
      <c r="D11" s="161">
        <v>37448556</v>
      </c>
      <c r="E11" s="161">
        <v>34411966.289999999</v>
      </c>
      <c r="F11" s="162">
        <f t="shared" si="1"/>
        <v>3036589.7100000009</v>
      </c>
      <c r="G11" s="52">
        <f t="shared" si="0"/>
        <v>0.91891303605938768</v>
      </c>
      <c r="H11" s="90"/>
    </row>
    <row r="12" spans="1:8" s="15" customFormat="1" outlineLevel="2">
      <c r="A12" s="89" t="s">
        <v>6</v>
      </c>
      <c r="B12" s="104" t="s">
        <v>12025</v>
      </c>
      <c r="C12" s="103" t="s">
        <v>12026</v>
      </c>
      <c r="D12" s="161">
        <v>55946004</v>
      </c>
      <c r="E12" s="161">
        <v>55943543.850000001</v>
      </c>
      <c r="F12" s="162">
        <f t="shared" si="1"/>
        <v>2460.1499999985099</v>
      </c>
      <c r="G12" s="52">
        <f t="shared" si="0"/>
        <v>0.99995602634997849</v>
      </c>
      <c r="H12" s="90"/>
    </row>
    <row r="13" spans="1:8" s="15" customFormat="1" ht="25.5" outlineLevel="2">
      <c r="A13" s="89" t="s">
        <v>6</v>
      </c>
      <c r="B13" s="104" t="s">
        <v>11248</v>
      </c>
      <c r="C13" s="103" t="s">
        <v>11249</v>
      </c>
      <c r="D13" s="163">
        <v>5809008.46</v>
      </c>
      <c r="E13" s="161">
        <v>5780871.3799999999</v>
      </c>
      <c r="F13" s="162">
        <f t="shared" si="1"/>
        <v>28137.080000000075</v>
      </c>
      <c r="G13" s="52">
        <f t="shared" si="0"/>
        <v>0.99515630245785525</v>
      </c>
      <c r="H13" s="90"/>
    </row>
    <row r="14" spans="1:8" s="15" customFormat="1" ht="25.5" outlineLevel="2">
      <c r="A14" s="89" t="s">
        <v>6</v>
      </c>
      <c r="B14" s="104" t="s">
        <v>11248</v>
      </c>
      <c r="C14" s="103" t="s">
        <v>11249</v>
      </c>
      <c r="D14" s="163">
        <v>79160.009999999995</v>
      </c>
      <c r="E14" s="161">
        <v>79124.39</v>
      </c>
      <c r="F14" s="162">
        <f t="shared" si="1"/>
        <v>35.619999999995343</v>
      </c>
      <c r="G14" s="52">
        <f t="shared" si="0"/>
        <v>0.99955002532212922</v>
      </c>
      <c r="H14" s="90"/>
    </row>
    <row r="15" spans="1:8" s="15" customFormat="1" outlineLevel="2">
      <c r="A15" s="89" t="s">
        <v>6</v>
      </c>
      <c r="B15" s="104" t="s">
        <v>10351</v>
      </c>
      <c r="C15" s="103" t="s">
        <v>10350</v>
      </c>
      <c r="D15" s="161">
        <v>1230120</v>
      </c>
      <c r="E15" s="161">
        <v>1017881.63</v>
      </c>
      <c r="F15" s="162">
        <f t="shared" si="1"/>
        <v>212238.37</v>
      </c>
      <c r="G15" s="52">
        <f t="shared" si="0"/>
        <v>0.82746531232725262</v>
      </c>
      <c r="H15" s="90"/>
    </row>
    <row r="16" spans="1:8" s="15" customFormat="1" ht="38.25" outlineLevel="2">
      <c r="A16" s="89" t="s">
        <v>6</v>
      </c>
      <c r="B16" s="104" t="s">
        <v>11831</v>
      </c>
      <c r="C16" s="103" t="s">
        <v>11832</v>
      </c>
      <c r="D16" s="161">
        <v>62078875</v>
      </c>
      <c r="E16" s="161">
        <v>59694075</v>
      </c>
      <c r="F16" s="162">
        <f t="shared" si="1"/>
        <v>2384800</v>
      </c>
      <c r="G16" s="52">
        <f t="shared" si="0"/>
        <v>0.96158435538659492</v>
      </c>
      <c r="H16" s="90"/>
    </row>
    <row r="17" spans="1:8" s="15" customFormat="1" outlineLevel="2">
      <c r="A17" s="89" t="s">
        <v>6</v>
      </c>
      <c r="B17" s="104" t="s">
        <v>10347</v>
      </c>
      <c r="C17" s="103" t="s">
        <v>10346</v>
      </c>
      <c r="D17" s="161">
        <v>1076354</v>
      </c>
      <c r="E17" s="161">
        <v>1044310.8</v>
      </c>
      <c r="F17" s="162">
        <f t="shared" si="1"/>
        <v>32043.199999999953</v>
      </c>
      <c r="G17" s="52">
        <f t="shared" si="0"/>
        <v>0.97022986861199945</v>
      </c>
      <c r="H17" s="90"/>
    </row>
    <row r="18" spans="1:8" s="15" customFormat="1" outlineLevel="2">
      <c r="A18" s="89" t="s">
        <v>6</v>
      </c>
      <c r="B18" s="104" t="s">
        <v>13</v>
      </c>
      <c r="C18" s="103" t="s">
        <v>14</v>
      </c>
      <c r="D18" s="161">
        <v>3088730.22</v>
      </c>
      <c r="E18" s="161">
        <v>773108.67</v>
      </c>
      <c r="F18" s="162">
        <f t="shared" si="1"/>
        <v>2315621.5500000003</v>
      </c>
      <c r="G18" s="52">
        <f t="shared" si="0"/>
        <v>0.25029983680478252</v>
      </c>
      <c r="H18" s="90"/>
    </row>
    <row r="19" spans="1:8" s="15" customFormat="1" outlineLevel="2">
      <c r="A19" s="89" t="s">
        <v>6</v>
      </c>
      <c r="B19" s="104" t="s">
        <v>10345</v>
      </c>
      <c r="C19" s="103" t="s">
        <v>10344</v>
      </c>
      <c r="D19" s="161">
        <v>15035132</v>
      </c>
      <c r="E19" s="161">
        <v>9009756.1799999997</v>
      </c>
      <c r="F19" s="162">
        <f t="shared" si="1"/>
        <v>6025375.8200000003</v>
      </c>
      <c r="G19" s="52">
        <f t="shared" si="0"/>
        <v>0.59924689587028568</v>
      </c>
      <c r="H19" s="90"/>
    </row>
    <row r="20" spans="1:8" s="15" customFormat="1" outlineLevel="2">
      <c r="A20" s="89" t="s">
        <v>6</v>
      </c>
      <c r="B20" s="104" t="s">
        <v>10341</v>
      </c>
      <c r="C20" s="103" t="s">
        <v>10340</v>
      </c>
      <c r="D20" s="161">
        <v>2998416</v>
      </c>
      <c r="E20" s="161">
        <v>357826</v>
      </c>
      <c r="F20" s="162">
        <f t="shared" si="1"/>
        <v>2640590</v>
      </c>
      <c r="G20" s="52">
        <f t="shared" si="0"/>
        <v>0.11933834397895422</v>
      </c>
      <c r="H20" s="90"/>
    </row>
    <row r="21" spans="1:8" s="15" customFormat="1" ht="25.5" outlineLevel="2">
      <c r="A21" s="89" t="s">
        <v>6</v>
      </c>
      <c r="B21" s="104" t="s">
        <v>11315</v>
      </c>
      <c r="C21" s="103" t="s">
        <v>11316</v>
      </c>
      <c r="D21" s="161">
        <v>7175697</v>
      </c>
      <c r="E21" s="161">
        <v>7000000</v>
      </c>
      <c r="F21" s="162">
        <f t="shared" si="1"/>
        <v>175697</v>
      </c>
      <c r="G21" s="52">
        <f t="shared" si="0"/>
        <v>0.97551499178407342</v>
      </c>
      <c r="H21" s="90"/>
    </row>
    <row r="22" spans="1:8" s="15" customFormat="1" outlineLevel="2">
      <c r="A22" s="89" t="s">
        <v>6</v>
      </c>
      <c r="B22" s="104" t="s">
        <v>10339</v>
      </c>
      <c r="C22" s="103" t="s">
        <v>10338</v>
      </c>
      <c r="D22" s="161">
        <v>5535537</v>
      </c>
      <c r="E22" s="161">
        <v>4700203.82</v>
      </c>
      <c r="F22" s="162">
        <f t="shared" si="1"/>
        <v>835333.1799999997</v>
      </c>
      <c r="G22" s="52">
        <f t="shared" si="0"/>
        <v>0.84909627015409717</v>
      </c>
      <c r="H22" s="90"/>
    </row>
    <row r="23" spans="1:8" s="15" customFormat="1" ht="25.5" outlineLevel="2">
      <c r="A23" s="89" t="s">
        <v>6</v>
      </c>
      <c r="B23" s="104" t="s">
        <v>10337</v>
      </c>
      <c r="C23" s="103" t="s">
        <v>10336</v>
      </c>
      <c r="D23" s="161">
        <v>1041758</v>
      </c>
      <c r="E23" s="161">
        <v>954711.04000000004</v>
      </c>
      <c r="F23" s="162">
        <f t="shared" si="1"/>
        <v>87046.959999999963</v>
      </c>
      <c r="G23" s="52">
        <f t="shared" si="0"/>
        <v>0.91644224474398084</v>
      </c>
      <c r="H23" s="90"/>
    </row>
    <row r="24" spans="1:8" s="15" customFormat="1" ht="25.5" outlineLevel="2">
      <c r="A24" s="89" t="s">
        <v>6</v>
      </c>
      <c r="B24" s="104" t="s">
        <v>10335</v>
      </c>
      <c r="C24" s="103" t="s">
        <v>10334</v>
      </c>
      <c r="D24" s="161">
        <v>76882</v>
      </c>
      <c r="E24" s="161">
        <v>75000</v>
      </c>
      <c r="F24" s="162">
        <f t="shared" si="1"/>
        <v>1882</v>
      </c>
      <c r="G24" s="52">
        <f t="shared" si="0"/>
        <v>0.97552092817564584</v>
      </c>
      <c r="H24" s="90"/>
    </row>
    <row r="25" spans="1:8" s="15" customFormat="1" ht="25.5" outlineLevel="2">
      <c r="A25" s="89" t="s">
        <v>6</v>
      </c>
      <c r="B25" s="104" t="s">
        <v>10333</v>
      </c>
      <c r="C25" s="103" t="s">
        <v>10332</v>
      </c>
      <c r="D25" s="161">
        <v>2050200</v>
      </c>
      <c r="E25" s="161">
        <v>1371600</v>
      </c>
      <c r="F25" s="162">
        <f t="shared" si="1"/>
        <v>678600</v>
      </c>
      <c r="G25" s="52">
        <f t="shared" si="0"/>
        <v>0.66900790166812996</v>
      </c>
      <c r="H25" s="90"/>
    </row>
    <row r="26" spans="1:8" s="15" customFormat="1" ht="25.5" outlineLevel="2">
      <c r="A26" s="89" t="s">
        <v>6</v>
      </c>
      <c r="B26" s="104" t="s">
        <v>10331</v>
      </c>
      <c r="C26" s="103" t="s">
        <v>10330</v>
      </c>
      <c r="D26" s="161">
        <v>1845179</v>
      </c>
      <c r="E26" s="161">
        <v>1480071.23</v>
      </c>
      <c r="F26" s="162">
        <f t="shared" si="1"/>
        <v>365107.77</v>
      </c>
      <c r="G26" s="52">
        <f t="shared" si="0"/>
        <v>0.80212880701547107</v>
      </c>
      <c r="H26" s="90"/>
    </row>
    <row r="27" spans="1:8" s="15" customFormat="1" ht="25.5" outlineLevel="2">
      <c r="A27" s="89" t="s">
        <v>6</v>
      </c>
      <c r="B27" s="104" t="s">
        <v>10329</v>
      </c>
      <c r="C27" s="103" t="s">
        <v>10328</v>
      </c>
      <c r="D27" s="161">
        <v>2306474</v>
      </c>
      <c r="E27" s="161">
        <v>1997417</v>
      </c>
      <c r="F27" s="162">
        <f t="shared" si="1"/>
        <v>309057</v>
      </c>
      <c r="G27" s="52">
        <f t="shared" si="0"/>
        <v>0.86600455934036114</v>
      </c>
      <c r="H27" s="90"/>
    </row>
    <row r="28" spans="1:8" s="15" customFormat="1" ht="25.5" outlineLevel="2">
      <c r="A28" s="89" t="s">
        <v>6</v>
      </c>
      <c r="B28" s="104" t="s">
        <v>10327</v>
      </c>
      <c r="C28" s="103" t="s">
        <v>10326</v>
      </c>
      <c r="D28" s="161">
        <v>2050199</v>
      </c>
      <c r="E28" s="161">
        <v>1736910.09</v>
      </c>
      <c r="F28" s="162">
        <f t="shared" si="1"/>
        <v>313288.90999999992</v>
      </c>
      <c r="G28" s="52">
        <f t="shared" si="0"/>
        <v>0.84719097511997621</v>
      </c>
      <c r="H28" s="90"/>
    </row>
    <row r="29" spans="1:8" s="15" customFormat="1" ht="25.5" outlineLevel="2">
      <c r="A29" s="89" t="s">
        <v>6</v>
      </c>
      <c r="B29" s="104" t="s">
        <v>10325</v>
      </c>
      <c r="C29" s="103" t="s">
        <v>10324</v>
      </c>
      <c r="D29" s="161">
        <v>512550</v>
      </c>
      <c r="E29" s="161">
        <v>498617.83</v>
      </c>
      <c r="F29" s="162">
        <f t="shared" si="1"/>
        <v>13932.169999999984</v>
      </c>
      <c r="G29" s="52">
        <f t="shared" si="0"/>
        <v>0.97281792995805294</v>
      </c>
      <c r="H29" s="90"/>
    </row>
    <row r="30" spans="1:8" s="15" customFormat="1" ht="25.5" outlineLevel="2">
      <c r="A30" s="89" t="s">
        <v>6</v>
      </c>
      <c r="B30" s="104" t="s">
        <v>10323</v>
      </c>
      <c r="C30" s="103" t="s">
        <v>10322</v>
      </c>
      <c r="D30" s="161">
        <v>256275</v>
      </c>
      <c r="E30" s="161">
        <v>234861.27</v>
      </c>
      <c r="F30" s="162">
        <f t="shared" si="1"/>
        <v>21413.73000000001</v>
      </c>
      <c r="G30" s="52">
        <f t="shared" si="0"/>
        <v>0.91644237635352643</v>
      </c>
      <c r="H30" s="90"/>
    </row>
    <row r="31" spans="1:8" s="15" customFormat="1" outlineLevel="2">
      <c r="A31" s="89" t="s">
        <v>6</v>
      </c>
      <c r="B31" s="104" t="s">
        <v>12027</v>
      </c>
      <c r="C31" s="103" t="s">
        <v>12028</v>
      </c>
      <c r="D31" s="161">
        <v>262733.15999999997</v>
      </c>
      <c r="E31" s="161">
        <v>152733.16</v>
      </c>
      <c r="F31" s="162">
        <f t="shared" si="1"/>
        <v>109999.99999999997</v>
      </c>
      <c r="G31" s="52">
        <f t="shared" si="0"/>
        <v>0.58132426070618581</v>
      </c>
      <c r="H31" s="90"/>
    </row>
    <row r="32" spans="1:8" s="15" customFormat="1" outlineLevel="2">
      <c r="A32" s="89" t="s">
        <v>6</v>
      </c>
      <c r="B32" s="104" t="s">
        <v>12029</v>
      </c>
      <c r="C32" s="103" t="s">
        <v>12030</v>
      </c>
      <c r="D32" s="161">
        <v>1994829.31</v>
      </c>
      <c r="E32" s="161">
        <v>1644829.31</v>
      </c>
      <c r="F32" s="162">
        <f t="shared" si="1"/>
        <v>350000</v>
      </c>
      <c r="G32" s="52">
        <f t="shared" si="0"/>
        <v>0.82454639189154488</v>
      </c>
      <c r="H32" s="90"/>
    </row>
    <row r="33" spans="1:8" s="15" customFormat="1" ht="25.5" outlineLevel="2">
      <c r="A33" s="89" t="s">
        <v>6</v>
      </c>
      <c r="B33" s="104" t="s">
        <v>12033</v>
      </c>
      <c r="C33" s="103" t="s">
        <v>12034</v>
      </c>
      <c r="D33" s="161">
        <v>221384</v>
      </c>
      <c r="E33" s="161">
        <v>217214.01</v>
      </c>
      <c r="F33" s="162">
        <f t="shared" si="1"/>
        <v>4169.9899999999907</v>
      </c>
      <c r="G33" s="52">
        <f t="shared" si="0"/>
        <v>0.98116399559137069</v>
      </c>
      <c r="H33" s="90"/>
    </row>
    <row r="34" spans="1:8" s="15" customFormat="1" outlineLevel="2">
      <c r="A34" s="89" t="s">
        <v>6</v>
      </c>
      <c r="B34" s="104" t="s">
        <v>11666</v>
      </c>
      <c r="C34" s="103" t="s">
        <v>11667</v>
      </c>
      <c r="D34" s="161">
        <v>737946</v>
      </c>
      <c r="E34" s="161">
        <v>609665.39</v>
      </c>
      <c r="F34" s="162">
        <f t="shared" si="1"/>
        <v>128280.60999999999</v>
      </c>
      <c r="G34" s="52">
        <f t="shared" si="0"/>
        <v>0.82616531561930007</v>
      </c>
      <c r="H34" s="90"/>
    </row>
    <row r="35" spans="1:8" s="15" customFormat="1" ht="25.5" outlineLevel="2">
      <c r="A35" s="89" t="s">
        <v>6</v>
      </c>
      <c r="B35" s="104" t="s">
        <v>8922</v>
      </c>
      <c r="C35" s="103" t="s">
        <v>8921</v>
      </c>
      <c r="D35" s="161">
        <v>4807080</v>
      </c>
      <c r="E35" s="161">
        <v>1680231.14</v>
      </c>
      <c r="F35" s="162">
        <f t="shared" si="1"/>
        <v>3126848.8600000003</v>
      </c>
      <c r="G35" s="52">
        <f t="shared" si="0"/>
        <v>0.34953259359111977</v>
      </c>
      <c r="H35" s="90"/>
    </row>
    <row r="36" spans="1:8" s="15" customFormat="1" ht="25.5" outlineLevel="2">
      <c r="A36" s="89" t="s">
        <v>6</v>
      </c>
      <c r="B36" s="104" t="s">
        <v>8918</v>
      </c>
      <c r="C36" s="103" t="s">
        <v>8917</v>
      </c>
      <c r="D36" s="161">
        <v>4320000</v>
      </c>
      <c r="E36" s="161">
        <v>3695641</v>
      </c>
      <c r="F36" s="162">
        <f t="shared" si="1"/>
        <v>624359</v>
      </c>
      <c r="G36" s="52">
        <f t="shared" si="0"/>
        <v>0.85547245370370373</v>
      </c>
      <c r="H36" s="90"/>
    </row>
    <row r="37" spans="1:8" s="15" customFormat="1" ht="25.5" outlineLevel="2">
      <c r="A37" s="89" t="s">
        <v>6</v>
      </c>
      <c r="B37" s="104" t="s">
        <v>8918</v>
      </c>
      <c r="C37" s="103" t="s">
        <v>8917</v>
      </c>
      <c r="D37" s="161">
        <v>17311861</v>
      </c>
      <c r="E37" s="161">
        <v>15742201</v>
      </c>
      <c r="F37" s="162">
        <f t="shared" si="1"/>
        <v>1569660</v>
      </c>
      <c r="G37" s="52">
        <f t="shared" si="0"/>
        <v>0.90933037181848908</v>
      </c>
      <c r="H37" s="90"/>
    </row>
    <row r="38" spans="1:8" s="15" customFormat="1" outlineLevel="2">
      <c r="A38" s="89" t="s">
        <v>6</v>
      </c>
      <c r="B38" s="104" t="s">
        <v>8916</v>
      </c>
      <c r="C38" s="103" t="s">
        <v>8858</v>
      </c>
      <c r="D38" s="161">
        <v>8011800</v>
      </c>
      <c r="E38" s="161">
        <v>7199199.9299999997</v>
      </c>
      <c r="F38" s="162">
        <f t="shared" si="1"/>
        <v>812600.0700000003</v>
      </c>
      <c r="G38" s="52">
        <f t="shared" si="0"/>
        <v>0.89857459372425663</v>
      </c>
      <c r="H38" s="90"/>
    </row>
    <row r="39" spans="1:8" s="15" customFormat="1" outlineLevel="2">
      <c r="A39" s="89" t="s">
        <v>6</v>
      </c>
      <c r="B39" s="104" t="s">
        <v>8915</v>
      </c>
      <c r="C39" s="103" t="s">
        <v>8914</v>
      </c>
      <c r="D39" s="161">
        <v>257579.6</v>
      </c>
      <c r="E39" s="161">
        <v>231455</v>
      </c>
      <c r="F39" s="162">
        <f t="shared" si="1"/>
        <v>26124.600000000006</v>
      </c>
      <c r="G39" s="52">
        <f t="shared" ref="G39:G73" si="2">E39/D39</f>
        <v>0.89857659535149526</v>
      </c>
      <c r="H39" s="90"/>
    </row>
    <row r="40" spans="1:8" s="15" customFormat="1" ht="25.5" outlineLevel="2">
      <c r="A40" s="89" t="s">
        <v>6</v>
      </c>
      <c r="B40" s="104" t="s">
        <v>8911</v>
      </c>
      <c r="C40" s="103" t="s">
        <v>8910</v>
      </c>
      <c r="D40" s="161">
        <v>1816007.33</v>
      </c>
      <c r="E40" s="161">
        <v>1629451.48</v>
      </c>
      <c r="F40" s="162">
        <f t="shared" si="1"/>
        <v>186555.85000000009</v>
      </c>
      <c r="G40" s="52">
        <f t="shared" si="2"/>
        <v>0.89727142235708923</v>
      </c>
      <c r="H40" s="90"/>
    </row>
    <row r="41" spans="1:8" s="15" customFormat="1" outlineLevel="2">
      <c r="A41" s="89" t="s">
        <v>6</v>
      </c>
      <c r="B41" s="104" t="s">
        <v>8907</v>
      </c>
      <c r="C41" s="103" t="s">
        <v>8906</v>
      </c>
      <c r="D41" s="161">
        <v>480000</v>
      </c>
      <c r="E41" s="161">
        <v>410627</v>
      </c>
      <c r="F41" s="162">
        <f t="shared" ref="F41:F72" si="3">D41-E41</f>
        <v>69373</v>
      </c>
      <c r="G41" s="52">
        <f t="shared" si="2"/>
        <v>0.85547291666666669</v>
      </c>
      <c r="H41" s="90"/>
    </row>
    <row r="42" spans="1:8" s="15" customFormat="1" outlineLevel="2">
      <c r="A42" s="89" t="s">
        <v>6</v>
      </c>
      <c r="B42" s="104" t="s">
        <v>8907</v>
      </c>
      <c r="C42" s="103" t="s">
        <v>8906</v>
      </c>
      <c r="D42" s="161">
        <v>1923540</v>
      </c>
      <c r="E42" s="161">
        <v>1749133</v>
      </c>
      <c r="F42" s="162">
        <f t="shared" si="3"/>
        <v>174407</v>
      </c>
      <c r="G42" s="52">
        <f t="shared" si="2"/>
        <v>0.90933019328945586</v>
      </c>
      <c r="H42" s="90"/>
    </row>
    <row r="43" spans="1:8" s="15" customFormat="1" ht="25.5" outlineLevel="2">
      <c r="A43" s="89" t="s">
        <v>6</v>
      </c>
      <c r="B43" s="104" t="s">
        <v>8902</v>
      </c>
      <c r="C43" s="103" t="s">
        <v>8901</v>
      </c>
      <c r="D43" s="161">
        <v>3204720</v>
      </c>
      <c r="E43" s="161">
        <v>1367502</v>
      </c>
      <c r="F43" s="162">
        <f t="shared" si="3"/>
        <v>1837218</v>
      </c>
      <c r="G43" s="52">
        <f t="shared" si="2"/>
        <v>0.42671497041863254</v>
      </c>
      <c r="H43" s="90"/>
    </row>
    <row r="44" spans="1:8" s="15" customFormat="1" outlineLevel="2">
      <c r="A44" s="89" t="s">
        <v>6</v>
      </c>
      <c r="B44" s="104" t="s">
        <v>8900</v>
      </c>
      <c r="C44" s="103" t="s">
        <v>8899</v>
      </c>
      <c r="D44" s="161">
        <v>1923540</v>
      </c>
      <c r="E44" s="161">
        <v>874647.74</v>
      </c>
      <c r="F44" s="162">
        <f t="shared" si="3"/>
        <v>1048892.26</v>
      </c>
      <c r="G44" s="52">
        <f t="shared" si="2"/>
        <v>0.45470733127462909</v>
      </c>
      <c r="H44" s="90"/>
    </row>
    <row r="45" spans="1:8" s="15" customFormat="1" outlineLevel="2">
      <c r="A45" s="89" t="s">
        <v>6</v>
      </c>
      <c r="B45" s="104" t="s">
        <v>8900</v>
      </c>
      <c r="C45" s="103" t="s">
        <v>8899</v>
      </c>
      <c r="D45" s="161">
        <v>480000</v>
      </c>
      <c r="E45" s="161">
        <v>410627</v>
      </c>
      <c r="F45" s="162">
        <f t="shared" si="3"/>
        <v>69373</v>
      </c>
      <c r="G45" s="52">
        <f t="shared" si="2"/>
        <v>0.85547291666666669</v>
      </c>
      <c r="H45" s="90"/>
    </row>
    <row r="46" spans="1:8" s="15" customFormat="1" ht="25.5" outlineLevel="2">
      <c r="A46" s="89" t="s">
        <v>6</v>
      </c>
      <c r="B46" s="104" t="s">
        <v>8895</v>
      </c>
      <c r="C46" s="103" t="s">
        <v>8894</v>
      </c>
      <c r="D46" s="161">
        <v>400590</v>
      </c>
      <c r="E46" s="161">
        <v>359960</v>
      </c>
      <c r="F46" s="162">
        <f t="shared" si="3"/>
        <v>40630</v>
      </c>
      <c r="G46" s="52">
        <f t="shared" si="2"/>
        <v>0.89857460246136944</v>
      </c>
      <c r="H46" s="90"/>
    </row>
    <row r="47" spans="1:8" s="15" customFormat="1" ht="25.5" outlineLevel="2">
      <c r="A47" s="89" t="s">
        <v>6</v>
      </c>
      <c r="B47" s="104" t="s">
        <v>8893</v>
      </c>
      <c r="C47" s="103" t="s">
        <v>8892</v>
      </c>
      <c r="D47" s="161">
        <v>160000</v>
      </c>
      <c r="E47" s="161">
        <v>136876</v>
      </c>
      <c r="F47" s="162">
        <f t="shared" si="3"/>
        <v>23124</v>
      </c>
      <c r="G47" s="52">
        <f t="shared" si="2"/>
        <v>0.85547499999999999</v>
      </c>
      <c r="H47" s="90"/>
    </row>
    <row r="48" spans="1:8" s="15" customFormat="1" ht="25.5" outlineLevel="2">
      <c r="A48" s="89" t="s">
        <v>6</v>
      </c>
      <c r="B48" s="104" t="s">
        <v>8893</v>
      </c>
      <c r="C48" s="103" t="s">
        <v>8892</v>
      </c>
      <c r="D48" s="161">
        <v>641180</v>
      </c>
      <c r="E48" s="161">
        <v>583045</v>
      </c>
      <c r="F48" s="162">
        <f t="shared" si="3"/>
        <v>58135</v>
      </c>
      <c r="G48" s="52">
        <f t="shared" si="2"/>
        <v>0.90933123303908414</v>
      </c>
      <c r="H48" s="90"/>
    </row>
    <row r="49" spans="1:8" s="15" customFormat="1" outlineLevel="2">
      <c r="A49" s="89" t="s">
        <v>6</v>
      </c>
      <c r="B49" s="104" t="s">
        <v>8889</v>
      </c>
      <c r="C49" s="103" t="s">
        <v>8888</v>
      </c>
      <c r="D49" s="161">
        <v>2403540</v>
      </c>
      <c r="E49" s="161">
        <v>2159760</v>
      </c>
      <c r="F49" s="162">
        <f t="shared" si="3"/>
        <v>243780</v>
      </c>
      <c r="G49" s="52">
        <f t="shared" si="2"/>
        <v>0.89857460246136944</v>
      </c>
      <c r="H49" s="90"/>
    </row>
    <row r="50" spans="1:8" s="15" customFormat="1" outlineLevel="2">
      <c r="A50" s="89" t="s">
        <v>6</v>
      </c>
      <c r="B50" s="104" t="s">
        <v>8887</v>
      </c>
      <c r="C50" s="103" t="s">
        <v>8886</v>
      </c>
      <c r="D50" s="161">
        <v>8011800</v>
      </c>
      <c r="E50" s="161">
        <v>7199200</v>
      </c>
      <c r="F50" s="162">
        <f t="shared" si="3"/>
        <v>812600</v>
      </c>
      <c r="G50" s="52">
        <f t="shared" si="2"/>
        <v>0.89857460246136944</v>
      </c>
      <c r="H50" s="90"/>
    </row>
    <row r="51" spans="1:8" s="15" customFormat="1" ht="25.5" outlineLevel="2">
      <c r="A51" s="89" t="s">
        <v>6</v>
      </c>
      <c r="B51" s="104" t="s">
        <v>8885</v>
      </c>
      <c r="C51" s="103" t="s">
        <v>8884</v>
      </c>
      <c r="D51" s="161">
        <v>801180</v>
      </c>
      <c r="E51" s="161">
        <v>412993.43</v>
      </c>
      <c r="F51" s="162">
        <f t="shared" si="3"/>
        <v>388186.57</v>
      </c>
      <c r="G51" s="52">
        <f t="shared" si="2"/>
        <v>0.51548145235777232</v>
      </c>
      <c r="H51" s="90"/>
    </row>
    <row r="52" spans="1:8" s="15" customFormat="1" outlineLevel="2">
      <c r="A52" s="89" t="s">
        <v>6</v>
      </c>
      <c r="B52" s="104" t="s">
        <v>8881</v>
      </c>
      <c r="C52" s="103" t="s">
        <v>8880</v>
      </c>
      <c r="D52" s="161">
        <v>106824.67</v>
      </c>
      <c r="E52" s="161">
        <v>95990</v>
      </c>
      <c r="F52" s="162">
        <f t="shared" si="3"/>
        <v>10834.669999999998</v>
      </c>
      <c r="G52" s="52">
        <f t="shared" si="2"/>
        <v>0.89857520739357311</v>
      </c>
      <c r="H52" s="90"/>
    </row>
    <row r="53" spans="1:8" s="15" customFormat="1" ht="38.25" outlineLevel="2">
      <c r="A53" s="89" t="s">
        <v>6</v>
      </c>
      <c r="B53" s="104" t="s">
        <v>8879</v>
      </c>
      <c r="C53" s="103" t="s">
        <v>8878</v>
      </c>
      <c r="D53" s="161">
        <v>801180</v>
      </c>
      <c r="E53" s="161">
        <v>719919.99</v>
      </c>
      <c r="F53" s="162">
        <f t="shared" si="3"/>
        <v>81260.010000000009</v>
      </c>
      <c r="G53" s="52">
        <f t="shared" si="2"/>
        <v>0.89857458997977979</v>
      </c>
      <c r="H53" s="90"/>
    </row>
    <row r="54" spans="1:8" s="15" customFormat="1" ht="25.5" outlineLevel="2">
      <c r="A54" s="89" t="s">
        <v>6</v>
      </c>
      <c r="B54" s="104" t="s">
        <v>8877</v>
      </c>
      <c r="C54" s="103" t="s">
        <v>8876</v>
      </c>
      <c r="D54" s="161">
        <v>1201770</v>
      </c>
      <c r="E54" s="161">
        <v>1045233</v>
      </c>
      <c r="F54" s="162">
        <f t="shared" si="3"/>
        <v>156537</v>
      </c>
      <c r="G54" s="52">
        <f t="shared" si="2"/>
        <v>0.86974462667565344</v>
      </c>
      <c r="H54" s="90"/>
    </row>
    <row r="55" spans="1:8" s="15" customFormat="1" outlineLevel="2">
      <c r="A55" s="89" t="s">
        <v>6</v>
      </c>
      <c r="B55" s="104" t="s">
        <v>8873</v>
      </c>
      <c r="C55" s="103" t="s">
        <v>8872</v>
      </c>
      <c r="D55" s="161">
        <v>160236</v>
      </c>
      <c r="E55" s="161">
        <v>18400</v>
      </c>
      <c r="F55" s="162">
        <f t="shared" si="3"/>
        <v>141836</v>
      </c>
      <c r="G55" s="52">
        <f t="shared" si="2"/>
        <v>0.11483062482837814</v>
      </c>
      <c r="H55" s="90"/>
    </row>
    <row r="56" spans="1:8" s="15" customFormat="1" ht="25.5" outlineLevel="2">
      <c r="A56" s="89" t="s">
        <v>6</v>
      </c>
      <c r="B56" s="104" t="s">
        <v>8869</v>
      </c>
      <c r="C56" s="103" t="s">
        <v>8868</v>
      </c>
      <c r="D56" s="161">
        <v>11216521</v>
      </c>
      <c r="E56" s="161">
        <v>10078882</v>
      </c>
      <c r="F56" s="162">
        <f t="shared" si="3"/>
        <v>1137639</v>
      </c>
      <c r="G56" s="52">
        <f t="shared" si="2"/>
        <v>0.89857470065807388</v>
      </c>
      <c r="H56" s="90"/>
    </row>
    <row r="57" spans="1:8" s="15" customFormat="1" outlineLevel="2">
      <c r="A57" s="89" t="s">
        <v>6</v>
      </c>
      <c r="B57" s="104" t="s">
        <v>8867</v>
      </c>
      <c r="C57" s="103" t="s">
        <v>8866</v>
      </c>
      <c r="D57" s="161">
        <v>534120.32999999996</v>
      </c>
      <c r="E57" s="161">
        <v>305737.52</v>
      </c>
      <c r="F57" s="162">
        <f t="shared" si="3"/>
        <v>228382.80999999994</v>
      </c>
      <c r="G57" s="52">
        <f t="shared" si="2"/>
        <v>0.57241318636944605</v>
      </c>
      <c r="H57" s="90"/>
    </row>
    <row r="58" spans="1:8" s="15" customFormat="1" ht="51" outlineLevel="2">
      <c r="A58" s="89" t="s">
        <v>6</v>
      </c>
      <c r="B58" s="104" t="s">
        <v>8861</v>
      </c>
      <c r="C58" s="103" t="s">
        <v>8860</v>
      </c>
      <c r="D58" s="161">
        <v>8011800</v>
      </c>
      <c r="E58" s="161">
        <v>906127.6</v>
      </c>
      <c r="F58" s="162">
        <f t="shared" si="3"/>
        <v>7105672.4000000004</v>
      </c>
      <c r="G58" s="52">
        <f t="shared" si="2"/>
        <v>0.11309912878504207</v>
      </c>
      <c r="H58" s="90"/>
    </row>
    <row r="59" spans="1:8" s="15" customFormat="1" outlineLevel="2">
      <c r="A59" s="89" t="s">
        <v>6</v>
      </c>
      <c r="B59" s="104" t="s">
        <v>8859</v>
      </c>
      <c r="C59" s="103" t="s">
        <v>8858</v>
      </c>
      <c r="D59" s="161">
        <v>4005900</v>
      </c>
      <c r="E59" s="161">
        <v>3599601</v>
      </c>
      <c r="F59" s="162">
        <f t="shared" si="3"/>
        <v>406299</v>
      </c>
      <c r="G59" s="52">
        <f t="shared" si="2"/>
        <v>0.89857485209316257</v>
      </c>
      <c r="H59" s="90"/>
    </row>
    <row r="60" spans="1:8" s="15" customFormat="1" outlineLevel="2">
      <c r="A60" s="89" t="s">
        <v>6</v>
      </c>
      <c r="B60" s="104" t="s">
        <v>8851</v>
      </c>
      <c r="C60" s="103" t="s">
        <v>8850</v>
      </c>
      <c r="D60" s="161">
        <v>267059.67</v>
      </c>
      <c r="E60" s="161">
        <v>27733.26</v>
      </c>
      <c r="F60" s="162">
        <f t="shared" si="3"/>
        <v>239326.40999999997</v>
      </c>
      <c r="G60" s="52">
        <f t="shared" si="2"/>
        <v>0.10384667965777086</v>
      </c>
      <c r="H60" s="90"/>
    </row>
    <row r="61" spans="1:8" s="15" customFormat="1" outlineLevel="2">
      <c r="A61" s="89" t="s">
        <v>6</v>
      </c>
      <c r="B61" s="104" t="s">
        <v>8849</v>
      </c>
      <c r="C61" s="103" t="s">
        <v>8848</v>
      </c>
      <c r="D61" s="161">
        <v>2403540</v>
      </c>
      <c r="E61" s="161">
        <f>2159759.99+0.01</f>
        <v>2159760</v>
      </c>
      <c r="F61" s="162">
        <f t="shared" si="3"/>
        <v>243780</v>
      </c>
      <c r="G61" s="52">
        <f t="shared" si="2"/>
        <v>0.89857460246136944</v>
      </c>
      <c r="H61" s="90"/>
    </row>
    <row r="62" spans="1:8" s="15" customFormat="1" ht="25.5" outlineLevel="2">
      <c r="A62" s="89" t="s">
        <v>6</v>
      </c>
      <c r="B62" s="104" t="s">
        <v>8847</v>
      </c>
      <c r="C62" s="103" t="s">
        <v>8846</v>
      </c>
      <c r="D62" s="161">
        <v>8011800</v>
      </c>
      <c r="E62" s="161">
        <v>7199200</v>
      </c>
      <c r="F62" s="162">
        <f t="shared" si="3"/>
        <v>812600</v>
      </c>
      <c r="G62" s="52">
        <f t="shared" si="2"/>
        <v>0.89857460246136944</v>
      </c>
      <c r="H62" s="90"/>
    </row>
    <row r="63" spans="1:8" s="15" customFormat="1" ht="25.5" outlineLevel="2">
      <c r="A63" s="89" t="s">
        <v>6</v>
      </c>
      <c r="B63" s="104" t="s">
        <v>8843</v>
      </c>
      <c r="C63" s="103" t="s">
        <v>8842</v>
      </c>
      <c r="D63" s="161">
        <v>801180</v>
      </c>
      <c r="E63" s="161">
        <v>719921</v>
      </c>
      <c r="F63" s="162">
        <f t="shared" si="3"/>
        <v>81259</v>
      </c>
      <c r="G63" s="52">
        <f t="shared" si="2"/>
        <v>0.89857585062033496</v>
      </c>
      <c r="H63" s="90"/>
    </row>
    <row r="64" spans="1:8" s="15" customFormat="1" ht="25.5" outlineLevel="2">
      <c r="A64" s="89" t="s">
        <v>6</v>
      </c>
      <c r="B64" s="104" t="s">
        <v>8841</v>
      </c>
      <c r="C64" s="103" t="s">
        <v>8840</v>
      </c>
      <c r="D64" s="161">
        <v>2403540</v>
      </c>
      <c r="E64" s="161">
        <v>2159760</v>
      </c>
      <c r="F64" s="162">
        <f t="shared" si="3"/>
        <v>243780</v>
      </c>
      <c r="G64" s="52">
        <f t="shared" si="2"/>
        <v>0.89857460246136944</v>
      </c>
      <c r="H64" s="90"/>
    </row>
    <row r="65" spans="1:8" s="15" customFormat="1" ht="25.5" outlineLevel="2">
      <c r="A65" s="89" t="s">
        <v>6</v>
      </c>
      <c r="B65" s="104" t="s">
        <v>8833</v>
      </c>
      <c r="C65" s="103" t="s">
        <v>8832</v>
      </c>
      <c r="D65" s="161">
        <v>25036877</v>
      </c>
      <c r="E65" s="161">
        <v>11940000</v>
      </c>
      <c r="F65" s="162">
        <f t="shared" si="3"/>
        <v>13096877</v>
      </c>
      <c r="G65" s="52">
        <f t="shared" si="2"/>
        <v>0.47689653945258426</v>
      </c>
      <c r="H65" s="90"/>
    </row>
    <row r="66" spans="1:8" s="15" customFormat="1" ht="25.5" outlineLevel="2">
      <c r="A66" s="89" t="s">
        <v>6</v>
      </c>
      <c r="B66" s="104" t="s">
        <v>8829</v>
      </c>
      <c r="C66" s="103" t="s">
        <v>8828</v>
      </c>
      <c r="D66" s="161">
        <v>50073753</v>
      </c>
      <c r="E66" s="161">
        <v>44995193</v>
      </c>
      <c r="F66" s="162">
        <f t="shared" si="3"/>
        <v>5078560</v>
      </c>
      <c r="G66" s="52">
        <f t="shared" si="2"/>
        <v>0.89857840294095792</v>
      </c>
      <c r="H66" s="90"/>
    </row>
    <row r="67" spans="1:8" s="15" customFormat="1" ht="38.25" outlineLevel="2">
      <c r="A67" s="89" t="s">
        <v>6</v>
      </c>
      <c r="B67" s="104" t="s">
        <v>8827</v>
      </c>
      <c r="C67" s="103" t="s">
        <v>8826</v>
      </c>
      <c r="D67" s="161">
        <v>3600000</v>
      </c>
      <c r="E67" s="161">
        <v>3079699.73</v>
      </c>
      <c r="F67" s="162">
        <f t="shared" si="3"/>
        <v>520300.27</v>
      </c>
      <c r="G67" s="52">
        <f t="shared" si="2"/>
        <v>0.8554721472222222</v>
      </c>
      <c r="H67" s="90"/>
    </row>
    <row r="68" spans="1:8" s="15" customFormat="1" ht="38.25" outlineLevel="2">
      <c r="A68" s="89" t="s">
        <v>6</v>
      </c>
      <c r="B68" s="104" t="s">
        <v>8827</v>
      </c>
      <c r="C68" s="103" t="s">
        <v>8826</v>
      </c>
      <c r="D68" s="161">
        <v>14426551</v>
      </c>
      <c r="E68" s="161">
        <v>13118500.1</v>
      </c>
      <c r="F68" s="162">
        <f t="shared" si="3"/>
        <v>1308050.9000000004</v>
      </c>
      <c r="G68" s="52">
        <f t="shared" si="2"/>
        <v>0.90933031048100132</v>
      </c>
      <c r="H68" s="90"/>
    </row>
    <row r="69" spans="1:8" s="15" customFormat="1" ht="25.5" outlineLevel="2">
      <c r="A69" s="89" t="s">
        <v>6</v>
      </c>
      <c r="B69" s="104" t="s">
        <v>8825</v>
      </c>
      <c r="C69" s="103" t="s">
        <v>8824</v>
      </c>
      <c r="D69" s="161">
        <v>18026551</v>
      </c>
      <c r="E69" s="161">
        <v>16198199.83</v>
      </c>
      <c r="F69" s="162">
        <f t="shared" si="3"/>
        <v>1828351.17</v>
      </c>
      <c r="G69" s="52">
        <f t="shared" si="2"/>
        <v>0.8985745431835519</v>
      </c>
      <c r="H69" s="90"/>
    </row>
    <row r="70" spans="1:8" s="15" customFormat="1" ht="38.25" outlineLevel="2">
      <c r="A70" s="89" t="s">
        <v>6</v>
      </c>
      <c r="B70" s="104" t="s">
        <v>11025</v>
      </c>
      <c r="C70" s="103" t="s">
        <v>11024</v>
      </c>
      <c r="D70" s="161">
        <v>50117070</v>
      </c>
      <c r="E70" s="161">
        <v>45306948.350000001</v>
      </c>
      <c r="F70" s="162">
        <f t="shared" si="3"/>
        <v>4810121.6499999985</v>
      </c>
      <c r="G70" s="52">
        <f t="shared" si="2"/>
        <v>0.90402228921203898</v>
      </c>
      <c r="H70" s="90"/>
    </row>
    <row r="71" spans="1:8" s="15" customFormat="1" ht="38.25" outlineLevel="2">
      <c r="A71" s="89" t="s">
        <v>6</v>
      </c>
      <c r="B71" s="104" t="s">
        <v>8815</v>
      </c>
      <c r="C71" s="103" t="s">
        <v>8814</v>
      </c>
      <c r="D71" s="161">
        <v>300000</v>
      </c>
      <c r="E71" s="161">
        <v>181609.4</v>
      </c>
      <c r="F71" s="162">
        <f t="shared" si="3"/>
        <v>118390.6</v>
      </c>
      <c r="G71" s="52">
        <f t="shared" si="2"/>
        <v>0.60536466666666666</v>
      </c>
      <c r="H71" s="90"/>
    </row>
    <row r="72" spans="1:8" s="15" customFormat="1" ht="25.5" outlineLevel="2">
      <c r="A72" s="89" t="s">
        <v>6</v>
      </c>
      <c r="B72" s="104" t="s">
        <v>8813</v>
      </c>
      <c r="C72" s="103" t="s">
        <v>8812</v>
      </c>
      <c r="D72" s="161">
        <v>1000000</v>
      </c>
      <c r="E72" s="161">
        <v>110000</v>
      </c>
      <c r="F72" s="162">
        <f t="shared" si="3"/>
        <v>890000</v>
      </c>
      <c r="G72" s="52">
        <f t="shared" si="2"/>
        <v>0.11</v>
      </c>
      <c r="H72" s="90"/>
    </row>
    <row r="73" spans="1:8" s="15" customFormat="1" ht="51" outlineLevel="2">
      <c r="A73" s="89" t="s">
        <v>6</v>
      </c>
      <c r="B73" s="104" t="s">
        <v>8811</v>
      </c>
      <c r="C73" s="103" t="s">
        <v>8810</v>
      </c>
      <c r="D73" s="161">
        <v>1075000</v>
      </c>
      <c r="E73" s="161">
        <v>965135</v>
      </c>
      <c r="F73" s="162">
        <f>D73-E73</f>
        <v>109865</v>
      </c>
      <c r="G73" s="52">
        <f t="shared" si="2"/>
        <v>0.89780000000000004</v>
      </c>
      <c r="H73" s="90"/>
    </row>
    <row r="74" spans="1:8" s="101" customFormat="1" outlineLevel="1">
      <c r="A74" s="91" t="s">
        <v>11162</v>
      </c>
      <c r="B74" s="104"/>
      <c r="C74" s="103"/>
      <c r="D74" s="161"/>
      <c r="E74" s="161"/>
      <c r="F74" s="162">
        <f>SUBTOTAL(9,F7:F73)</f>
        <v>73962887.73999998</v>
      </c>
      <c r="G74" s="52"/>
      <c r="H74" s="90"/>
    </row>
    <row r="75" spans="1:8" s="15" customFormat="1" outlineLevel="2">
      <c r="A75" s="89" t="s">
        <v>3</v>
      </c>
      <c r="B75" s="104" t="s">
        <v>10379</v>
      </c>
      <c r="C75" s="103" t="s">
        <v>10378</v>
      </c>
      <c r="D75" s="161">
        <v>269089</v>
      </c>
      <c r="E75" s="161">
        <v>50611.27</v>
      </c>
      <c r="F75" s="162">
        <f t="shared" ref="F75:F106" si="4">D75-E75</f>
        <v>218477.73</v>
      </c>
      <c r="G75" s="52">
        <f t="shared" ref="G75:G106" si="5">E75/D75</f>
        <v>0.18808375667530072</v>
      </c>
      <c r="H75" s="90"/>
    </row>
    <row r="76" spans="1:8" s="15" customFormat="1" outlineLevel="2">
      <c r="A76" s="89" t="s">
        <v>3</v>
      </c>
      <c r="B76" s="104" t="s">
        <v>10375</v>
      </c>
      <c r="C76" s="103" t="s">
        <v>10374</v>
      </c>
      <c r="D76" s="161">
        <v>1806737</v>
      </c>
      <c r="E76" s="161">
        <v>1653503.8</v>
      </c>
      <c r="F76" s="162">
        <f t="shared" si="4"/>
        <v>153233.19999999995</v>
      </c>
      <c r="G76" s="52">
        <f t="shared" si="5"/>
        <v>0.91518787737230156</v>
      </c>
      <c r="H76" s="90"/>
    </row>
    <row r="77" spans="1:8" s="15" customFormat="1" outlineLevel="2">
      <c r="A77" s="89" t="s">
        <v>3</v>
      </c>
      <c r="B77" s="104" t="s">
        <v>10373</v>
      </c>
      <c r="C77" s="103" t="s">
        <v>10372</v>
      </c>
      <c r="D77" s="161">
        <v>6919422</v>
      </c>
      <c r="E77" s="161">
        <v>6104794.2199999997</v>
      </c>
      <c r="F77" s="162">
        <f t="shared" si="4"/>
        <v>814627.78000000026</v>
      </c>
      <c r="G77" s="52">
        <f t="shared" si="5"/>
        <v>0.88226938897497509</v>
      </c>
      <c r="H77" s="90"/>
    </row>
    <row r="78" spans="1:8" s="15" customFormat="1" outlineLevel="2">
      <c r="A78" s="89" t="s">
        <v>3</v>
      </c>
      <c r="B78" s="104" t="s">
        <v>10367</v>
      </c>
      <c r="C78" s="103" t="s">
        <v>10366</v>
      </c>
      <c r="D78" s="161">
        <v>2537120</v>
      </c>
      <c r="E78" s="161">
        <v>1204423.8700000001</v>
      </c>
      <c r="F78" s="162">
        <f t="shared" si="4"/>
        <v>1332696.1299999999</v>
      </c>
      <c r="G78" s="52">
        <f t="shared" si="5"/>
        <v>0.47472089219272251</v>
      </c>
      <c r="H78" s="90"/>
    </row>
    <row r="79" spans="1:8" s="15" customFormat="1" ht="25.5" outlineLevel="2">
      <c r="A79" s="89" t="s">
        <v>3</v>
      </c>
      <c r="B79" s="104" t="s">
        <v>4</v>
      </c>
      <c r="C79" s="103" t="s">
        <v>5</v>
      </c>
      <c r="D79" s="161">
        <v>15376492</v>
      </c>
      <c r="E79" s="161">
        <v>14669414.630000001</v>
      </c>
      <c r="F79" s="162">
        <f t="shared" si="4"/>
        <v>707077.36999999918</v>
      </c>
      <c r="G79" s="52">
        <f t="shared" si="5"/>
        <v>0.95401569031480005</v>
      </c>
      <c r="H79" s="90"/>
    </row>
    <row r="80" spans="1:8" s="15" customFormat="1" outlineLevel="2">
      <c r="A80" s="89" t="s">
        <v>3</v>
      </c>
      <c r="B80" s="104" t="s">
        <v>10365</v>
      </c>
      <c r="C80" s="103" t="s">
        <v>10364</v>
      </c>
      <c r="D80" s="161">
        <v>5579616</v>
      </c>
      <c r="E80" s="161">
        <v>3703458</v>
      </c>
      <c r="F80" s="162">
        <f t="shared" si="4"/>
        <v>1876158</v>
      </c>
      <c r="G80" s="52">
        <f t="shared" si="5"/>
        <v>0.66374782780750508</v>
      </c>
      <c r="H80" s="90"/>
    </row>
    <row r="81" spans="1:8" s="15" customFormat="1" outlineLevel="2">
      <c r="A81" s="89" t="s">
        <v>3</v>
      </c>
      <c r="B81" s="104" t="s">
        <v>10363</v>
      </c>
      <c r="C81" s="103" t="s">
        <v>10362</v>
      </c>
      <c r="D81" s="161">
        <v>2562749</v>
      </c>
      <c r="E81" s="161">
        <v>2182371.35</v>
      </c>
      <c r="F81" s="162">
        <f t="shared" si="4"/>
        <v>380377.64999999991</v>
      </c>
      <c r="G81" s="52">
        <f t="shared" si="5"/>
        <v>0.85157436409106002</v>
      </c>
      <c r="H81" s="90"/>
    </row>
    <row r="82" spans="1:8" s="15" customFormat="1" ht="25.5" outlineLevel="2">
      <c r="A82" s="89" t="s">
        <v>3</v>
      </c>
      <c r="B82" s="104" t="s">
        <v>10361</v>
      </c>
      <c r="C82" s="103" t="s">
        <v>10360</v>
      </c>
      <c r="D82" s="161">
        <v>1537649</v>
      </c>
      <c r="E82" s="161">
        <v>716202.24</v>
      </c>
      <c r="F82" s="162">
        <f t="shared" si="4"/>
        <v>821446.76</v>
      </c>
      <c r="G82" s="52">
        <f t="shared" si="5"/>
        <v>0.46577745636357842</v>
      </c>
      <c r="H82" s="90"/>
    </row>
    <row r="83" spans="1:8" s="15" customFormat="1" ht="38.25" outlineLevel="2">
      <c r="A83" s="89" t="s">
        <v>3</v>
      </c>
      <c r="B83" s="104" t="s">
        <v>10357</v>
      </c>
      <c r="C83" s="103" t="s">
        <v>10356</v>
      </c>
      <c r="D83" s="161">
        <v>3075299</v>
      </c>
      <c r="E83" s="161">
        <v>2694080.69</v>
      </c>
      <c r="F83" s="162">
        <f t="shared" si="4"/>
        <v>381218.31000000006</v>
      </c>
      <c r="G83" s="52">
        <f t="shared" si="5"/>
        <v>0.87603861933425009</v>
      </c>
      <c r="H83" s="90"/>
    </row>
    <row r="84" spans="1:8" s="15" customFormat="1" outlineLevel="2">
      <c r="A84" s="89" t="s">
        <v>3</v>
      </c>
      <c r="B84" s="104" t="s">
        <v>11754</v>
      </c>
      <c r="C84" s="103" t="s">
        <v>11755</v>
      </c>
      <c r="D84" s="161">
        <v>1987396.91</v>
      </c>
      <c r="E84" s="161">
        <v>1987385.8</v>
      </c>
      <c r="F84" s="162">
        <f t="shared" si="4"/>
        <v>11.109999999869615</v>
      </c>
      <c r="G84" s="52">
        <f t="shared" si="5"/>
        <v>0.99999440977293264</v>
      </c>
      <c r="H84" s="90"/>
    </row>
    <row r="85" spans="1:8" s="15" customFormat="1" outlineLevel="2">
      <c r="A85" s="89" t="s">
        <v>3</v>
      </c>
      <c r="B85" s="104" t="s">
        <v>11668</v>
      </c>
      <c r="C85" s="103" t="s">
        <v>11669</v>
      </c>
      <c r="D85" s="161">
        <v>3000000</v>
      </c>
      <c r="E85" s="161">
        <v>2985929.49</v>
      </c>
      <c r="F85" s="162">
        <f t="shared" si="4"/>
        <v>14070.509999999776</v>
      </c>
      <c r="G85" s="52">
        <f t="shared" si="5"/>
        <v>0.99530983000000006</v>
      </c>
      <c r="H85" s="90"/>
    </row>
    <row r="86" spans="1:8" s="15" customFormat="1" outlineLevel="2">
      <c r="A86" s="89" t="s">
        <v>3</v>
      </c>
      <c r="B86" s="104" t="s">
        <v>11533</v>
      </c>
      <c r="C86" s="103" t="s">
        <v>11534</v>
      </c>
      <c r="D86" s="161">
        <v>1122560.18</v>
      </c>
      <c r="E86" s="161">
        <v>1098145.25</v>
      </c>
      <c r="F86" s="162">
        <f t="shared" si="4"/>
        <v>24414.929999999935</v>
      </c>
      <c r="G86" s="52">
        <f t="shared" si="5"/>
        <v>0.97825067160319201</v>
      </c>
      <c r="H86" s="90"/>
    </row>
    <row r="87" spans="1:8" s="15" customFormat="1" outlineLevel="2">
      <c r="A87" s="89" t="s">
        <v>3</v>
      </c>
      <c r="B87" s="104" t="s">
        <v>11535</v>
      </c>
      <c r="C87" s="103" t="s">
        <v>11536</v>
      </c>
      <c r="D87" s="161">
        <v>2000000</v>
      </c>
      <c r="E87" s="161">
        <v>1997314.93</v>
      </c>
      <c r="F87" s="162">
        <f t="shared" si="4"/>
        <v>2685.0700000000652</v>
      </c>
      <c r="G87" s="52">
        <f t="shared" si="5"/>
        <v>0.99865746499999997</v>
      </c>
      <c r="H87" s="90"/>
    </row>
    <row r="88" spans="1:8" s="15" customFormat="1" outlineLevel="2">
      <c r="A88" s="89" t="s">
        <v>3</v>
      </c>
      <c r="B88" s="104" t="s">
        <v>11537</v>
      </c>
      <c r="C88" s="103" t="s">
        <v>11538</v>
      </c>
      <c r="D88" s="161">
        <v>3000000</v>
      </c>
      <c r="E88" s="161">
        <v>2779980.13</v>
      </c>
      <c r="F88" s="162">
        <f t="shared" si="4"/>
        <v>220019.87000000011</v>
      </c>
      <c r="G88" s="52">
        <f t="shared" si="5"/>
        <v>0.92666004333333329</v>
      </c>
      <c r="H88" s="90"/>
    </row>
    <row r="89" spans="1:8" s="15" customFormat="1" outlineLevel="2">
      <c r="A89" s="89" t="s">
        <v>3</v>
      </c>
      <c r="B89" s="104" t="s">
        <v>12037</v>
      </c>
      <c r="C89" s="103" t="s">
        <v>12038</v>
      </c>
      <c r="D89" s="161">
        <v>1475892</v>
      </c>
      <c r="E89" s="161">
        <v>1475889.2</v>
      </c>
      <c r="F89" s="162">
        <f t="shared" si="4"/>
        <v>2.8000000000465661</v>
      </c>
      <c r="G89" s="52">
        <f t="shared" si="5"/>
        <v>0.99999810284221335</v>
      </c>
      <c r="H89" s="90"/>
    </row>
    <row r="90" spans="1:8" s="15" customFormat="1" ht="25.5" outlineLevel="2">
      <c r="A90" s="89" t="s">
        <v>3</v>
      </c>
      <c r="B90" s="104" t="s">
        <v>9020</v>
      </c>
      <c r="C90" s="103" t="s">
        <v>9019</v>
      </c>
      <c r="D90" s="161">
        <v>3004425</v>
      </c>
      <c r="E90" s="161">
        <v>2026764.29</v>
      </c>
      <c r="F90" s="162">
        <f t="shared" si="4"/>
        <v>977660.71</v>
      </c>
      <c r="G90" s="52">
        <f t="shared" si="5"/>
        <v>0.67459307188563533</v>
      </c>
      <c r="H90" s="90"/>
    </row>
    <row r="91" spans="1:8" s="15" customFormat="1" ht="25.5" outlineLevel="2">
      <c r="A91" s="89" t="s">
        <v>3</v>
      </c>
      <c r="B91" s="104" t="s">
        <v>9016</v>
      </c>
      <c r="C91" s="103" t="s">
        <v>8974</v>
      </c>
      <c r="D91" s="161">
        <v>72880562</v>
      </c>
      <c r="E91" s="161">
        <v>31961524.920000002</v>
      </c>
      <c r="F91" s="162">
        <f t="shared" si="4"/>
        <v>40919037.079999998</v>
      </c>
      <c r="G91" s="52">
        <f t="shared" si="5"/>
        <v>0.43854663085611223</v>
      </c>
      <c r="H91" s="90"/>
    </row>
    <row r="92" spans="1:8" s="15" customFormat="1" ht="25.5" outlineLevel="2">
      <c r="A92" s="89" t="s">
        <v>3</v>
      </c>
      <c r="B92" s="104" t="s">
        <v>9016</v>
      </c>
      <c r="C92" s="103" t="s">
        <v>8974</v>
      </c>
      <c r="D92" s="161">
        <v>17109446</v>
      </c>
      <c r="E92" s="161">
        <v>10729012.74</v>
      </c>
      <c r="F92" s="162">
        <f t="shared" si="4"/>
        <v>6380433.2599999998</v>
      </c>
      <c r="G92" s="52">
        <f t="shared" si="5"/>
        <v>0.62708124739982818</v>
      </c>
      <c r="H92" s="90"/>
    </row>
    <row r="93" spans="1:8" s="15" customFormat="1" ht="25.5" outlineLevel="2">
      <c r="A93" s="89" t="s">
        <v>3</v>
      </c>
      <c r="B93" s="104" t="s">
        <v>9015</v>
      </c>
      <c r="C93" s="103" t="s">
        <v>9014</v>
      </c>
      <c r="D93" s="161">
        <v>4007375</v>
      </c>
      <c r="E93" s="161">
        <v>2474137.92</v>
      </c>
      <c r="F93" s="162">
        <f t="shared" si="4"/>
        <v>1533237.08</v>
      </c>
      <c r="G93" s="52">
        <f t="shared" si="5"/>
        <v>0.61739615583767427</v>
      </c>
      <c r="H93" s="90"/>
    </row>
    <row r="94" spans="1:8" s="15" customFormat="1" ht="25.5" outlineLevel="2">
      <c r="A94" s="89" t="s">
        <v>3</v>
      </c>
      <c r="B94" s="104" t="s">
        <v>9015</v>
      </c>
      <c r="C94" s="103" t="s">
        <v>9014</v>
      </c>
      <c r="D94" s="161">
        <v>1000000</v>
      </c>
      <c r="E94" s="161">
        <v>855472</v>
      </c>
      <c r="F94" s="162">
        <f t="shared" si="4"/>
        <v>144528</v>
      </c>
      <c r="G94" s="52">
        <f t="shared" si="5"/>
        <v>0.85547200000000001</v>
      </c>
      <c r="H94" s="90"/>
    </row>
    <row r="95" spans="1:8" s="15" customFormat="1" ht="25.5" outlineLevel="2">
      <c r="A95" s="89" t="s">
        <v>3</v>
      </c>
      <c r="B95" s="104" t="s">
        <v>9013</v>
      </c>
      <c r="C95" s="103" t="s">
        <v>9012</v>
      </c>
      <c r="D95" s="161">
        <v>15022126</v>
      </c>
      <c r="E95" s="161">
        <v>7136565.21</v>
      </c>
      <c r="F95" s="162">
        <f t="shared" si="4"/>
        <v>7885560.79</v>
      </c>
      <c r="G95" s="52">
        <f t="shared" si="5"/>
        <v>0.47507025370443573</v>
      </c>
      <c r="H95" s="90"/>
    </row>
    <row r="96" spans="1:8" s="15" customFormat="1" ht="38.25" outlineLevel="2">
      <c r="A96" s="89" t="s">
        <v>3</v>
      </c>
      <c r="B96" s="104" t="s">
        <v>9011</v>
      </c>
      <c r="C96" s="103" t="s">
        <v>9010</v>
      </c>
      <c r="D96" s="161">
        <v>1502213</v>
      </c>
      <c r="E96" s="161">
        <v>1349851</v>
      </c>
      <c r="F96" s="162">
        <f t="shared" si="4"/>
        <v>152362</v>
      </c>
      <c r="G96" s="52">
        <f t="shared" si="5"/>
        <v>0.89857496906231005</v>
      </c>
      <c r="H96" s="90"/>
    </row>
    <row r="97" spans="1:8" s="15" customFormat="1" ht="25.5" outlineLevel="2">
      <c r="A97" s="89" t="s">
        <v>3</v>
      </c>
      <c r="B97" s="104" t="s">
        <v>9003</v>
      </c>
      <c r="C97" s="103" t="s">
        <v>9002</v>
      </c>
      <c r="D97" s="161">
        <v>3204720</v>
      </c>
      <c r="E97" s="161">
        <v>2879680.92</v>
      </c>
      <c r="F97" s="162">
        <f t="shared" si="4"/>
        <v>325039.08000000007</v>
      </c>
      <c r="G97" s="52">
        <f t="shared" si="5"/>
        <v>0.89857488953793152</v>
      </c>
      <c r="H97" s="90"/>
    </row>
    <row r="98" spans="1:8" s="15" customFormat="1" ht="25.5" outlineLevel="2">
      <c r="A98" s="89" t="s">
        <v>3</v>
      </c>
      <c r="B98" s="104" t="s">
        <v>8995</v>
      </c>
      <c r="C98" s="103" t="s">
        <v>8994</v>
      </c>
      <c r="D98" s="161">
        <v>3004425</v>
      </c>
      <c r="E98" s="161">
        <v>2699700</v>
      </c>
      <c r="F98" s="162">
        <f t="shared" si="4"/>
        <v>304725</v>
      </c>
      <c r="G98" s="52">
        <f t="shared" si="5"/>
        <v>0.89857460246136944</v>
      </c>
      <c r="H98" s="90"/>
    </row>
    <row r="99" spans="1:8" s="15" customFormat="1" ht="25.5" outlineLevel="2">
      <c r="A99" s="89" t="s">
        <v>3</v>
      </c>
      <c r="B99" s="104" t="s">
        <v>8993</v>
      </c>
      <c r="C99" s="103" t="s">
        <v>8992</v>
      </c>
      <c r="D99" s="161">
        <v>2002950</v>
      </c>
      <c r="E99" s="161">
        <v>1790269.32</v>
      </c>
      <c r="F99" s="162">
        <f t="shared" si="4"/>
        <v>212680.67999999993</v>
      </c>
      <c r="G99" s="52">
        <f t="shared" si="5"/>
        <v>0.89381628098554633</v>
      </c>
      <c r="H99" s="90"/>
    </row>
    <row r="100" spans="1:8" s="15" customFormat="1" ht="25.5" outlineLevel="2">
      <c r="A100" s="89" t="s">
        <v>3</v>
      </c>
      <c r="B100" s="104" t="s">
        <v>8987</v>
      </c>
      <c r="C100" s="103" t="s">
        <v>8974</v>
      </c>
      <c r="D100" s="161">
        <v>110049651</v>
      </c>
      <c r="E100" s="161">
        <v>108728189.38</v>
      </c>
      <c r="F100" s="162">
        <f t="shared" si="4"/>
        <v>1321461.6200000048</v>
      </c>
      <c r="G100" s="52">
        <f t="shared" si="5"/>
        <v>0.98799213256932539</v>
      </c>
      <c r="H100" s="90"/>
    </row>
    <row r="101" spans="1:8" s="15" customFormat="1" ht="25.5" outlineLevel="2">
      <c r="A101" s="89" t="s">
        <v>3</v>
      </c>
      <c r="B101" s="104" t="s">
        <v>8987</v>
      </c>
      <c r="C101" s="103" t="s">
        <v>8974</v>
      </c>
      <c r="D101" s="161">
        <v>25835266</v>
      </c>
      <c r="E101" s="161">
        <v>25604541.239999998</v>
      </c>
      <c r="F101" s="162">
        <f t="shared" si="4"/>
        <v>230724.76000000164</v>
      </c>
      <c r="G101" s="52">
        <f t="shared" si="5"/>
        <v>0.991069387092821</v>
      </c>
      <c r="H101" s="90"/>
    </row>
    <row r="102" spans="1:8" s="15" customFormat="1" ht="25.5" outlineLevel="2">
      <c r="A102" s="89" t="s">
        <v>3</v>
      </c>
      <c r="B102" s="104" t="s">
        <v>8987</v>
      </c>
      <c r="C102" s="103" t="s">
        <v>8974</v>
      </c>
      <c r="D102" s="161">
        <v>15337814</v>
      </c>
      <c r="E102" s="161">
        <v>15317747.83</v>
      </c>
      <c r="F102" s="162">
        <f t="shared" si="4"/>
        <v>20066.169999999925</v>
      </c>
      <c r="G102" s="52">
        <f t="shared" si="5"/>
        <v>0.99869171904157916</v>
      </c>
      <c r="H102" s="90"/>
    </row>
    <row r="103" spans="1:8" s="15" customFormat="1" ht="25.5" outlineLevel="2">
      <c r="A103" s="89" t="s">
        <v>3</v>
      </c>
      <c r="B103" s="104" t="s">
        <v>8986</v>
      </c>
      <c r="C103" s="103" t="s">
        <v>8985</v>
      </c>
      <c r="D103" s="161">
        <v>3004425</v>
      </c>
      <c r="E103" s="161">
        <v>513283</v>
      </c>
      <c r="F103" s="162">
        <f t="shared" si="4"/>
        <v>2491142</v>
      </c>
      <c r="G103" s="52">
        <f t="shared" si="5"/>
        <v>0.17084234088053454</v>
      </c>
      <c r="H103" s="90"/>
    </row>
    <row r="104" spans="1:8" s="15" customFormat="1" outlineLevel="2">
      <c r="A104" s="89" t="s">
        <v>3</v>
      </c>
      <c r="B104" s="104" t="s">
        <v>8982</v>
      </c>
      <c r="C104" s="103" t="s">
        <v>8981</v>
      </c>
      <c r="D104" s="161">
        <v>5007375</v>
      </c>
      <c r="E104" s="161">
        <v>4499500</v>
      </c>
      <c r="F104" s="162">
        <f t="shared" si="4"/>
        <v>507875</v>
      </c>
      <c r="G104" s="52">
        <f t="shared" si="5"/>
        <v>0.89857460246136944</v>
      </c>
      <c r="H104" s="90"/>
    </row>
    <row r="105" spans="1:8" s="15" customFormat="1" ht="25.5" outlineLevel="2">
      <c r="A105" s="89" t="s">
        <v>3</v>
      </c>
      <c r="B105" s="104" t="s">
        <v>8980</v>
      </c>
      <c r="C105" s="103" t="s">
        <v>8979</v>
      </c>
      <c r="D105" s="161">
        <v>48070802</v>
      </c>
      <c r="E105" s="161">
        <v>36407150.240000002</v>
      </c>
      <c r="F105" s="162">
        <f t="shared" si="4"/>
        <v>11663651.759999998</v>
      </c>
      <c r="G105" s="52">
        <f t="shared" si="5"/>
        <v>0.75736515151130623</v>
      </c>
      <c r="H105" s="90"/>
    </row>
    <row r="106" spans="1:8" s="15" customFormat="1" ht="25.5" outlineLevel="2">
      <c r="A106" s="89" t="s">
        <v>3</v>
      </c>
      <c r="B106" s="104" t="s">
        <v>11456</v>
      </c>
      <c r="C106" s="103" t="s">
        <v>8974</v>
      </c>
      <c r="D106" s="161">
        <v>28466928</v>
      </c>
      <c r="E106" s="161">
        <v>28265167.629999999</v>
      </c>
      <c r="F106" s="162">
        <f t="shared" si="4"/>
        <v>201760.37000000104</v>
      </c>
      <c r="G106" s="52">
        <f t="shared" si="5"/>
        <v>0.99291246424622981</v>
      </c>
      <c r="H106" s="90"/>
    </row>
    <row r="107" spans="1:8" s="15" customFormat="1" outlineLevel="2">
      <c r="A107" s="89" t="s">
        <v>3</v>
      </c>
      <c r="B107" s="104" t="s">
        <v>11934</v>
      </c>
      <c r="C107" s="103" t="s">
        <v>11935</v>
      </c>
      <c r="D107" s="161">
        <v>2002950</v>
      </c>
      <c r="E107" s="161">
        <v>1999746.31</v>
      </c>
      <c r="F107" s="162">
        <f t="shared" ref="F107:F134" si="6">D107-E107</f>
        <v>3203.6899999999441</v>
      </c>
      <c r="G107" s="52">
        <f t="shared" ref="G107:G134" si="7">E107/D107</f>
        <v>0.99840051424149379</v>
      </c>
      <c r="H107" s="90"/>
    </row>
    <row r="108" spans="1:8" s="15" customFormat="1" ht="25.5" outlineLevel="2">
      <c r="A108" s="89" t="s">
        <v>3</v>
      </c>
      <c r="B108" s="104" t="s">
        <v>8973</v>
      </c>
      <c r="C108" s="103" t="s">
        <v>8972</v>
      </c>
      <c r="D108" s="161">
        <v>3004425</v>
      </c>
      <c r="E108" s="161">
        <v>396418</v>
      </c>
      <c r="F108" s="162">
        <f t="shared" si="6"/>
        <v>2608007</v>
      </c>
      <c r="G108" s="52">
        <f t="shared" si="7"/>
        <v>0.13194471487888698</v>
      </c>
      <c r="H108" s="90"/>
    </row>
    <row r="109" spans="1:8" s="15" customFormat="1" outlineLevel="2">
      <c r="A109" s="89" t="s">
        <v>3</v>
      </c>
      <c r="B109" s="104" t="s">
        <v>8971</v>
      </c>
      <c r="C109" s="103" t="s">
        <v>8970</v>
      </c>
      <c r="D109" s="161">
        <v>1001475</v>
      </c>
      <c r="E109" s="161">
        <v>933032.35</v>
      </c>
      <c r="F109" s="162">
        <f t="shared" si="6"/>
        <v>68442.650000000023</v>
      </c>
      <c r="G109" s="52">
        <f t="shared" si="7"/>
        <v>0.93165815422252174</v>
      </c>
      <c r="H109" s="90"/>
    </row>
    <row r="110" spans="1:8" s="15" customFormat="1" outlineLevel="2">
      <c r="A110" s="89" t="s">
        <v>3</v>
      </c>
      <c r="B110" s="104" t="s">
        <v>8967</v>
      </c>
      <c r="C110" s="103" t="s">
        <v>8966</v>
      </c>
      <c r="D110" s="161">
        <v>500738</v>
      </c>
      <c r="E110" s="161">
        <v>449951</v>
      </c>
      <c r="F110" s="162">
        <f t="shared" si="6"/>
        <v>50787</v>
      </c>
      <c r="G110" s="52">
        <f t="shared" si="7"/>
        <v>0.89857570226345918</v>
      </c>
      <c r="H110" s="90"/>
    </row>
    <row r="111" spans="1:8" s="15" customFormat="1" outlineLevel="2">
      <c r="A111" s="89" t="s">
        <v>3</v>
      </c>
      <c r="B111" s="104" t="s">
        <v>8965</v>
      </c>
      <c r="C111" s="103" t="s">
        <v>8964</v>
      </c>
      <c r="D111" s="161">
        <v>375553</v>
      </c>
      <c r="E111" s="161">
        <v>326104.96999999997</v>
      </c>
      <c r="F111" s="162">
        <f t="shared" si="6"/>
        <v>49448.030000000028</v>
      </c>
      <c r="G111" s="52">
        <f t="shared" si="7"/>
        <v>0.86833275196843052</v>
      </c>
      <c r="H111" s="90"/>
    </row>
    <row r="112" spans="1:8" s="15" customFormat="1" ht="25.5" outlineLevel="2">
      <c r="A112" s="89" t="s">
        <v>3</v>
      </c>
      <c r="B112" s="104" t="s">
        <v>8961</v>
      </c>
      <c r="C112" s="103" t="s">
        <v>8960</v>
      </c>
      <c r="D112" s="161">
        <v>3004425</v>
      </c>
      <c r="E112" s="161">
        <v>521557.4</v>
      </c>
      <c r="F112" s="162">
        <f t="shared" si="6"/>
        <v>2482867.6</v>
      </c>
      <c r="G112" s="52">
        <f t="shared" si="7"/>
        <v>0.17359641195902711</v>
      </c>
      <c r="H112" s="90"/>
    </row>
    <row r="113" spans="1:8" s="15" customFormat="1" outlineLevel="2">
      <c r="A113" s="89" t="s">
        <v>3</v>
      </c>
      <c r="B113" s="104" t="s">
        <v>8959</v>
      </c>
      <c r="C113" s="103" t="s">
        <v>8958</v>
      </c>
      <c r="D113" s="161">
        <v>2002950</v>
      </c>
      <c r="E113" s="161">
        <v>1870328.84</v>
      </c>
      <c r="F113" s="162">
        <f t="shared" si="6"/>
        <v>132621.15999999992</v>
      </c>
      <c r="G113" s="52">
        <f t="shared" si="7"/>
        <v>0.93378708405102473</v>
      </c>
      <c r="H113" s="90"/>
    </row>
    <row r="114" spans="1:8" s="15" customFormat="1" outlineLevel="2">
      <c r="A114" s="89" t="s">
        <v>3</v>
      </c>
      <c r="B114" s="104" t="s">
        <v>8957</v>
      </c>
      <c r="C114" s="103" t="s">
        <v>8956</v>
      </c>
      <c r="D114" s="161">
        <v>5007375</v>
      </c>
      <c r="E114" s="161">
        <v>3400004</v>
      </c>
      <c r="F114" s="162">
        <f t="shared" si="6"/>
        <v>1607371</v>
      </c>
      <c r="G114" s="52">
        <f t="shared" si="7"/>
        <v>0.67899927606779997</v>
      </c>
      <c r="H114" s="90"/>
    </row>
    <row r="115" spans="1:8" s="15" customFormat="1" ht="38.25" outlineLevel="2">
      <c r="A115" s="89" t="s">
        <v>3</v>
      </c>
      <c r="B115" s="104" t="s">
        <v>8953</v>
      </c>
      <c r="C115" s="103" t="s">
        <v>8952</v>
      </c>
      <c r="D115" s="161">
        <v>2002950</v>
      </c>
      <c r="E115" s="161">
        <v>1699956.39</v>
      </c>
      <c r="F115" s="162">
        <f t="shared" si="6"/>
        <v>302993.6100000001</v>
      </c>
      <c r="G115" s="52">
        <f t="shared" si="7"/>
        <v>0.84872632367258294</v>
      </c>
      <c r="H115" s="90"/>
    </row>
    <row r="116" spans="1:8" s="15" customFormat="1" outlineLevel="2">
      <c r="A116" s="89" t="s">
        <v>3</v>
      </c>
      <c r="B116" s="104" t="s">
        <v>8949</v>
      </c>
      <c r="C116" s="103" t="s">
        <v>8948</v>
      </c>
      <c r="D116" s="161">
        <v>1000000</v>
      </c>
      <c r="E116" s="161">
        <v>981299.06</v>
      </c>
      <c r="F116" s="162">
        <f t="shared" si="6"/>
        <v>18700.939999999944</v>
      </c>
      <c r="G116" s="52">
        <f t="shared" si="7"/>
        <v>0.98129906</v>
      </c>
      <c r="H116" s="90"/>
    </row>
    <row r="117" spans="1:8" s="15" customFormat="1" outlineLevel="2">
      <c r="A117" s="89" t="s">
        <v>3</v>
      </c>
      <c r="B117" s="104" t="s">
        <v>8949</v>
      </c>
      <c r="C117" s="103" t="s">
        <v>8948</v>
      </c>
      <c r="D117" s="161">
        <v>4007375</v>
      </c>
      <c r="E117" s="161">
        <v>3982554.64</v>
      </c>
      <c r="F117" s="162">
        <f t="shared" si="6"/>
        <v>24820.35999999987</v>
      </c>
      <c r="G117" s="52">
        <f t="shared" si="7"/>
        <v>0.99380632957983717</v>
      </c>
      <c r="H117" s="90"/>
    </row>
    <row r="118" spans="1:8" s="15" customFormat="1" ht="25.5" outlineLevel="2">
      <c r="A118" s="89" t="s">
        <v>3</v>
      </c>
      <c r="B118" s="104" t="s">
        <v>8945</v>
      </c>
      <c r="C118" s="103" t="s">
        <v>8944</v>
      </c>
      <c r="D118" s="161">
        <v>5007375</v>
      </c>
      <c r="E118" s="161">
        <v>2962994.27</v>
      </c>
      <c r="F118" s="162">
        <f t="shared" si="6"/>
        <v>2044380.73</v>
      </c>
      <c r="G118" s="52">
        <f t="shared" si="7"/>
        <v>0.59172605806435508</v>
      </c>
      <c r="H118" s="90"/>
    </row>
    <row r="119" spans="1:8" s="15" customFormat="1" ht="25.5" outlineLevel="2">
      <c r="A119" s="89" t="s">
        <v>3</v>
      </c>
      <c r="B119" s="104" t="s">
        <v>11532</v>
      </c>
      <c r="C119" s="103" t="s">
        <v>9014</v>
      </c>
      <c r="D119" s="161">
        <v>2002950</v>
      </c>
      <c r="E119" s="161">
        <v>1929495.89</v>
      </c>
      <c r="F119" s="162">
        <f t="shared" si="6"/>
        <v>73454.110000000102</v>
      </c>
      <c r="G119" s="52">
        <f t="shared" si="7"/>
        <v>0.96332703761951122</v>
      </c>
      <c r="H119" s="90"/>
    </row>
    <row r="120" spans="1:8" s="15" customFormat="1" ht="25.5" outlineLevel="2">
      <c r="A120" s="89" t="s">
        <v>3</v>
      </c>
      <c r="B120" s="104" t="s">
        <v>8943</v>
      </c>
      <c r="C120" s="103" t="s">
        <v>8942</v>
      </c>
      <c r="D120" s="161">
        <v>5007375</v>
      </c>
      <c r="E120" s="161">
        <v>5007374.96</v>
      </c>
      <c r="F120" s="162">
        <f t="shared" si="6"/>
        <v>4.0000000037252903E-2</v>
      </c>
      <c r="G120" s="52">
        <f t="shared" si="7"/>
        <v>0.99999999201178258</v>
      </c>
      <c r="H120" s="90"/>
    </row>
    <row r="121" spans="1:8" s="15" customFormat="1" outlineLevel="2">
      <c r="A121" s="89" t="s">
        <v>3</v>
      </c>
      <c r="B121" s="104" t="s">
        <v>11981</v>
      </c>
      <c r="C121" s="103" t="s">
        <v>11982</v>
      </c>
      <c r="D121" s="161">
        <v>4005900</v>
      </c>
      <c r="E121" s="161">
        <v>4005273.51</v>
      </c>
      <c r="F121" s="162">
        <f t="shared" si="6"/>
        <v>626.49000000022352</v>
      </c>
      <c r="G121" s="52">
        <f t="shared" si="7"/>
        <v>0.99984360817793749</v>
      </c>
      <c r="H121" s="90"/>
    </row>
    <row r="122" spans="1:8" s="15" customFormat="1" ht="25.5" outlineLevel="2">
      <c r="A122" s="89" t="s">
        <v>3</v>
      </c>
      <c r="B122" s="104" t="s">
        <v>12090</v>
      </c>
      <c r="C122" s="103" t="s">
        <v>12091</v>
      </c>
      <c r="D122" s="161">
        <v>3004425</v>
      </c>
      <c r="E122" s="161">
        <v>3000948</v>
      </c>
      <c r="F122" s="162">
        <f t="shared" si="6"/>
        <v>3477</v>
      </c>
      <c r="G122" s="52">
        <f t="shared" si="7"/>
        <v>0.99884270700716449</v>
      </c>
      <c r="H122" s="90"/>
    </row>
    <row r="123" spans="1:8" s="15" customFormat="1" ht="38.25" outlineLevel="2">
      <c r="A123" s="89" t="s">
        <v>3</v>
      </c>
      <c r="B123" s="104" t="s">
        <v>8934</v>
      </c>
      <c r="C123" s="103" t="s">
        <v>8933</v>
      </c>
      <c r="D123" s="161">
        <v>4506638</v>
      </c>
      <c r="E123" s="161">
        <v>4503638</v>
      </c>
      <c r="F123" s="162">
        <f t="shared" si="6"/>
        <v>3000</v>
      </c>
      <c r="G123" s="52">
        <f t="shared" si="7"/>
        <v>0.99933431529224226</v>
      </c>
      <c r="H123" s="90"/>
    </row>
    <row r="124" spans="1:8" s="15" customFormat="1" outlineLevel="2">
      <c r="A124" s="89" t="s">
        <v>3</v>
      </c>
      <c r="B124" s="104" t="s">
        <v>8932</v>
      </c>
      <c r="C124" s="103" t="s">
        <v>8931</v>
      </c>
      <c r="D124" s="161">
        <v>1502213</v>
      </c>
      <c r="E124" s="161">
        <v>1054920.19</v>
      </c>
      <c r="F124" s="162">
        <f t="shared" si="6"/>
        <v>447292.81000000006</v>
      </c>
      <c r="G124" s="52">
        <f t="shared" si="7"/>
        <v>0.70224408256352455</v>
      </c>
      <c r="H124" s="90"/>
    </row>
    <row r="125" spans="1:8" s="15" customFormat="1" ht="25.5" outlineLevel="2">
      <c r="A125" s="89" t="s">
        <v>3</v>
      </c>
      <c r="B125" s="104" t="s">
        <v>11539</v>
      </c>
      <c r="C125" s="103" t="s">
        <v>11540</v>
      </c>
      <c r="D125" s="161">
        <v>500737</v>
      </c>
      <c r="E125" s="161">
        <v>500140.02</v>
      </c>
      <c r="F125" s="162">
        <f t="shared" si="6"/>
        <v>596.97999999998137</v>
      </c>
      <c r="G125" s="52">
        <f t="shared" si="7"/>
        <v>0.99880779730676983</v>
      </c>
      <c r="H125" s="90"/>
    </row>
    <row r="126" spans="1:8" s="15" customFormat="1" ht="25.5" outlineLevel="2">
      <c r="A126" s="89" t="s">
        <v>3</v>
      </c>
      <c r="B126" s="104" t="s">
        <v>8926</v>
      </c>
      <c r="C126" s="103" t="s">
        <v>8925</v>
      </c>
      <c r="D126" s="161">
        <v>3004425</v>
      </c>
      <c r="E126" s="161">
        <v>2549877.7999999998</v>
      </c>
      <c r="F126" s="162">
        <f t="shared" si="6"/>
        <v>454547.20000000019</v>
      </c>
      <c r="G126" s="52">
        <f t="shared" si="7"/>
        <v>0.84870742321742088</v>
      </c>
      <c r="H126" s="90"/>
    </row>
    <row r="127" spans="1:8" s="15" customFormat="1" ht="25.5" outlineLevel="2">
      <c r="A127" s="89" t="s">
        <v>3</v>
      </c>
      <c r="B127" s="104" t="s">
        <v>8924</v>
      </c>
      <c r="C127" s="103" t="s">
        <v>8923</v>
      </c>
      <c r="D127" s="161">
        <v>1001475</v>
      </c>
      <c r="E127" s="161">
        <v>899899</v>
      </c>
      <c r="F127" s="162">
        <f t="shared" si="6"/>
        <v>101576</v>
      </c>
      <c r="G127" s="52">
        <f>E127/D127</f>
        <v>0.89857360393419705</v>
      </c>
      <c r="H127" s="90"/>
    </row>
    <row r="128" spans="1:8" s="15" customFormat="1" outlineLevel="2">
      <c r="A128" s="89" t="s">
        <v>3</v>
      </c>
      <c r="B128" s="104" t="s">
        <v>11041</v>
      </c>
      <c r="C128" s="103" t="s">
        <v>11040</v>
      </c>
      <c r="D128" s="161">
        <v>20046828</v>
      </c>
      <c r="E128" s="161">
        <v>16739252.890000001</v>
      </c>
      <c r="F128" s="162">
        <f t="shared" si="6"/>
        <v>3307575.1099999994</v>
      </c>
      <c r="G128" s="52">
        <f t="shared" si="7"/>
        <v>0.83500755780415736</v>
      </c>
      <c r="H128" s="90"/>
    </row>
    <row r="129" spans="1:8" s="15" customFormat="1" ht="38.25" outlineLevel="2">
      <c r="A129" s="89" t="s">
        <v>3</v>
      </c>
      <c r="B129" s="104" t="s">
        <v>11039</v>
      </c>
      <c r="C129" s="103" t="s">
        <v>8933</v>
      </c>
      <c r="D129" s="161">
        <v>501171</v>
      </c>
      <c r="E129" s="161">
        <v>453069.75</v>
      </c>
      <c r="F129" s="162">
        <f t="shared" si="6"/>
        <v>48101.25</v>
      </c>
      <c r="G129" s="52">
        <f t="shared" si="7"/>
        <v>0.90402227982065997</v>
      </c>
      <c r="H129" s="90"/>
    </row>
    <row r="130" spans="1:8" s="15" customFormat="1" ht="38.25" outlineLevel="2">
      <c r="A130" s="89" t="s">
        <v>3</v>
      </c>
      <c r="B130" s="104" t="s">
        <v>11038</v>
      </c>
      <c r="C130" s="103" t="s">
        <v>8937</v>
      </c>
      <c r="D130" s="161">
        <v>501171</v>
      </c>
      <c r="E130" s="161">
        <v>453069.75</v>
      </c>
      <c r="F130" s="162">
        <f t="shared" si="6"/>
        <v>48101.25</v>
      </c>
      <c r="G130" s="52">
        <f t="shared" si="7"/>
        <v>0.90402227982065997</v>
      </c>
      <c r="H130" s="90"/>
    </row>
    <row r="131" spans="1:8" s="15" customFormat="1" outlineLevel="2">
      <c r="A131" s="89" t="s">
        <v>3</v>
      </c>
      <c r="B131" s="104" t="s">
        <v>11037</v>
      </c>
      <c r="C131" s="103" t="s">
        <v>11036</v>
      </c>
      <c r="D131" s="161">
        <v>501171</v>
      </c>
      <c r="E131" s="161">
        <v>421944.97</v>
      </c>
      <c r="F131" s="162">
        <f t="shared" si="6"/>
        <v>79226.030000000028</v>
      </c>
      <c r="G131" s="52">
        <f t="shared" si="7"/>
        <v>0.84191816765136041</v>
      </c>
      <c r="H131" s="90"/>
    </row>
    <row r="132" spans="1:8" s="15" customFormat="1" ht="25.5" outlineLevel="2">
      <c r="A132" s="89" t="s">
        <v>3</v>
      </c>
      <c r="B132" s="104" t="s">
        <v>11035</v>
      </c>
      <c r="C132" s="103" t="s">
        <v>11034</v>
      </c>
      <c r="D132" s="161">
        <v>2004682</v>
      </c>
      <c r="E132" s="161">
        <v>1812277.2</v>
      </c>
      <c r="F132" s="162">
        <f t="shared" si="6"/>
        <v>192404.80000000005</v>
      </c>
      <c r="G132" s="52">
        <f t="shared" si="7"/>
        <v>0.90402228383354566</v>
      </c>
      <c r="H132" s="90"/>
    </row>
    <row r="133" spans="1:8" s="15" customFormat="1" outlineLevel="2">
      <c r="A133" s="89" t="s">
        <v>3</v>
      </c>
      <c r="B133" s="104" t="s">
        <v>11031</v>
      </c>
      <c r="C133" s="103" t="s">
        <v>11030</v>
      </c>
      <c r="D133" s="161">
        <v>11169962.939999999</v>
      </c>
      <c r="E133" s="161">
        <v>10460223.539999999</v>
      </c>
      <c r="F133" s="162">
        <f t="shared" si="6"/>
        <v>709739.40000000037</v>
      </c>
      <c r="G133" s="52">
        <f t="shared" si="7"/>
        <v>0.93646000404724705</v>
      </c>
      <c r="H133" s="90"/>
    </row>
    <row r="134" spans="1:8" s="15" customFormat="1" ht="25.5" outlineLevel="2">
      <c r="A134" s="89" t="s">
        <v>3</v>
      </c>
      <c r="B134" s="104" t="s">
        <v>11093</v>
      </c>
      <c r="C134" s="103" t="s">
        <v>11092</v>
      </c>
      <c r="D134" s="161">
        <v>27176669</v>
      </c>
      <c r="E134" s="161">
        <v>4112973.45</v>
      </c>
      <c r="F134" s="162">
        <f t="shared" si="6"/>
        <v>23063695.550000001</v>
      </c>
      <c r="G134" s="52">
        <f t="shared" si="7"/>
        <v>0.15134207396793184</v>
      </c>
      <c r="H134" s="90"/>
    </row>
    <row r="135" spans="1:8" s="101" customFormat="1" outlineLevel="1">
      <c r="A135" s="91" t="s">
        <v>11163</v>
      </c>
      <c r="B135" s="104"/>
      <c r="C135" s="103"/>
      <c r="D135" s="161"/>
      <c r="E135" s="161"/>
      <c r="F135" s="162">
        <f>SUBTOTAL(9,F75:F134)</f>
        <v>120145520.37000002</v>
      </c>
      <c r="G135" s="52"/>
      <c r="H135" s="90"/>
    </row>
    <row r="136" spans="1:8" s="15" customFormat="1" ht="25.5" outlineLevel="2">
      <c r="A136" s="89" t="s">
        <v>33</v>
      </c>
      <c r="B136" s="104" t="s">
        <v>11108</v>
      </c>
      <c r="C136" s="103" t="s">
        <v>11109</v>
      </c>
      <c r="D136" s="161">
        <v>1000000</v>
      </c>
      <c r="E136" s="161">
        <v>810911.19</v>
      </c>
      <c r="F136" s="162">
        <f t="shared" ref="F136:F181" si="8">D136-E136</f>
        <v>189088.81000000006</v>
      </c>
      <c r="G136" s="52">
        <f t="shared" ref="G136:G182" si="9">E136/D136</f>
        <v>0.81091118999999989</v>
      </c>
      <c r="H136" s="90"/>
    </row>
    <row r="137" spans="1:8" s="15" customFormat="1" ht="25.5" outlineLevel="2">
      <c r="A137" s="89" t="s">
        <v>33</v>
      </c>
      <c r="B137" s="104" t="s">
        <v>11108</v>
      </c>
      <c r="C137" s="103" t="s">
        <v>11109</v>
      </c>
      <c r="D137" s="161">
        <v>10554426</v>
      </c>
      <c r="E137" s="161">
        <v>9804330.2300000004</v>
      </c>
      <c r="F137" s="162">
        <f t="shared" si="8"/>
        <v>750095.76999999955</v>
      </c>
      <c r="G137" s="52">
        <f t="shared" si="9"/>
        <v>0.92893069030944941</v>
      </c>
      <c r="H137" s="90"/>
    </row>
    <row r="138" spans="1:8" s="15" customFormat="1" outlineLevel="2">
      <c r="A138" s="89" t="s">
        <v>33</v>
      </c>
      <c r="B138" s="104" t="s">
        <v>8696</v>
      </c>
      <c r="C138" s="103" t="s">
        <v>8695</v>
      </c>
      <c r="D138" s="161">
        <v>608000</v>
      </c>
      <c r="E138" s="161">
        <v>520127</v>
      </c>
      <c r="F138" s="162">
        <f t="shared" si="8"/>
        <v>87873</v>
      </c>
      <c r="G138" s="52">
        <f t="shared" si="9"/>
        <v>0.85547203947368422</v>
      </c>
      <c r="H138" s="90"/>
    </row>
    <row r="139" spans="1:8" s="15" customFormat="1" outlineLevel="2">
      <c r="A139" s="89" t="s">
        <v>33</v>
      </c>
      <c r="B139" s="104" t="s">
        <v>8696</v>
      </c>
      <c r="C139" s="103" t="s">
        <v>8695</v>
      </c>
      <c r="D139" s="161">
        <v>2436484</v>
      </c>
      <c r="E139" s="161">
        <v>2215568</v>
      </c>
      <c r="F139" s="162">
        <f t="shared" si="8"/>
        <v>220916</v>
      </c>
      <c r="G139" s="52">
        <f t="shared" si="9"/>
        <v>0.90933000175662959</v>
      </c>
      <c r="H139" s="90"/>
    </row>
    <row r="140" spans="1:8" s="15" customFormat="1" ht="25.5" outlineLevel="2">
      <c r="A140" s="89" t="s">
        <v>33</v>
      </c>
      <c r="B140" s="104" t="s">
        <v>8694</v>
      </c>
      <c r="C140" s="103" t="s">
        <v>8693</v>
      </c>
      <c r="D140" s="161">
        <v>240000</v>
      </c>
      <c r="E140" s="161">
        <v>193610</v>
      </c>
      <c r="F140" s="162">
        <f t="shared" si="8"/>
        <v>46390</v>
      </c>
      <c r="G140" s="52">
        <f t="shared" si="9"/>
        <v>0.80670833333333336</v>
      </c>
      <c r="H140" s="90"/>
    </row>
    <row r="141" spans="1:8" s="15" customFormat="1" ht="25.5" outlineLevel="2">
      <c r="A141" s="89" t="s">
        <v>33</v>
      </c>
      <c r="B141" s="104" t="s">
        <v>8694</v>
      </c>
      <c r="C141" s="103" t="s">
        <v>8693</v>
      </c>
      <c r="D141" s="161">
        <v>961770</v>
      </c>
      <c r="E141" s="161">
        <v>824717</v>
      </c>
      <c r="F141" s="162">
        <f t="shared" si="8"/>
        <v>137053</v>
      </c>
      <c r="G141" s="52">
        <f t="shared" si="9"/>
        <v>0.85749919419403808</v>
      </c>
      <c r="H141" s="90"/>
    </row>
    <row r="142" spans="1:8" s="15" customFormat="1" outlineLevel="2">
      <c r="A142" s="89" t="s">
        <v>33</v>
      </c>
      <c r="B142" s="104" t="s">
        <v>8692</v>
      </c>
      <c r="C142" s="103" t="s">
        <v>8691</v>
      </c>
      <c r="D142" s="161">
        <v>400000</v>
      </c>
      <c r="E142" s="161">
        <v>342189</v>
      </c>
      <c r="F142" s="162">
        <f t="shared" si="8"/>
        <v>57811</v>
      </c>
      <c r="G142" s="52">
        <f t="shared" si="9"/>
        <v>0.85547249999999997</v>
      </c>
      <c r="H142" s="90"/>
    </row>
    <row r="143" spans="1:8" s="15" customFormat="1" outlineLevel="2">
      <c r="A143" s="89" t="s">
        <v>33</v>
      </c>
      <c r="B143" s="104" t="s">
        <v>8692</v>
      </c>
      <c r="C143" s="103" t="s">
        <v>8691</v>
      </c>
      <c r="D143" s="161">
        <v>1602950</v>
      </c>
      <c r="E143" s="161">
        <v>1457611</v>
      </c>
      <c r="F143" s="162">
        <f t="shared" si="8"/>
        <v>145339</v>
      </c>
      <c r="G143" s="52">
        <f t="shared" si="9"/>
        <v>0.90933029726441872</v>
      </c>
      <c r="H143" s="90"/>
    </row>
    <row r="144" spans="1:8" s="15" customFormat="1" ht="25.5" outlineLevel="2">
      <c r="A144" s="89" t="s">
        <v>33</v>
      </c>
      <c r="B144" s="104" t="s">
        <v>8690</v>
      </c>
      <c r="C144" s="103" t="s">
        <v>8689</v>
      </c>
      <c r="D144" s="161">
        <v>160000</v>
      </c>
      <c r="E144" s="161">
        <v>129074</v>
      </c>
      <c r="F144" s="162">
        <f t="shared" si="8"/>
        <v>30926</v>
      </c>
      <c r="G144" s="52">
        <f t="shared" si="9"/>
        <v>0.80671250000000005</v>
      </c>
      <c r="H144" s="90"/>
    </row>
    <row r="145" spans="1:8" s="15" customFormat="1" ht="25.5" outlineLevel="2">
      <c r="A145" s="89" t="s">
        <v>33</v>
      </c>
      <c r="B145" s="104" t="s">
        <v>8690</v>
      </c>
      <c r="C145" s="103" t="s">
        <v>8689</v>
      </c>
      <c r="D145" s="161">
        <v>641180</v>
      </c>
      <c r="E145" s="161">
        <v>549811</v>
      </c>
      <c r="F145" s="162">
        <f t="shared" si="8"/>
        <v>91369</v>
      </c>
      <c r="G145" s="52">
        <f t="shared" si="9"/>
        <v>0.85749867431922389</v>
      </c>
      <c r="H145" s="90"/>
    </row>
    <row r="146" spans="1:8" s="15" customFormat="1" ht="51" outlineLevel="2">
      <c r="A146" s="89" t="s">
        <v>33</v>
      </c>
      <c r="B146" s="104" t="s">
        <v>8688</v>
      </c>
      <c r="C146" s="103" t="s">
        <v>8687</v>
      </c>
      <c r="D146" s="161">
        <v>160000</v>
      </c>
      <c r="E146" s="161">
        <v>136876</v>
      </c>
      <c r="F146" s="162">
        <f t="shared" si="8"/>
        <v>23124</v>
      </c>
      <c r="G146" s="52">
        <f t="shared" si="9"/>
        <v>0.85547499999999999</v>
      </c>
      <c r="H146" s="90"/>
    </row>
    <row r="147" spans="1:8" s="15" customFormat="1" ht="51" outlineLevel="2">
      <c r="A147" s="89" t="s">
        <v>33</v>
      </c>
      <c r="B147" s="104" t="s">
        <v>8688</v>
      </c>
      <c r="C147" s="103" t="s">
        <v>8687</v>
      </c>
      <c r="D147" s="161">
        <v>641180</v>
      </c>
      <c r="E147" s="161">
        <v>579344</v>
      </c>
      <c r="F147" s="162">
        <f t="shared" si="8"/>
        <v>61836</v>
      </c>
      <c r="G147" s="52">
        <f t="shared" si="9"/>
        <v>0.903559062977635</v>
      </c>
      <c r="H147" s="90"/>
    </row>
    <row r="148" spans="1:8" s="15" customFormat="1" outlineLevel="2">
      <c r="A148" s="89" t="s">
        <v>33</v>
      </c>
      <c r="B148" s="104" t="s">
        <v>8684</v>
      </c>
      <c r="C148" s="103" t="s">
        <v>8683</v>
      </c>
      <c r="D148" s="161">
        <v>320000</v>
      </c>
      <c r="E148" s="161">
        <v>258147</v>
      </c>
      <c r="F148" s="162">
        <f t="shared" si="8"/>
        <v>61853</v>
      </c>
      <c r="G148" s="52">
        <f t="shared" si="9"/>
        <v>0.80670937499999995</v>
      </c>
      <c r="H148" s="90"/>
    </row>
    <row r="149" spans="1:8" s="15" customFormat="1" outlineLevel="2">
      <c r="A149" s="89" t="s">
        <v>33</v>
      </c>
      <c r="B149" s="104" t="s">
        <v>8684</v>
      </c>
      <c r="C149" s="103" t="s">
        <v>8683</v>
      </c>
      <c r="D149" s="161">
        <v>1282360</v>
      </c>
      <c r="E149" s="161">
        <v>1048288.88</v>
      </c>
      <c r="F149" s="162">
        <f t="shared" si="8"/>
        <v>234071.12</v>
      </c>
      <c r="G149" s="52">
        <f t="shared" si="9"/>
        <v>0.81746847999001837</v>
      </c>
      <c r="H149" s="90"/>
    </row>
    <row r="150" spans="1:8" s="15" customFormat="1" ht="25.5" outlineLevel="2">
      <c r="A150" s="89" t="s">
        <v>33</v>
      </c>
      <c r="B150" s="104" t="s">
        <v>8682</v>
      </c>
      <c r="C150" s="103" t="s">
        <v>8681</v>
      </c>
      <c r="D150" s="161">
        <v>320000</v>
      </c>
      <c r="E150" s="161">
        <v>273751</v>
      </c>
      <c r="F150" s="162">
        <f t="shared" si="8"/>
        <v>46249</v>
      </c>
      <c r="G150" s="52">
        <f t="shared" si="9"/>
        <v>0.85547187499999999</v>
      </c>
      <c r="H150" s="90"/>
    </row>
    <row r="151" spans="1:8" s="15" customFormat="1" ht="25.5" outlineLevel="2">
      <c r="A151" s="89" t="s">
        <v>33</v>
      </c>
      <c r="B151" s="104" t="s">
        <v>8682</v>
      </c>
      <c r="C151" s="103" t="s">
        <v>8681</v>
      </c>
      <c r="D151" s="161">
        <v>1282360</v>
      </c>
      <c r="E151" s="161">
        <v>1166089</v>
      </c>
      <c r="F151" s="162">
        <f t="shared" si="8"/>
        <v>116271</v>
      </c>
      <c r="G151" s="52">
        <f t="shared" si="9"/>
        <v>0.90933045322686301</v>
      </c>
      <c r="H151" s="90"/>
    </row>
    <row r="152" spans="1:8" s="15" customFormat="1" ht="25.5" outlineLevel="2">
      <c r="A152" s="89" t="s">
        <v>33</v>
      </c>
      <c r="B152" s="104" t="s">
        <v>8680</v>
      </c>
      <c r="C152" s="103" t="s">
        <v>8679</v>
      </c>
      <c r="D152" s="161">
        <v>1280000</v>
      </c>
      <c r="E152" s="161">
        <v>1032590</v>
      </c>
      <c r="F152" s="162">
        <f t="shared" si="8"/>
        <v>247410</v>
      </c>
      <c r="G152" s="52">
        <f t="shared" si="9"/>
        <v>0.8067109375</v>
      </c>
      <c r="H152" s="90"/>
    </row>
    <row r="153" spans="1:8" s="15" customFormat="1" ht="25.5" outlineLevel="2">
      <c r="A153" s="89" t="s">
        <v>33</v>
      </c>
      <c r="B153" s="104" t="s">
        <v>8680</v>
      </c>
      <c r="C153" s="103" t="s">
        <v>8679</v>
      </c>
      <c r="D153" s="161">
        <v>5129440</v>
      </c>
      <c r="E153" s="161">
        <v>4398488</v>
      </c>
      <c r="F153" s="162">
        <f t="shared" si="8"/>
        <v>730952</v>
      </c>
      <c r="G153" s="52">
        <f t="shared" si="9"/>
        <v>0.85749867431922389</v>
      </c>
      <c r="H153" s="90"/>
    </row>
    <row r="154" spans="1:8" s="15" customFormat="1" ht="38.25" outlineLevel="2">
      <c r="A154" s="89" t="s">
        <v>33</v>
      </c>
      <c r="B154" s="104" t="s">
        <v>8676</v>
      </c>
      <c r="C154" s="103" t="s">
        <v>8675</v>
      </c>
      <c r="D154" s="161">
        <v>960000</v>
      </c>
      <c r="E154" s="161">
        <v>821254</v>
      </c>
      <c r="F154" s="162">
        <f t="shared" si="8"/>
        <v>138746</v>
      </c>
      <c r="G154" s="52">
        <f t="shared" si="9"/>
        <v>0.85547291666666669</v>
      </c>
      <c r="H154" s="90"/>
    </row>
    <row r="155" spans="1:8" s="15" customFormat="1" ht="38.25" outlineLevel="2">
      <c r="A155" s="89" t="s">
        <v>33</v>
      </c>
      <c r="B155" s="104" t="s">
        <v>8676</v>
      </c>
      <c r="C155" s="103" t="s">
        <v>8675</v>
      </c>
      <c r="D155" s="161">
        <v>3847080</v>
      </c>
      <c r="E155" s="161">
        <v>3478236</v>
      </c>
      <c r="F155" s="162">
        <f t="shared" si="8"/>
        <v>368844</v>
      </c>
      <c r="G155" s="52">
        <f t="shared" si="9"/>
        <v>0.90412364702579617</v>
      </c>
      <c r="H155" s="90"/>
    </row>
    <row r="156" spans="1:8" s="15" customFormat="1" ht="25.5" outlineLevel="2">
      <c r="A156" s="89" t="s">
        <v>33</v>
      </c>
      <c r="B156" s="104" t="s">
        <v>8672</v>
      </c>
      <c r="C156" s="103" t="s">
        <v>8671</v>
      </c>
      <c r="D156" s="161">
        <v>480000</v>
      </c>
      <c r="E156" s="161">
        <v>410627</v>
      </c>
      <c r="F156" s="162">
        <f t="shared" si="8"/>
        <v>69373</v>
      </c>
      <c r="G156" s="52">
        <f t="shared" si="9"/>
        <v>0.85547291666666669</v>
      </c>
      <c r="H156" s="90"/>
    </row>
    <row r="157" spans="1:8" s="15" customFormat="1" ht="25.5" outlineLevel="2">
      <c r="A157" s="89" t="s">
        <v>33</v>
      </c>
      <c r="B157" s="104" t="s">
        <v>8672</v>
      </c>
      <c r="C157" s="103" t="s">
        <v>8671</v>
      </c>
      <c r="D157" s="161">
        <v>1923540</v>
      </c>
      <c r="E157" s="161">
        <v>1749133</v>
      </c>
      <c r="F157" s="162">
        <f t="shared" si="8"/>
        <v>174407</v>
      </c>
      <c r="G157" s="52">
        <f t="shared" si="9"/>
        <v>0.90933019328945586</v>
      </c>
      <c r="H157" s="90"/>
    </row>
    <row r="158" spans="1:8" s="15" customFormat="1" outlineLevel="2">
      <c r="A158" s="89" t="s">
        <v>33</v>
      </c>
      <c r="B158" s="104" t="s">
        <v>8670</v>
      </c>
      <c r="C158" s="103" t="s">
        <v>8669</v>
      </c>
      <c r="D158" s="161">
        <v>192000</v>
      </c>
      <c r="E158" s="161">
        <v>164251</v>
      </c>
      <c r="F158" s="162">
        <f t="shared" si="8"/>
        <v>27749</v>
      </c>
      <c r="G158" s="52">
        <f t="shared" si="9"/>
        <v>0.85547395833333328</v>
      </c>
      <c r="H158" s="90"/>
    </row>
    <row r="159" spans="1:8" s="15" customFormat="1" outlineLevel="2">
      <c r="A159" s="89" t="s">
        <v>33</v>
      </c>
      <c r="B159" s="104" t="s">
        <v>8670</v>
      </c>
      <c r="C159" s="103" t="s">
        <v>8669</v>
      </c>
      <c r="D159" s="161">
        <v>769416</v>
      </c>
      <c r="E159" s="161">
        <v>695541</v>
      </c>
      <c r="F159" s="162">
        <f t="shared" si="8"/>
        <v>73875</v>
      </c>
      <c r="G159" s="52">
        <f t="shared" si="9"/>
        <v>0.90398562026264073</v>
      </c>
      <c r="H159" s="90"/>
    </row>
    <row r="160" spans="1:8" s="15" customFormat="1" ht="38.25" outlineLevel="2">
      <c r="A160" s="89" t="s">
        <v>33</v>
      </c>
      <c r="B160" s="104" t="s">
        <v>8664</v>
      </c>
      <c r="C160" s="103" t="s">
        <v>8663</v>
      </c>
      <c r="D160" s="161">
        <v>10655695</v>
      </c>
      <c r="E160" s="161">
        <v>1266380</v>
      </c>
      <c r="F160" s="162">
        <v>9389315</v>
      </c>
      <c r="G160" s="52">
        <f t="shared" si="9"/>
        <v>0.11884536860336187</v>
      </c>
      <c r="H160" s="90"/>
    </row>
    <row r="161" spans="1:8" s="15" customFormat="1" ht="25.5" outlineLevel="2">
      <c r="A161" s="89" t="s">
        <v>33</v>
      </c>
      <c r="B161" s="104" t="s">
        <v>8662</v>
      </c>
      <c r="C161" s="103" t="s">
        <v>8633</v>
      </c>
      <c r="D161" s="161">
        <v>704000</v>
      </c>
      <c r="E161" s="161">
        <v>480000</v>
      </c>
      <c r="F161" s="162">
        <f t="shared" si="8"/>
        <v>224000</v>
      </c>
      <c r="G161" s="52">
        <f t="shared" si="9"/>
        <v>0.68181818181818177</v>
      </c>
      <c r="H161" s="90"/>
    </row>
    <row r="162" spans="1:8" s="15" customFormat="1" ht="25.5" outlineLevel="2">
      <c r="A162" s="89" t="s">
        <v>33</v>
      </c>
      <c r="B162" s="104" t="s">
        <v>8662</v>
      </c>
      <c r="C162" s="103" t="s">
        <v>8633</v>
      </c>
      <c r="D162" s="161">
        <v>2821192</v>
      </c>
      <c r="E162" s="161">
        <v>2112247</v>
      </c>
      <c r="F162" s="162">
        <f t="shared" si="8"/>
        <v>708945</v>
      </c>
      <c r="G162" s="52">
        <f t="shared" si="9"/>
        <v>0.74870728401328235</v>
      </c>
      <c r="H162" s="90"/>
    </row>
    <row r="163" spans="1:8" s="15" customFormat="1" ht="25.5" outlineLevel="2">
      <c r="A163" s="89" t="s">
        <v>33</v>
      </c>
      <c r="B163" s="104" t="s">
        <v>8661</v>
      </c>
      <c r="C163" s="103" t="s">
        <v>8660</v>
      </c>
      <c r="D163" s="161">
        <v>2643894</v>
      </c>
      <c r="E163" s="161">
        <v>381915</v>
      </c>
      <c r="F163" s="162">
        <v>2261979</v>
      </c>
      <c r="G163" s="52">
        <f t="shared" si="9"/>
        <v>0.14445170646024386</v>
      </c>
      <c r="H163" s="90"/>
    </row>
    <row r="164" spans="1:8" s="15" customFormat="1" ht="25.5" outlineLevel="2">
      <c r="A164" s="89" t="s">
        <v>33</v>
      </c>
      <c r="B164" s="104" t="s">
        <v>8657</v>
      </c>
      <c r="C164" s="103" t="s">
        <v>8656</v>
      </c>
      <c r="D164" s="161">
        <v>192354</v>
      </c>
      <c r="E164" s="161">
        <v>68617</v>
      </c>
      <c r="F164" s="162">
        <f t="shared" si="8"/>
        <v>123737</v>
      </c>
      <c r="G164" s="52">
        <f t="shared" si="9"/>
        <v>0.35672250122170579</v>
      </c>
      <c r="H164" s="90"/>
    </row>
    <row r="165" spans="1:8" s="15" customFormat="1" ht="25.5" outlineLevel="2">
      <c r="A165" s="89" t="s">
        <v>33</v>
      </c>
      <c r="B165" s="104" t="s">
        <v>8657</v>
      </c>
      <c r="C165" s="103" t="s">
        <v>8656</v>
      </c>
      <c r="D165" s="161">
        <v>48000</v>
      </c>
      <c r="E165" s="161">
        <v>41063</v>
      </c>
      <c r="F165" s="162">
        <f t="shared" si="8"/>
        <v>6937</v>
      </c>
      <c r="G165" s="52">
        <f t="shared" si="9"/>
        <v>0.85547916666666668</v>
      </c>
      <c r="H165" s="90"/>
    </row>
    <row r="166" spans="1:8" s="15" customFormat="1" ht="38.25" outlineLevel="2">
      <c r="A166" s="89" t="s">
        <v>33</v>
      </c>
      <c r="B166" s="104" t="s">
        <v>8653</v>
      </c>
      <c r="C166" s="103" t="s">
        <v>8651</v>
      </c>
      <c r="D166" s="161">
        <v>272000</v>
      </c>
      <c r="E166" s="161">
        <v>219425</v>
      </c>
      <c r="F166" s="162">
        <f t="shared" si="8"/>
        <v>52575</v>
      </c>
      <c r="G166" s="52">
        <f t="shared" si="9"/>
        <v>0.80670955882352946</v>
      </c>
      <c r="H166" s="90"/>
    </row>
    <row r="167" spans="1:8" s="15" customFormat="1" ht="38.25" outlineLevel="2">
      <c r="A167" s="89" t="s">
        <v>33</v>
      </c>
      <c r="B167" s="104" t="s">
        <v>8653</v>
      </c>
      <c r="C167" s="103" t="s">
        <v>8651</v>
      </c>
      <c r="D167" s="161">
        <v>1090006</v>
      </c>
      <c r="E167" s="161">
        <v>934679</v>
      </c>
      <c r="F167" s="162">
        <f t="shared" si="8"/>
        <v>155327</v>
      </c>
      <c r="G167" s="52">
        <f t="shared" si="9"/>
        <v>0.85749894954706674</v>
      </c>
      <c r="H167" s="90"/>
    </row>
    <row r="168" spans="1:8" s="15" customFormat="1" ht="38.25" outlineLevel="2">
      <c r="A168" s="89" t="s">
        <v>33</v>
      </c>
      <c r="B168" s="104" t="s">
        <v>8652</v>
      </c>
      <c r="C168" s="103" t="s">
        <v>8651</v>
      </c>
      <c r="D168" s="161">
        <v>640000</v>
      </c>
      <c r="E168" s="161">
        <v>516513</v>
      </c>
      <c r="F168" s="162">
        <f t="shared" si="8"/>
        <v>123487</v>
      </c>
      <c r="G168" s="52">
        <f t="shared" si="9"/>
        <v>0.80705156249999999</v>
      </c>
      <c r="H168" s="90"/>
    </row>
    <row r="169" spans="1:8" s="15" customFormat="1" ht="38.25" outlineLevel="2">
      <c r="A169" s="89" t="s">
        <v>33</v>
      </c>
      <c r="B169" s="104" t="s">
        <v>8652</v>
      </c>
      <c r="C169" s="103" t="s">
        <v>8651</v>
      </c>
      <c r="D169" s="161">
        <v>2564720</v>
      </c>
      <c r="E169" s="161">
        <v>2200178</v>
      </c>
      <c r="F169" s="162">
        <f t="shared" si="8"/>
        <v>364542</v>
      </c>
      <c r="G169" s="52">
        <f t="shared" si="9"/>
        <v>0.85786284662653234</v>
      </c>
      <c r="H169" s="90"/>
    </row>
    <row r="170" spans="1:8" s="15" customFormat="1" ht="25.5" outlineLevel="2">
      <c r="A170" s="89" t="s">
        <v>33</v>
      </c>
      <c r="B170" s="104" t="s">
        <v>8650</v>
      </c>
      <c r="C170" s="103" t="s">
        <v>8649</v>
      </c>
      <c r="D170" s="161">
        <v>641180</v>
      </c>
      <c r="E170" s="161">
        <v>297385.65999999997</v>
      </c>
      <c r="F170" s="162">
        <f t="shared" si="8"/>
        <v>343794.34</v>
      </c>
      <c r="G170" s="52">
        <f t="shared" si="9"/>
        <v>0.46380994416544491</v>
      </c>
      <c r="H170" s="90"/>
    </row>
    <row r="171" spans="1:8" s="15" customFormat="1" ht="25.5" outlineLevel="2">
      <c r="A171" s="89" t="s">
        <v>33</v>
      </c>
      <c r="B171" s="104" t="s">
        <v>8650</v>
      </c>
      <c r="C171" s="103" t="s">
        <v>8649</v>
      </c>
      <c r="D171" s="161">
        <v>160000</v>
      </c>
      <c r="E171" s="161">
        <v>101662.54</v>
      </c>
      <c r="F171" s="162">
        <f t="shared" si="8"/>
        <v>58337.460000000006</v>
      </c>
      <c r="G171" s="52">
        <f t="shared" si="9"/>
        <v>0.63539087499999991</v>
      </c>
      <c r="H171" s="90"/>
    </row>
    <row r="172" spans="1:8" s="15" customFormat="1" ht="25.5" outlineLevel="2">
      <c r="A172" s="89" t="s">
        <v>33</v>
      </c>
      <c r="B172" s="104" t="s">
        <v>8648</v>
      </c>
      <c r="C172" s="103" t="s">
        <v>8647</v>
      </c>
      <c r="D172" s="161">
        <v>801475</v>
      </c>
      <c r="E172" s="161">
        <v>419711.38</v>
      </c>
      <c r="F172" s="162">
        <f t="shared" si="8"/>
        <v>381763.62</v>
      </c>
      <c r="G172" s="52">
        <f t="shared" si="9"/>
        <v>0.5236737016126517</v>
      </c>
      <c r="H172" s="90"/>
    </row>
    <row r="173" spans="1:8" s="15" customFormat="1" ht="25.5" outlineLevel="2">
      <c r="A173" s="89" t="s">
        <v>33</v>
      </c>
      <c r="B173" s="104" t="s">
        <v>8648</v>
      </c>
      <c r="C173" s="103" t="s">
        <v>8647</v>
      </c>
      <c r="D173" s="161">
        <v>200000</v>
      </c>
      <c r="E173" s="161">
        <v>161342</v>
      </c>
      <c r="F173" s="162">
        <f t="shared" si="8"/>
        <v>38658</v>
      </c>
      <c r="G173" s="52">
        <f t="shared" si="9"/>
        <v>0.80671000000000004</v>
      </c>
      <c r="H173" s="90"/>
    </row>
    <row r="174" spans="1:8" s="15" customFormat="1" ht="25.5" outlineLevel="2">
      <c r="A174" s="89" t="s">
        <v>33</v>
      </c>
      <c r="B174" s="104" t="s">
        <v>8646</v>
      </c>
      <c r="C174" s="103" t="s">
        <v>8645</v>
      </c>
      <c r="D174" s="161">
        <v>480000</v>
      </c>
      <c r="E174" s="161">
        <v>410627</v>
      </c>
      <c r="F174" s="162">
        <f t="shared" si="8"/>
        <v>69373</v>
      </c>
      <c r="G174" s="52">
        <f t="shared" si="9"/>
        <v>0.85547291666666669</v>
      </c>
      <c r="H174" s="90"/>
    </row>
    <row r="175" spans="1:8" s="15" customFormat="1" ht="25.5" outlineLevel="2">
      <c r="A175" s="89" t="s">
        <v>33</v>
      </c>
      <c r="B175" s="104" t="s">
        <v>8646</v>
      </c>
      <c r="C175" s="103" t="s">
        <v>8645</v>
      </c>
      <c r="D175" s="161">
        <v>1923540</v>
      </c>
      <c r="E175" s="161">
        <v>1749133</v>
      </c>
      <c r="F175" s="162">
        <f t="shared" si="8"/>
        <v>174407</v>
      </c>
      <c r="G175" s="52">
        <f t="shared" si="9"/>
        <v>0.90933019328945586</v>
      </c>
      <c r="H175" s="90"/>
    </row>
    <row r="176" spans="1:8" s="15" customFormat="1" ht="25.5" outlineLevel="2">
      <c r="A176" s="89" t="s">
        <v>33</v>
      </c>
      <c r="B176" s="104" t="s">
        <v>8644</v>
      </c>
      <c r="C176" s="103" t="s">
        <v>8643</v>
      </c>
      <c r="D176" s="161">
        <v>3205900</v>
      </c>
      <c r="E176" s="161">
        <v>829346</v>
      </c>
      <c r="F176" s="162">
        <f t="shared" si="8"/>
        <v>2376554</v>
      </c>
      <c r="G176" s="52">
        <f t="shared" si="9"/>
        <v>0.25869365856701704</v>
      </c>
      <c r="H176" s="90"/>
    </row>
    <row r="177" spans="1:8" s="15" customFormat="1" ht="25.5" outlineLevel="2">
      <c r="A177" s="89" t="s">
        <v>33</v>
      </c>
      <c r="B177" s="104" t="s">
        <v>8644</v>
      </c>
      <c r="C177" s="103" t="s">
        <v>8643</v>
      </c>
      <c r="D177" s="161">
        <v>800000</v>
      </c>
      <c r="E177" s="161">
        <v>684378</v>
      </c>
      <c r="F177" s="162">
        <f t="shared" si="8"/>
        <v>115622</v>
      </c>
      <c r="G177" s="52">
        <f t="shared" si="9"/>
        <v>0.85547249999999997</v>
      </c>
      <c r="H177" s="90"/>
    </row>
    <row r="178" spans="1:8" s="15" customFormat="1" ht="38.25" outlineLevel="2">
      <c r="A178" s="89" t="s">
        <v>33</v>
      </c>
      <c r="B178" s="104" t="s">
        <v>8640</v>
      </c>
      <c r="C178" s="103" t="s">
        <v>8639</v>
      </c>
      <c r="D178" s="161">
        <v>592000</v>
      </c>
      <c r="E178" s="161">
        <v>506440</v>
      </c>
      <c r="F178" s="162">
        <f t="shared" si="8"/>
        <v>85560</v>
      </c>
      <c r="G178" s="52">
        <f t="shared" si="9"/>
        <v>0.85547297297297298</v>
      </c>
      <c r="H178" s="90"/>
    </row>
    <row r="179" spans="1:8" s="15" customFormat="1" ht="38.25" outlineLevel="2">
      <c r="A179" s="89" t="s">
        <v>33</v>
      </c>
      <c r="B179" s="104" t="s">
        <v>8640</v>
      </c>
      <c r="C179" s="103" t="s">
        <v>8639</v>
      </c>
      <c r="D179" s="161">
        <v>2372366</v>
      </c>
      <c r="E179" s="161">
        <v>2157264</v>
      </c>
      <c r="F179" s="162">
        <f t="shared" si="8"/>
        <v>215102</v>
      </c>
      <c r="G179" s="52">
        <f t="shared" si="9"/>
        <v>0.90933017923878523</v>
      </c>
      <c r="H179" s="90"/>
    </row>
    <row r="180" spans="1:8" s="15" customFormat="1" ht="25.5" outlineLevel="2">
      <c r="A180" s="89" t="s">
        <v>33</v>
      </c>
      <c r="B180" s="104" t="s">
        <v>8636</v>
      </c>
      <c r="C180" s="103" t="s">
        <v>8635</v>
      </c>
      <c r="D180" s="161">
        <v>8267094.5999999996</v>
      </c>
      <c r="E180" s="161">
        <v>6671980</v>
      </c>
      <c r="F180" s="162">
        <f t="shared" si="8"/>
        <v>1595114.5999999996</v>
      </c>
      <c r="G180" s="52">
        <f t="shared" si="9"/>
        <v>0.80705257685088061</v>
      </c>
      <c r="H180" s="90"/>
    </row>
    <row r="181" spans="1:8" s="15" customFormat="1" ht="25.5" outlineLevel="2">
      <c r="A181" s="89" t="s">
        <v>33</v>
      </c>
      <c r="B181" s="104" t="s">
        <v>8636</v>
      </c>
      <c r="C181" s="103" t="s">
        <v>8635</v>
      </c>
      <c r="D181" s="161">
        <v>33129350.449999999</v>
      </c>
      <c r="E181" s="161">
        <v>27022200</v>
      </c>
      <c r="F181" s="162">
        <f t="shared" si="8"/>
        <v>6107150.4499999993</v>
      </c>
      <c r="G181" s="52">
        <f t="shared" si="9"/>
        <v>0.81565740447531176</v>
      </c>
      <c r="H181" s="90"/>
    </row>
    <row r="182" spans="1:8" s="15" customFormat="1" ht="25.5" outlineLevel="2">
      <c r="A182" s="89" t="s">
        <v>33</v>
      </c>
      <c r="B182" s="104" t="s">
        <v>8634</v>
      </c>
      <c r="C182" s="103" t="s">
        <v>8633</v>
      </c>
      <c r="D182" s="161">
        <v>3669932.95</v>
      </c>
      <c r="E182" s="161">
        <v>621314</v>
      </c>
      <c r="F182" s="162">
        <v>3048618.95</v>
      </c>
      <c r="G182" s="52">
        <f t="shared" si="9"/>
        <v>0.16929846088877454</v>
      </c>
      <c r="H182" s="90"/>
    </row>
    <row r="183" spans="1:8" s="101" customFormat="1" outlineLevel="1">
      <c r="A183" s="91" t="s">
        <v>11164</v>
      </c>
      <c r="B183" s="104"/>
      <c r="C183" s="103"/>
      <c r="D183" s="161"/>
      <c r="E183" s="161"/>
      <c r="F183" s="162">
        <f>SUBTOTAL(9,F136:F182)</f>
        <v>32152521.119999997</v>
      </c>
      <c r="G183" s="52"/>
      <c r="H183" s="90"/>
    </row>
    <row r="184" spans="1:8" s="15" customFormat="1" ht="51" outlineLevel="2">
      <c r="A184" s="89" t="s">
        <v>19</v>
      </c>
      <c r="B184" s="104" t="s">
        <v>17</v>
      </c>
      <c r="C184" s="103" t="s">
        <v>18</v>
      </c>
      <c r="D184" s="161">
        <v>6663146</v>
      </c>
      <c r="E184" s="161">
        <v>6098113</v>
      </c>
      <c r="F184" s="162">
        <f t="shared" ref="F184:F215" si="10">D184-E184</f>
        <v>565033</v>
      </c>
      <c r="G184" s="52">
        <f t="shared" ref="G184:G215" si="11">E184/D184</f>
        <v>0.91520026726114057</v>
      </c>
      <c r="H184" s="90"/>
    </row>
    <row r="185" spans="1:8" s="15" customFormat="1" ht="51" outlineLevel="2">
      <c r="A185" s="89" t="s">
        <v>19</v>
      </c>
      <c r="B185" s="104" t="s">
        <v>17</v>
      </c>
      <c r="C185" s="103" t="s">
        <v>18</v>
      </c>
      <c r="D185" s="161">
        <v>9978000</v>
      </c>
      <c r="E185" s="161">
        <v>9605494</v>
      </c>
      <c r="F185" s="162">
        <f t="shared" si="10"/>
        <v>372506</v>
      </c>
      <c r="G185" s="52">
        <f t="shared" si="11"/>
        <v>0.96266726798957702</v>
      </c>
      <c r="H185" s="90"/>
    </row>
    <row r="186" spans="1:8" s="15" customFormat="1" outlineLevel="2">
      <c r="A186" s="89" t="s">
        <v>19</v>
      </c>
      <c r="B186" s="104" t="s">
        <v>20</v>
      </c>
      <c r="C186" s="103" t="s">
        <v>21</v>
      </c>
      <c r="D186" s="161">
        <v>335167609</v>
      </c>
      <c r="E186" s="161">
        <v>334079619</v>
      </c>
      <c r="F186" s="162">
        <f t="shared" si="10"/>
        <v>1087990</v>
      </c>
      <c r="G186" s="52">
        <f t="shared" si="11"/>
        <v>0.99675389276652926</v>
      </c>
      <c r="H186" s="90"/>
    </row>
    <row r="187" spans="1:8" s="15" customFormat="1" ht="25.5" outlineLevel="2">
      <c r="A187" s="89" t="s">
        <v>19</v>
      </c>
      <c r="B187" s="104" t="s">
        <v>22</v>
      </c>
      <c r="C187" s="103" t="s">
        <v>23</v>
      </c>
      <c r="D187" s="161">
        <v>9905215</v>
      </c>
      <c r="E187" s="161">
        <v>3482209</v>
      </c>
      <c r="F187" s="162">
        <f t="shared" si="10"/>
        <v>6423006</v>
      </c>
      <c r="G187" s="52">
        <f t="shared" si="11"/>
        <v>0.35155309602063156</v>
      </c>
      <c r="H187" s="90"/>
    </row>
    <row r="188" spans="1:8" s="15" customFormat="1" outlineLevel="2">
      <c r="A188" s="89" t="s">
        <v>19</v>
      </c>
      <c r="B188" s="104" t="s">
        <v>24</v>
      </c>
      <c r="C188" s="103" t="s">
        <v>25</v>
      </c>
      <c r="D188" s="161">
        <v>14054107</v>
      </c>
      <c r="E188" s="161">
        <v>13526416</v>
      </c>
      <c r="F188" s="162">
        <f t="shared" si="10"/>
        <v>527691</v>
      </c>
      <c r="G188" s="52">
        <f t="shared" si="11"/>
        <v>0.96245289722071992</v>
      </c>
      <c r="H188" s="90"/>
    </row>
    <row r="189" spans="1:8" s="15" customFormat="1" ht="25.5" outlineLevel="2">
      <c r="A189" s="89" t="s">
        <v>19</v>
      </c>
      <c r="B189" s="104" t="s">
        <v>26</v>
      </c>
      <c r="C189" s="103" t="s">
        <v>27</v>
      </c>
      <c r="D189" s="161">
        <v>8200795</v>
      </c>
      <c r="E189" s="161">
        <v>7505369</v>
      </c>
      <c r="F189" s="162">
        <f t="shared" si="10"/>
        <v>695426</v>
      </c>
      <c r="G189" s="52">
        <f t="shared" si="11"/>
        <v>0.91520017266618658</v>
      </c>
      <c r="H189" s="90"/>
    </row>
    <row r="190" spans="1:8" s="15" customFormat="1" ht="25.5" outlineLevel="2">
      <c r="A190" s="89" t="s">
        <v>19</v>
      </c>
      <c r="B190" s="104" t="s">
        <v>28</v>
      </c>
      <c r="C190" s="103" t="s">
        <v>29</v>
      </c>
      <c r="D190" s="161">
        <v>123510042</v>
      </c>
      <c r="E190" s="161">
        <v>121656777</v>
      </c>
      <c r="F190" s="162">
        <f t="shared" si="10"/>
        <v>1853265</v>
      </c>
      <c r="G190" s="52">
        <f t="shared" si="11"/>
        <v>0.98499502574859454</v>
      </c>
      <c r="H190" s="90"/>
    </row>
    <row r="191" spans="1:8" s="15" customFormat="1" ht="25.5" outlineLevel="2">
      <c r="A191" s="89" t="s">
        <v>19</v>
      </c>
      <c r="B191" s="104" t="s">
        <v>30</v>
      </c>
      <c r="C191" s="103" t="s">
        <v>31</v>
      </c>
      <c r="D191" s="161">
        <v>1231630</v>
      </c>
      <c r="E191" s="161">
        <v>1194605</v>
      </c>
      <c r="F191" s="162">
        <f t="shared" si="10"/>
        <v>37025</v>
      </c>
      <c r="G191" s="52">
        <f t="shared" si="11"/>
        <v>0.96993821196300833</v>
      </c>
      <c r="H191" s="90"/>
    </row>
    <row r="192" spans="1:8" s="15" customFormat="1" outlineLevel="2">
      <c r="A192" s="89" t="s">
        <v>19</v>
      </c>
      <c r="B192" s="104" t="s">
        <v>10321</v>
      </c>
      <c r="C192" s="103" t="s">
        <v>10320</v>
      </c>
      <c r="D192" s="161">
        <v>2819024</v>
      </c>
      <c r="E192" s="161">
        <v>2579317</v>
      </c>
      <c r="F192" s="162">
        <f t="shared" si="10"/>
        <v>239707</v>
      </c>
      <c r="G192" s="52">
        <f t="shared" si="11"/>
        <v>0.91496808824614473</v>
      </c>
      <c r="H192" s="90"/>
    </row>
    <row r="193" spans="1:8" s="15" customFormat="1" ht="25.5" outlineLevel="2">
      <c r="A193" s="89" t="s">
        <v>19</v>
      </c>
      <c r="B193" s="104" t="s">
        <v>10319</v>
      </c>
      <c r="C193" s="103" t="s">
        <v>10318</v>
      </c>
      <c r="D193" s="161">
        <v>1025100</v>
      </c>
      <c r="E193" s="161">
        <v>938026</v>
      </c>
      <c r="F193" s="162">
        <f t="shared" si="10"/>
        <v>87074</v>
      </c>
      <c r="G193" s="52">
        <f t="shared" si="11"/>
        <v>0.91505804311774463</v>
      </c>
      <c r="H193" s="90"/>
    </row>
    <row r="194" spans="1:8" s="15" customFormat="1" ht="25.5" outlineLevel="2">
      <c r="A194" s="89" t="s">
        <v>19</v>
      </c>
      <c r="B194" s="104" t="s">
        <v>10317</v>
      </c>
      <c r="C194" s="103" t="s">
        <v>10316</v>
      </c>
      <c r="D194" s="161">
        <v>5381772</v>
      </c>
      <c r="E194" s="161">
        <v>4925898</v>
      </c>
      <c r="F194" s="162">
        <f t="shared" si="10"/>
        <v>455874</v>
      </c>
      <c r="G194" s="52">
        <f t="shared" si="11"/>
        <v>0.91529295555441592</v>
      </c>
      <c r="H194" s="90"/>
    </row>
    <row r="195" spans="1:8" s="15" customFormat="1" outlineLevel="2">
      <c r="A195" s="89" t="s">
        <v>19</v>
      </c>
      <c r="B195" s="104" t="s">
        <v>10315</v>
      </c>
      <c r="C195" s="103" t="s">
        <v>10314</v>
      </c>
      <c r="D195" s="161">
        <v>1537648</v>
      </c>
      <c r="E195" s="161">
        <v>1407256</v>
      </c>
      <c r="F195" s="162">
        <f t="shared" si="10"/>
        <v>130392</v>
      </c>
      <c r="G195" s="52">
        <f t="shared" si="11"/>
        <v>0.91520035794928356</v>
      </c>
      <c r="H195" s="90"/>
    </row>
    <row r="196" spans="1:8" s="15" customFormat="1" ht="38.25" outlineLevel="2">
      <c r="A196" s="89" t="s">
        <v>19</v>
      </c>
      <c r="B196" s="104" t="s">
        <v>10313</v>
      </c>
      <c r="C196" s="103" t="s">
        <v>10312</v>
      </c>
      <c r="D196" s="161">
        <v>16914142</v>
      </c>
      <c r="E196" s="161">
        <v>4811502</v>
      </c>
      <c r="F196" s="162">
        <f t="shared" si="10"/>
        <v>12102640</v>
      </c>
      <c r="G196" s="52">
        <f t="shared" si="11"/>
        <v>0.28446621767749142</v>
      </c>
      <c r="H196" s="90"/>
    </row>
    <row r="197" spans="1:8" s="15" customFormat="1" ht="25.5" outlineLevel="2">
      <c r="A197" s="89" t="s">
        <v>19</v>
      </c>
      <c r="B197" s="104" t="s">
        <v>10311</v>
      </c>
      <c r="C197" s="103" t="s">
        <v>10310</v>
      </c>
      <c r="D197" s="161">
        <v>1025100</v>
      </c>
      <c r="E197" s="161">
        <v>924821</v>
      </c>
      <c r="F197" s="162">
        <f t="shared" si="10"/>
        <v>100279</v>
      </c>
      <c r="G197" s="52">
        <f t="shared" si="11"/>
        <v>0.90217637303677689</v>
      </c>
      <c r="H197" s="90"/>
    </row>
    <row r="198" spans="1:8" s="15" customFormat="1" ht="25.5" outlineLevel="2">
      <c r="A198" s="89" t="s">
        <v>19</v>
      </c>
      <c r="B198" s="104" t="s">
        <v>10309</v>
      </c>
      <c r="C198" s="103" t="s">
        <v>10308</v>
      </c>
      <c r="D198" s="161">
        <v>4612948</v>
      </c>
      <c r="E198" s="161">
        <v>3634398</v>
      </c>
      <c r="F198" s="162">
        <f t="shared" si="10"/>
        <v>978550</v>
      </c>
      <c r="G198" s="52">
        <f t="shared" si="11"/>
        <v>0.7878688422241048</v>
      </c>
      <c r="H198" s="90"/>
    </row>
    <row r="199" spans="1:8" s="17" customFormat="1" ht="25.5" outlineLevel="2">
      <c r="A199" s="89" t="s">
        <v>19</v>
      </c>
      <c r="B199" s="104" t="s">
        <v>10307</v>
      </c>
      <c r="C199" s="103" t="s">
        <v>10306</v>
      </c>
      <c r="D199" s="161">
        <v>2306474</v>
      </c>
      <c r="E199" s="161">
        <v>2111385</v>
      </c>
      <c r="F199" s="162">
        <f t="shared" si="10"/>
        <v>195089</v>
      </c>
      <c r="G199" s="52">
        <f t="shared" si="11"/>
        <v>0.91541677903154339</v>
      </c>
      <c r="H199" s="90"/>
    </row>
    <row r="200" spans="1:8" s="15" customFormat="1" outlineLevel="2">
      <c r="A200" s="89" t="s">
        <v>19</v>
      </c>
      <c r="B200" s="104" t="s">
        <v>10305</v>
      </c>
      <c r="C200" s="103" t="s">
        <v>10304</v>
      </c>
      <c r="D200" s="161">
        <v>3075299</v>
      </c>
      <c r="E200" s="161">
        <v>2814514</v>
      </c>
      <c r="F200" s="162">
        <f t="shared" si="10"/>
        <v>260785</v>
      </c>
      <c r="G200" s="52">
        <f t="shared" si="11"/>
        <v>0.91520011550096425</v>
      </c>
      <c r="H200" s="90"/>
    </row>
    <row r="201" spans="1:8" s="15" customFormat="1" ht="25.5" outlineLevel="2">
      <c r="A201" s="89" t="s">
        <v>19</v>
      </c>
      <c r="B201" s="104" t="s">
        <v>10303</v>
      </c>
      <c r="C201" s="103" t="s">
        <v>10302</v>
      </c>
      <c r="D201" s="161">
        <v>307529</v>
      </c>
      <c r="E201" s="161">
        <v>240000</v>
      </c>
      <c r="F201" s="162">
        <f t="shared" si="10"/>
        <v>67529</v>
      </c>
      <c r="G201" s="52">
        <f t="shared" si="11"/>
        <v>0.78041420483921842</v>
      </c>
      <c r="H201" s="90"/>
    </row>
    <row r="202" spans="1:8" s="15" customFormat="1" ht="25.5" outlineLevel="2">
      <c r="A202" s="89" t="s">
        <v>19</v>
      </c>
      <c r="B202" s="104" t="s">
        <v>10301</v>
      </c>
      <c r="C202" s="103" t="s">
        <v>10300</v>
      </c>
      <c r="D202" s="161">
        <v>2588375</v>
      </c>
      <c r="E202" s="161">
        <v>2368882</v>
      </c>
      <c r="F202" s="162">
        <f t="shared" si="10"/>
        <v>219493</v>
      </c>
      <c r="G202" s="52">
        <f t="shared" si="11"/>
        <v>0.91520046361133911</v>
      </c>
      <c r="H202" s="90"/>
    </row>
    <row r="203" spans="1:8" s="15" customFormat="1" ht="25.5" outlineLevel="2">
      <c r="A203" s="89" t="s">
        <v>19</v>
      </c>
      <c r="B203" s="104" t="s">
        <v>10299</v>
      </c>
      <c r="C203" s="103" t="s">
        <v>10298</v>
      </c>
      <c r="D203" s="161">
        <v>5381772</v>
      </c>
      <c r="E203" s="161">
        <v>4925898</v>
      </c>
      <c r="F203" s="162">
        <f t="shared" si="10"/>
        <v>455874</v>
      </c>
      <c r="G203" s="52">
        <f t="shared" si="11"/>
        <v>0.91529295555441592</v>
      </c>
      <c r="H203" s="90"/>
    </row>
    <row r="204" spans="1:8" s="15" customFormat="1" outlineLevel="2">
      <c r="A204" s="89" t="s">
        <v>19</v>
      </c>
      <c r="B204" s="104" t="s">
        <v>10297</v>
      </c>
      <c r="C204" s="103" t="s">
        <v>10296</v>
      </c>
      <c r="D204" s="161">
        <v>5125497</v>
      </c>
      <c r="E204" s="161">
        <v>4691356</v>
      </c>
      <c r="F204" s="162">
        <f t="shared" si="10"/>
        <v>434141</v>
      </c>
      <c r="G204" s="52">
        <f t="shared" si="11"/>
        <v>0.91529777502552434</v>
      </c>
      <c r="H204" s="90"/>
    </row>
    <row r="205" spans="1:8" s="15" customFormat="1" outlineLevel="2">
      <c r="A205" s="89" t="s">
        <v>19</v>
      </c>
      <c r="B205" s="104" t="s">
        <v>10295</v>
      </c>
      <c r="C205" s="103" t="s">
        <v>10294</v>
      </c>
      <c r="D205" s="161">
        <v>10250993</v>
      </c>
      <c r="E205" s="161">
        <v>9381710</v>
      </c>
      <c r="F205" s="162">
        <f t="shared" si="10"/>
        <v>869283</v>
      </c>
      <c r="G205" s="52">
        <f t="shared" si="11"/>
        <v>0.91520011768615972</v>
      </c>
      <c r="H205" s="90"/>
    </row>
    <row r="206" spans="1:8" s="15" customFormat="1" ht="25.5" outlineLevel="2">
      <c r="A206" s="89" t="s">
        <v>19</v>
      </c>
      <c r="B206" s="104" t="s">
        <v>10293</v>
      </c>
      <c r="C206" s="103" t="s">
        <v>10292</v>
      </c>
      <c r="D206" s="161">
        <v>1537650</v>
      </c>
      <c r="E206" s="161">
        <v>1407258</v>
      </c>
      <c r="F206" s="162">
        <f t="shared" si="10"/>
        <v>130392</v>
      </c>
      <c r="G206" s="52">
        <f t="shared" si="11"/>
        <v>0.9152004682470003</v>
      </c>
      <c r="H206" s="90"/>
    </row>
    <row r="207" spans="1:8" s="15" customFormat="1" ht="25.5" outlineLevel="2">
      <c r="A207" s="89" t="s">
        <v>19</v>
      </c>
      <c r="B207" s="104" t="s">
        <v>10291</v>
      </c>
      <c r="C207" s="103" t="s">
        <v>10290</v>
      </c>
      <c r="D207" s="161">
        <v>6919422</v>
      </c>
      <c r="E207" s="161">
        <v>6333156</v>
      </c>
      <c r="F207" s="162">
        <f t="shared" si="10"/>
        <v>586266</v>
      </c>
      <c r="G207" s="52">
        <f t="shared" si="11"/>
        <v>0.9152724028105238</v>
      </c>
      <c r="H207" s="90"/>
    </row>
    <row r="208" spans="1:8" s="15" customFormat="1" ht="25.5" outlineLevel="2">
      <c r="A208" s="89" t="s">
        <v>19</v>
      </c>
      <c r="B208" s="104" t="s">
        <v>10289</v>
      </c>
      <c r="C208" s="103" t="s">
        <v>10288</v>
      </c>
      <c r="D208" s="161">
        <v>256275</v>
      </c>
      <c r="E208" s="161">
        <v>234543</v>
      </c>
      <c r="F208" s="162">
        <f t="shared" si="10"/>
        <v>21732</v>
      </c>
      <c r="G208" s="52">
        <f t="shared" si="11"/>
        <v>0.9152004682470003</v>
      </c>
      <c r="H208" s="90"/>
    </row>
    <row r="209" spans="1:8" s="15" customFormat="1" ht="38.25" outlineLevel="2">
      <c r="A209" s="89" t="s">
        <v>19</v>
      </c>
      <c r="B209" s="104" t="s">
        <v>10287</v>
      </c>
      <c r="C209" s="103" t="s">
        <v>10286</v>
      </c>
      <c r="D209" s="161">
        <v>410040</v>
      </c>
      <c r="E209" s="161">
        <v>375269</v>
      </c>
      <c r="F209" s="162">
        <f t="shared" si="10"/>
        <v>34771</v>
      </c>
      <c r="G209" s="52">
        <f t="shared" si="11"/>
        <v>0.9152009560042923</v>
      </c>
      <c r="H209" s="90"/>
    </row>
    <row r="210" spans="1:8" s="15" customFormat="1" ht="25.5" outlineLevel="2">
      <c r="A210" s="89" t="s">
        <v>19</v>
      </c>
      <c r="B210" s="104" t="s">
        <v>10285</v>
      </c>
      <c r="C210" s="103" t="s">
        <v>10284</v>
      </c>
      <c r="D210" s="161">
        <v>1025100</v>
      </c>
      <c r="E210" s="161">
        <v>955672</v>
      </c>
      <c r="F210" s="162">
        <f t="shared" si="10"/>
        <v>69428</v>
      </c>
      <c r="G210" s="52">
        <f t="shared" si="11"/>
        <v>0.93227197346600332</v>
      </c>
      <c r="H210" s="90"/>
    </row>
    <row r="211" spans="1:8" s="15" customFormat="1" ht="76.5" outlineLevel="2">
      <c r="A211" s="89" t="s">
        <v>19</v>
      </c>
      <c r="B211" s="104" t="s">
        <v>10283</v>
      </c>
      <c r="C211" s="103" t="s">
        <v>10282</v>
      </c>
      <c r="D211" s="161">
        <v>768825</v>
      </c>
      <c r="E211" s="161">
        <v>668514</v>
      </c>
      <c r="F211" s="162">
        <f t="shared" si="10"/>
        <v>100311</v>
      </c>
      <c r="G211" s="52">
        <f t="shared" si="11"/>
        <v>0.86952687542678764</v>
      </c>
      <c r="H211" s="90"/>
    </row>
    <row r="212" spans="1:8" s="15" customFormat="1" ht="38.25" outlineLevel="2">
      <c r="A212" s="89" t="s">
        <v>19</v>
      </c>
      <c r="B212" s="104" t="s">
        <v>10281</v>
      </c>
      <c r="C212" s="103" t="s">
        <v>10280</v>
      </c>
      <c r="D212" s="161">
        <v>768825</v>
      </c>
      <c r="E212" s="161">
        <v>696637</v>
      </c>
      <c r="F212" s="162">
        <f t="shared" si="10"/>
        <v>72188</v>
      </c>
      <c r="G212" s="52">
        <f t="shared" si="11"/>
        <v>0.90610607095242746</v>
      </c>
      <c r="H212" s="90"/>
    </row>
    <row r="213" spans="1:8" s="15" customFormat="1" ht="25.5" outlineLevel="2">
      <c r="A213" s="89" t="s">
        <v>19</v>
      </c>
      <c r="B213" s="104" t="s">
        <v>10277</v>
      </c>
      <c r="C213" s="103" t="s">
        <v>10276</v>
      </c>
      <c r="D213" s="161">
        <v>2050199</v>
      </c>
      <c r="E213" s="161">
        <v>1876342</v>
      </c>
      <c r="F213" s="162">
        <f t="shared" si="10"/>
        <v>173857</v>
      </c>
      <c r="G213" s="52">
        <f t="shared" si="11"/>
        <v>0.91519993912786024</v>
      </c>
      <c r="H213" s="90"/>
    </row>
    <row r="214" spans="1:8" s="15" customFormat="1" ht="25.5" outlineLevel="2">
      <c r="A214" s="89" t="s">
        <v>19</v>
      </c>
      <c r="B214" s="104" t="s">
        <v>10275</v>
      </c>
      <c r="C214" s="103" t="s">
        <v>10274</v>
      </c>
      <c r="D214" s="161">
        <v>6150596</v>
      </c>
      <c r="E214" s="161">
        <v>5629026</v>
      </c>
      <c r="F214" s="162">
        <f t="shared" si="10"/>
        <v>521570</v>
      </c>
      <c r="G214" s="52">
        <f t="shared" si="11"/>
        <v>0.91520008792643837</v>
      </c>
      <c r="H214" s="90"/>
    </row>
    <row r="215" spans="1:8" s="15" customFormat="1" outlineLevel="2">
      <c r="A215" s="89" t="s">
        <v>19</v>
      </c>
      <c r="B215" s="104" t="s">
        <v>10273</v>
      </c>
      <c r="C215" s="103" t="s">
        <v>9039</v>
      </c>
      <c r="D215" s="161">
        <v>15376491</v>
      </c>
      <c r="E215" s="161">
        <v>14073221</v>
      </c>
      <c r="F215" s="162">
        <f t="shared" si="10"/>
        <v>1303270</v>
      </c>
      <c r="G215" s="52">
        <f t="shared" si="11"/>
        <v>0.91524269093644317</v>
      </c>
      <c r="H215" s="90"/>
    </row>
    <row r="216" spans="1:8" s="15" customFormat="1" outlineLevel="2">
      <c r="A216" s="89" t="s">
        <v>19</v>
      </c>
      <c r="B216" s="104" t="s">
        <v>10272</v>
      </c>
      <c r="C216" s="103" t="s">
        <v>10271</v>
      </c>
      <c r="D216" s="161">
        <v>5125498</v>
      </c>
      <c r="E216" s="161">
        <v>4690856</v>
      </c>
      <c r="F216" s="162">
        <f t="shared" ref="F216:F247" si="12">D216-E216</f>
        <v>434642</v>
      </c>
      <c r="G216" s="52">
        <f t="shared" ref="G216:G247" si="13">E216/D216</f>
        <v>0.91520004495172957</v>
      </c>
      <c r="H216" s="90"/>
    </row>
    <row r="217" spans="1:8" s="15" customFormat="1" ht="63.75" outlineLevel="2">
      <c r="A217" s="89" t="s">
        <v>19</v>
      </c>
      <c r="B217" s="104" t="s">
        <v>10270</v>
      </c>
      <c r="C217" s="103" t="s">
        <v>10269</v>
      </c>
      <c r="D217" s="161">
        <v>5381772</v>
      </c>
      <c r="E217" s="161">
        <v>4904398</v>
      </c>
      <c r="F217" s="162">
        <f t="shared" si="12"/>
        <v>477374</v>
      </c>
      <c r="G217" s="52">
        <f t="shared" si="13"/>
        <v>0.91129798884085023</v>
      </c>
      <c r="H217" s="90"/>
    </row>
    <row r="218" spans="1:8" s="15" customFormat="1" ht="25.5" outlineLevel="2">
      <c r="A218" s="89" t="s">
        <v>19</v>
      </c>
      <c r="B218" s="104" t="s">
        <v>8805</v>
      </c>
      <c r="C218" s="103" t="s">
        <v>8804</v>
      </c>
      <c r="D218" s="161">
        <v>3400000</v>
      </c>
      <c r="E218" s="161">
        <v>2908606</v>
      </c>
      <c r="F218" s="162">
        <f t="shared" si="12"/>
        <v>491394</v>
      </c>
      <c r="G218" s="52">
        <f t="shared" si="13"/>
        <v>0.85547235294117652</v>
      </c>
      <c r="H218" s="90"/>
    </row>
    <row r="219" spans="1:8" s="15" customFormat="1" ht="25.5" outlineLevel="2">
      <c r="A219" s="89" t="s">
        <v>19</v>
      </c>
      <c r="B219" s="104" t="s">
        <v>8805</v>
      </c>
      <c r="C219" s="103" t="s">
        <v>8804</v>
      </c>
      <c r="D219" s="161">
        <v>13625076</v>
      </c>
      <c r="E219" s="161">
        <v>12389696</v>
      </c>
      <c r="F219" s="162">
        <f t="shared" si="12"/>
        <v>1235380</v>
      </c>
      <c r="G219" s="52">
        <f t="shared" si="13"/>
        <v>0.90933041401016768</v>
      </c>
      <c r="H219" s="90"/>
    </row>
    <row r="220" spans="1:8" s="15" customFormat="1" ht="25.5" outlineLevel="2">
      <c r="A220" s="89" t="s">
        <v>19</v>
      </c>
      <c r="B220" s="104" t="s">
        <v>8803</v>
      </c>
      <c r="C220" s="103" t="s">
        <v>8802</v>
      </c>
      <c r="D220" s="161">
        <v>400590</v>
      </c>
      <c r="E220" s="161">
        <v>359960</v>
      </c>
      <c r="F220" s="162">
        <f t="shared" si="12"/>
        <v>40630</v>
      </c>
      <c r="G220" s="52">
        <f t="shared" si="13"/>
        <v>0.89857460246136944</v>
      </c>
      <c r="H220" s="90"/>
    </row>
    <row r="221" spans="1:8" s="15" customFormat="1" ht="38.25" outlineLevel="2">
      <c r="A221" s="89" t="s">
        <v>19</v>
      </c>
      <c r="B221" s="104" t="s">
        <v>8801</v>
      </c>
      <c r="C221" s="103" t="s">
        <v>8800</v>
      </c>
      <c r="D221" s="161">
        <v>3204720</v>
      </c>
      <c r="E221" s="161">
        <v>2879681</v>
      </c>
      <c r="F221" s="162">
        <f t="shared" si="12"/>
        <v>325039</v>
      </c>
      <c r="G221" s="52">
        <f t="shared" si="13"/>
        <v>0.89857491450111082</v>
      </c>
      <c r="H221" s="90"/>
    </row>
    <row r="222" spans="1:8" s="15" customFormat="1" ht="25.5" outlineLevel="2">
      <c r="A222" s="89" t="s">
        <v>19</v>
      </c>
      <c r="B222" s="104" t="s">
        <v>8799</v>
      </c>
      <c r="C222" s="103" t="s">
        <v>8798</v>
      </c>
      <c r="D222" s="161">
        <v>1281888</v>
      </c>
      <c r="E222" s="161">
        <v>1151872</v>
      </c>
      <c r="F222" s="162">
        <f t="shared" si="12"/>
        <v>130016</v>
      </c>
      <c r="G222" s="52">
        <f t="shared" si="13"/>
        <v>0.89857460246136944</v>
      </c>
      <c r="H222" s="90"/>
    </row>
    <row r="223" spans="1:8" s="15" customFormat="1" ht="25.5" outlineLevel="2">
      <c r="A223" s="89" t="s">
        <v>19</v>
      </c>
      <c r="B223" s="104" t="s">
        <v>8797</v>
      </c>
      <c r="C223" s="103" t="s">
        <v>8796</v>
      </c>
      <c r="D223" s="161">
        <v>2403540</v>
      </c>
      <c r="E223" s="161">
        <v>2159760</v>
      </c>
      <c r="F223" s="162">
        <f t="shared" si="12"/>
        <v>243780</v>
      </c>
      <c r="G223" s="52">
        <f t="shared" si="13"/>
        <v>0.89857460246136944</v>
      </c>
      <c r="H223" s="90"/>
    </row>
    <row r="224" spans="1:8" s="15" customFormat="1" ht="25.5" outlineLevel="2">
      <c r="A224" s="89" t="s">
        <v>19</v>
      </c>
      <c r="B224" s="104" t="s">
        <v>8795</v>
      </c>
      <c r="C224" s="103" t="s">
        <v>8794</v>
      </c>
      <c r="D224" s="161">
        <v>1502213</v>
      </c>
      <c r="E224" s="161">
        <v>1349851</v>
      </c>
      <c r="F224" s="162">
        <f t="shared" si="12"/>
        <v>152362</v>
      </c>
      <c r="G224" s="52">
        <f t="shared" si="13"/>
        <v>0.89857496906231005</v>
      </c>
      <c r="H224" s="90"/>
    </row>
    <row r="225" spans="1:8" s="15" customFormat="1" ht="38.25" outlineLevel="2">
      <c r="A225" s="89" t="s">
        <v>19</v>
      </c>
      <c r="B225" s="104" t="s">
        <v>8793</v>
      </c>
      <c r="C225" s="103" t="s">
        <v>8792</v>
      </c>
      <c r="D225" s="161">
        <v>5007375</v>
      </c>
      <c r="E225" s="161">
        <v>4499500</v>
      </c>
      <c r="F225" s="162">
        <f t="shared" si="12"/>
        <v>507875</v>
      </c>
      <c r="G225" s="52">
        <f t="shared" si="13"/>
        <v>0.89857460246136944</v>
      </c>
      <c r="H225" s="90"/>
    </row>
    <row r="226" spans="1:8" s="15" customFormat="1" ht="25.5" outlineLevel="2">
      <c r="A226" s="89" t="s">
        <v>19</v>
      </c>
      <c r="B226" s="104" t="s">
        <v>8791</v>
      </c>
      <c r="C226" s="103" t="s">
        <v>8699</v>
      </c>
      <c r="D226" s="161">
        <v>1201770</v>
      </c>
      <c r="E226" s="161">
        <v>1079879</v>
      </c>
      <c r="F226" s="162">
        <f t="shared" si="12"/>
        <v>121891</v>
      </c>
      <c r="G226" s="52">
        <f t="shared" si="13"/>
        <v>0.89857377035539243</v>
      </c>
      <c r="H226" s="90"/>
    </row>
    <row r="227" spans="1:8" s="15" customFormat="1" outlineLevel="2">
      <c r="A227" s="89" t="s">
        <v>19</v>
      </c>
      <c r="B227" s="104" t="s">
        <v>8790</v>
      </c>
      <c r="C227" s="103" t="s">
        <v>8789</v>
      </c>
      <c r="D227" s="161">
        <v>1602360</v>
      </c>
      <c r="E227" s="161">
        <v>1439840</v>
      </c>
      <c r="F227" s="162">
        <f t="shared" si="12"/>
        <v>162520</v>
      </c>
      <c r="G227" s="52">
        <f t="shared" si="13"/>
        <v>0.89857460246136944</v>
      </c>
      <c r="H227" s="90"/>
    </row>
    <row r="228" spans="1:8" s="15" customFormat="1" outlineLevel="2">
      <c r="A228" s="89" t="s">
        <v>19</v>
      </c>
      <c r="B228" s="104" t="s">
        <v>8788</v>
      </c>
      <c r="C228" s="103" t="s">
        <v>8787</v>
      </c>
      <c r="D228" s="161">
        <v>801180</v>
      </c>
      <c r="E228" s="161">
        <v>570078</v>
      </c>
      <c r="F228" s="162">
        <f t="shared" si="12"/>
        <v>231102</v>
      </c>
      <c r="G228" s="52">
        <f t="shared" si="13"/>
        <v>0.71154796674904519</v>
      </c>
      <c r="H228" s="90"/>
    </row>
    <row r="229" spans="1:8" s="15" customFormat="1" ht="25.5" outlineLevel="2">
      <c r="A229" s="89" t="s">
        <v>19</v>
      </c>
      <c r="B229" s="104" t="s">
        <v>8786</v>
      </c>
      <c r="C229" s="103" t="s">
        <v>8785</v>
      </c>
      <c r="D229" s="161">
        <v>5007375</v>
      </c>
      <c r="E229" s="161">
        <v>4499500</v>
      </c>
      <c r="F229" s="162">
        <f t="shared" si="12"/>
        <v>507875</v>
      </c>
      <c r="G229" s="52">
        <f t="shared" si="13"/>
        <v>0.89857460246136944</v>
      </c>
      <c r="H229" s="90"/>
    </row>
    <row r="230" spans="1:8" s="15" customFormat="1" ht="63.75" outlineLevel="2">
      <c r="A230" s="89" t="s">
        <v>19</v>
      </c>
      <c r="B230" s="104" t="s">
        <v>8782</v>
      </c>
      <c r="C230" s="103" t="s">
        <v>8781</v>
      </c>
      <c r="D230" s="161">
        <v>8011800</v>
      </c>
      <c r="E230" s="161">
        <v>7199200</v>
      </c>
      <c r="F230" s="162">
        <f t="shared" si="12"/>
        <v>812600</v>
      </c>
      <c r="G230" s="52">
        <f t="shared" si="13"/>
        <v>0.89857460246136944</v>
      </c>
      <c r="H230" s="90"/>
    </row>
    <row r="231" spans="1:8" s="15" customFormat="1" ht="25.5" outlineLevel="2">
      <c r="A231" s="89" t="s">
        <v>19</v>
      </c>
      <c r="B231" s="104" t="s">
        <v>8780</v>
      </c>
      <c r="C231" s="103" t="s">
        <v>8779</v>
      </c>
      <c r="D231" s="161">
        <v>3565251</v>
      </c>
      <c r="E231" s="161">
        <v>3203643</v>
      </c>
      <c r="F231" s="162">
        <f t="shared" si="12"/>
        <v>361608</v>
      </c>
      <c r="G231" s="52">
        <f t="shared" si="13"/>
        <v>0.89857432197620868</v>
      </c>
      <c r="H231" s="90"/>
    </row>
    <row r="232" spans="1:8" s="15" customFormat="1" ht="25.5" outlineLevel="2">
      <c r="A232" s="89" t="s">
        <v>19</v>
      </c>
      <c r="B232" s="104" t="s">
        <v>8778</v>
      </c>
      <c r="C232" s="103" t="s">
        <v>8777</v>
      </c>
      <c r="D232" s="161">
        <v>3004425</v>
      </c>
      <c r="E232" s="161">
        <v>2699700</v>
      </c>
      <c r="F232" s="162">
        <f t="shared" si="12"/>
        <v>304725</v>
      </c>
      <c r="G232" s="52">
        <f t="shared" si="13"/>
        <v>0.89857460246136944</v>
      </c>
      <c r="H232" s="90"/>
    </row>
    <row r="233" spans="1:8" s="15" customFormat="1" ht="25.5" outlineLevel="2">
      <c r="A233" s="89" t="s">
        <v>19</v>
      </c>
      <c r="B233" s="104" t="s">
        <v>8776</v>
      </c>
      <c r="C233" s="103" t="s">
        <v>8775</v>
      </c>
      <c r="D233" s="161">
        <v>640944</v>
      </c>
      <c r="E233" s="161">
        <v>554706</v>
      </c>
      <c r="F233" s="162">
        <f t="shared" si="12"/>
        <v>86238</v>
      </c>
      <c r="G233" s="52">
        <f t="shared" si="13"/>
        <v>0.86545158391372723</v>
      </c>
      <c r="H233" s="90"/>
    </row>
    <row r="234" spans="1:8" s="15" customFormat="1" ht="38.25" outlineLevel="2">
      <c r="A234" s="89" t="s">
        <v>19</v>
      </c>
      <c r="B234" s="104" t="s">
        <v>8772</v>
      </c>
      <c r="C234" s="103" t="s">
        <v>8737</v>
      </c>
      <c r="D234" s="161">
        <v>2964366</v>
      </c>
      <c r="E234" s="161">
        <v>2663704</v>
      </c>
      <c r="F234" s="162">
        <f t="shared" si="12"/>
        <v>300662</v>
      </c>
      <c r="G234" s="52">
        <f t="shared" si="13"/>
        <v>0.89857460246136944</v>
      </c>
      <c r="H234" s="90"/>
    </row>
    <row r="235" spans="1:8" s="15" customFormat="1" outlineLevel="2">
      <c r="A235" s="89" t="s">
        <v>19</v>
      </c>
      <c r="B235" s="104" t="s">
        <v>8771</v>
      </c>
      <c r="C235" s="103" t="s">
        <v>8770</v>
      </c>
      <c r="D235" s="161">
        <v>1602360</v>
      </c>
      <c r="E235" s="161">
        <v>1439840</v>
      </c>
      <c r="F235" s="162">
        <f t="shared" si="12"/>
        <v>162520</v>
      </c>
      <c r="G235" s="52">
        <f t="shared" si="13"/>
        <v>0.89857460246136944</v>
      </c>
      <c r="H235" s="90"/>
    </row>
    <row r="236" spans="1:8" s="15" customFormat="1" ht="25.5" outlineLevel="2">
      <c r="A236" s="89" t="s">
        <v>19</v>
      </c>
      <c r="B236" s="104" t="s">
        <v>8769</v>
      </c>
      <c r="C236" s="103" t="s">
        <v>8768</v>
      </c>
      <c r="D236" s="161">
        <v>5007375</v>
      </c>
      <c r="E236" s="161">
        <v>4499500</v>
      </c>
      <c r="F236" s="162">
        <f t="shared" si="12"/>
        <v>507875</v>
      </c>
      <c r="G236" s="52">
        <f t="shared" si="13"/>
        <v>0.89857460246136944</v>
      </c>
      <c r="H236" s="90"/>
    </row>
    <row r="237" spans="1:8" s="15" customFormat="1" ht="25.5" outlineLevel="2">
      <c r="A237" s="89" t="s">
        <v>19</v>
      </c>
      <c r="B237" s="104" t="s">
        <v>8767</v>
      </c>
      <c r="C237" s="103" t="s">
        <v>8721</v>
      </c>
      <c r="D237" s="161">
        <v>6008850</v>
      </c>
      <c r="E237" s="161">
        <v>5399401</v>
      </c>
      <c r="F237" s="162">
        <f t="shared" si="12"/>
        <v>609449</v>
      </c>
      <c r="G237" s="52">
        <f t="shared" si="13"/>
        <v>0.89857476888256493</v>
      </c>
      <c r="H237" s="90"/>
    </row>
    <row r="238" spans="1:8" s="15" customFormat="1" outlineLevel="2">
      <c r="A238" s="89" t="s">
        <v>19</v>
      </c>
      <c r="B238" s="104" t="s">
        <v>8766</v>
      </c>
      <c r="C238" s="103" t="s">
        <v>8739</v>
      </c>
      <c r="D238" s="161">
        <v>7210620</v>
      </c>
      <c r="E238" s="161">
        <v>6329374</v>
      </c>
      <c r="F238" s="162">
        <f t="shared" si="12"/>
        <v>881246</v>
      </c>
      <c r="G238" s="52">
        <f t="shared" si="13"/>
        <v>0.87778498936291194</v>
      </c>
      <c r="H238" s="90"/>
    </row>
    <row r="239" spans="1:8" s="15" customFormat="1" ht="51" outlineLevel="2">
      <c r="A239" s="89" t="s">
        <v>19</v>
      </c>
      <c r="B239" s="104" t="s">
        <v>8765</v>
      </c>
      <c r="C239" s="103" t="s">
        <v>8764</v>
      </c>
      <c r="D239" s="161">
        <v>1201770</v>
      </c>
      <c r="E239" s="161">
        <v>1079879</v>
      </c>
      <c r="F239" s="162">
        <f t="shared" si="12"/>
        <v>121891</v>
      </c>
      <c r="G239" s="52">
        <f t="shared" si="13"/>
        <v>0.89857377035539243</v>
      </c>
      <c r="H239" s="90"/>
    </row>
    <row r="240" spans="1:8" s="15" customFormat="1" ht="25.5" outlineLevel="2">
      <c r="A240" s="89" t="s">
        <v>19</v>
      </c>
      <c r="B240" s="104" t="s">
        <v>8763</v>
      </c>
      <c r="C240" s="103" t="s">
        <v>8762</v>
      </c>
      <c r="D240" s="161">
        <v>801180</v>
      </c>
      <c r="E240" s="161">
        <v>719921</v>
      </c>
      <c r="F240" s="162">
        <f t="shared" si="12"/>
        <v>81259</v>
      </c>
      <c r="G240" s="52">
        <f t="shared" si="13"/>
        <v>0.89857585062033496</v>
      </c>
      <c r="H240" s="90"/>
    </row>
    <row r="241" spans="1:8" s="15" customFormat="1" ht="25.5" outlineLevel="2">
      <c r="A241" s="89" t="s">
        <v>19</v>
      </c>
      <c r="B241" s="104" t="s">
        <v>8759</v>
      </c>
      <c r="C241" s="103" t="s">
        <v>8729</v>
      </c>
      <c r="D241" s="161">
        <v>2643894</v>
      </c>
      <c r="E241" s="161">
        <v>2375603</v>
      </c>
      <c r="F241" s="162">
        <f t="shared" si="12"/>
        <v>268291</v>
      </c>
      <c r="G241" s="52">
        <f t="shared" si="13"/>
        <v>0.89852429787275889</v>
      </c>
      <c r="H241" s="90"/>
    </row>
    <row r="242" spans="1:8" s="15" customFormat="1" ht="25.5" outlineLevel="2">
      <c r="A242" s="89" t="s">
        <v>19</v>
      </c>
      <c r="B242" s="104" t="s">
        <v>8758</v>
      </c>
      <c r="C242" s="103" t="s">
        <v>8757</v>
      </c>
      <c r="D242" s="161">
        <v>6008850</v>
      </c>
      <c r="E242" s="161">
        <f>1026567+4372834</f>
        <v>5399401</v>
      </c>
      <c r="F242" s="162">
        <f t="shared" si="12"/>
        <v>609449</v>
      </c>
      <c r="G242" s="52">
        <f t="shared" si="13"/>
        <v>0.89857476888256493</v>
      </c>
      <c r="H242" s="92"/>
    </row>
    <row r="243" spans="1:8" s="15" customFormat="1" outlineLevel="2">
      <c r="A243" s="89" t="s">
        <v>19</v>
      </c>
      <c r="B243" s="104" t="s">
        <v>8756</v>
      </c>
      <c r="C243" s="103" t="s">
        <v>8755</v>
      </c>
      <c r="D243" s="161">
        <v>2403540</v>
      </c>
      <c r="E243" s="161">
        <v>2159760</v>
      </c>
      <c r="F243" s="162">
        <f t="shared" si="12"/>
        <v>243780</v>
      </c>
      <c r="G243" s="52">
        <f t="shared" si="13"/>
        <v>0.89857460246136944</v>
      </c>
      <c r="H243" s="90"/>
    </row>
    <row r="244" spans="1:8" s="15" customFormat="1" ht="25.5" outlineLevel="2">
      <c r="A244" s="89" t="s">
        <v>19</v>
      </c>
      <c r="B244" s="104" t="s">
        <v>8754</v>
      </c>
      <c r="C244" s="103" t="s">
        <v>8753</v>
      </c>
      <c r="D244" s="161">
        <v>9013275</v>
      </c>
      <c r="E244" s="161">
        <v>8099101</v>
      </c>
      <c r="F244" s="162">
        <f t="shared" si="12"/>
        <v>914174</v>
      </c>
      <c r="G244" s="52">
        <f t="shared" si="13"/>
        <v>0.8985747134088331</v>
      </c>
      <c r="H244" s="90"/>
    </row>
    <row r="245" spans="1:8" s="15" customFormat="1" ht="38.25" outlineLevel="2">
      <c r="A245" s="89" t="s">
        <v>19</v>
      </c>
      <c r="B245" s="104" t="s">
        <v>8752</v>
      </c>
      <c r="C245" s="103" t="s">
        <v>8751</v>
      </c>
      <c r="D245" s="161">
        <v>35051627</v>
      </c>
      <c r="E245" s="161">
        <v>6286277</v>
      </c>
      <c r="F245" s="162">
        <v>28765350</v>
      </c>
      <c r="G245" s="52">
        <f t="shared" si="13"/>
        <v>0.17934337256299115</v>
      </c>
      <c r="H245" s="90"/>
    </row>
    <row r="246" spans="1:8" s="15" customFormat="1" outlineLevel="2">
      <c r="A246" s="89" t="s">
        <v>19</v>
      </c>
      <c r="B246" s="104" t="s">
        <v>8748</v>
      </c>
      <c r="C246" s="103" t="s">
        <v>8747</v>
      </c>
      <c r="D246" s="161">
        <v>32047201</v>
      </c>
      <c r="E246" s="161">
        <v>28796803</v>
      </c>
      <c r="F246" s="162">
        <f t="shared" si="12"/>
        <v>3250398</v>
      </c>
      <c r="G246" s="52">
        <f t="shared" si="13"/>
        <v>0.89857466803419117</v>
      </c>
      <c r="H246" s="90"/>
    </row>
    <row r="247" spans="1:8" s="15" customFormat="1" ht="25.5" outlineLevel="2">
      <c r="A247" s="89" t="s">
        <v>19</v>
      </c>
      <c r="B247" s="104" t="s">
        <v>8746</v>
      </c>
      <c r="C247" s="103" t="s">
        <v>8745</v>
      </c>
      <c r="D247" s="161">
        <v>2120000</v>
      </c>
      <c r="E247" s="161">
        <v>1813601</v>
      </c>
      <c r="F247" s="162">
        <f t="shared" si="12"/>
        <v>306399</v>
      </c>
      <c r="G247" s="52">
        <f t="shared" si="13"/>
        <v>0.85547216981132079</v>
      </c>
      <c r="H247" s="90"/>
    </row>
    <row r="248" spans="1:8" s="15" customFormat="1" ht="25.5" outlineLevel="2">
      <c r="A248" s="89" t="s">
        <v>19</v>
      </c>
      <c r="B248" s="104" t="s">
        <v>8746</v>
      </c>
      <c r="C248" s="103" t="s">
        <v>8745</v>
      </c>
      <c r="D248" s="161">
        <v>8495636</v>
      </c>
      <c r="E248" s="161">
        <v>7725341</v>
      </c>
      <c r="F248" s="162">
        <f t="shared" ref="F248:F274" si="14">D248-E248</f>
        <v>770295</v>
      </c>
      <c r="G248" s="52">
        <f t="shared" ref="G248:G274" si="15">E248/D248</f>
        <v>0.90933050803965709</v>
      </c>
      <c r="H248" s="90"/>
    </row>
    <row r="249" spans="1:8" s="15" customFormat="1" outlineLevel="2">
      <c r="A249" s="89" t="s">
        <v>19</v>
      </c>
      <c r="B249" s="104" t="s">
        <v>8744</v>
      </c>
      <c r="C249" s="103" t="s">
        <v>8743</v>
      </c>
      <c r="D249" s="161">
        <v>3000000</v>
      </c>
      <c r="E249" s="161">
        <v>2566417</v>
      </c>
      <c r="F249" s="162">
        <f t="shared" si="14"/>
        <v>433583</v>
      </c>
      <c r="G249" s="52">
        <f t="shared" si="15"/>
        <v>0.85547233333333328</v>
      </c>
      <c r="H249" s="90"/>
    </row>
    <row r="250" spans="1:8" s="15" customFormat="1" outlineLevel="2">
      <c r="A250" s="89" t="s">
        <v>19</v>
      </c>
      <c r="B250" s="104" t="s">
        <v>8744</v>
      </c>
      <c r="C250" s="103" t="s">
        <v>8743</v>
      </c>
      <c r="D250" s="161">
        <v>12022126</v>
      </c>
      <c r="E250" s="161">
        <v>10932085</v>
      </c>
      <c r="F250" s="162">
        <f t="shared" si="14"/>
        <v>1090041</v>
      </c>
      <c r="G250" s="52">
        <f t="shared" si="15"/>
        <v>0.90933042957626631</v>
      </c>
      <c r="H250" s="90"/>
    </row>
    <row r="251" spans="1:8" s="15" customFormat="1" ht="25.5" outlineLevel="2">
      <c r="A251" s="89" t="s">
        <v>19</v>
      </c>
      <c r="B251" s="104" t="s">
        <v>8742</v>
      </c>
      <c r="C251" s="103" t="s">
        <v>8741</v>
      </c>
      <c r="D251" s="161">
        <v>2000000</v>
      </c>
      <c r="E251" s="161">
        <v>1710945</v>
      </c>
      <c r="F251" s="162">
        <f t="shared" si="14"/>
        <v>289055</v>
      </c>
      <c r="G251" s="52">
        <f t="shared" si="15"/>
        <v>0.85547249999999997</v>
      </c>
      <c r="H251" s="90"/>
    </row>
    <row r="252" spans="1:8" s="15" customFormat="1" ht="25.5" outlineLevel="2">
      <c r="A252" s="89" t="s">
        <v>19</v>
      </c>
      <c r="B252" s="104" t="s">
        <v>8742</v>
      </c>
      <c r="C252" s="103" t="s">
        <v>8741</v>
      </c>
      <c r="D252" s="161">
        <v>8014751</v>
      </c>
      <c r="E252" s="161">
        <v>6894654</v>
      </c>
      <c r="F252" s="162">
        <f t="shared" si="14"/>
        <v>1120097</v>
      </c>
      <c r="G252" s="52">
        <f t="shared" si="15"/>
        <v>0.86024556470937152</v>
      </c>
      <c r="H252" s="90"/>
    </row>
    <row r="253" spans="1:8" s="15" customFormat="1" outlineLevel="2">
      <c r="A253" s="89" t="s">
        <v>19</v>
      </c>
      <c r="B253" s="104" t="s">
        <v>8740</v>
      </c>
      <c r="C253" s="103" t="s">
        <v>8739</v>
      </c>
      <c r="D253" s="161">
        <v>1802655</v>
      </c>
      <c r="E253" s="161">
        <v>1619820</v>
      </c>
      <c r="F253" s="162">
        <f t="shared" si="14"/>
        <v>182835</v>
      </c>
      <c r="G253" s="52">
        <f t="shared" si="15"/>
        <v>0.89857460246136944</v>
      </c>
      <c r="H253" s="90"/>
    </row>
    <row r="254" spans="1:8" s="15" customFormat="1" ht="38.25" outlineLevel="2">
      <c r="A254" s="89" t="s">
        <v>19</v>
      </c>
      <c r="B254" s="104" t="s">
        <v>8738</v>
      </c>
      <c r="C254" s="103" t="s">
        <v>8737</v>
      </c>
      <c r="D254" s="161">
        <v>4005900</v>
      </c>
      <c r="E254" s="161">
        <v>3599601</v>
      </c>
      <c r="F254" s="162">
        <f t="shared" si="14"/>
        <v>406299</v>
      </c>
      <c r="G254" s="52">
        <f t="shared" si="15"/>
        <v>0.89857485209316257</v>
      </c>
      <c r="H254" s="90"/>
    </row>
    <row r="255" spans="1:8" s="15" customFormat="1" ht="25.5" outlineLevel="2">
      <c r="A255" s="89" t="s">
        <v>19</v>
      </c>
      <c r="B255" s="104" t="s">
        <v>8736</v>
      </c>
      <c r="C255" s="103" t="s">
        <v>8735</v>
      </c>
      <c r="D255" s="161">
        <v>3004425</v>
      </c>
      <c r="E255" s="161">
        <v>2699700</v>
      </c>
      <c r="F255" s="162">
        <f t="shared" si="14"/>
        <v>304725</v>
      </c>
      <c r="G255" s="52">
        <f t="shared" si="15"/>
        <v>0.89857460246136944</v>
      </c>
      <c r="H255" s="90"/>
    </row>
    <row r="256" spans="1:8" s="15" customFormat="1" ht="25.5" outlineLevel="2">
      <c r="A256" s="89" t="s">
        <v>19</v>
      </c>
      <c r="B256" s="104" t="s">
        <v>8734</v>
      </c>
      <c r="C256" s="103" t="s">
        <v>8733</v>
      </c>
      <c r="D256" s="161">
        <v>3004425</v>
      </c>
      <c r="E256" s="161">
        <v>2699699</v>
      </c>
      <c r="F256" s="162">
        <f t="shared" si="14"/>
        <v>304726</v>
      </c>
      <c r="G256" s="52">
        <f t="shared" si="15"/>
        <v>0.89857426961897868</v>
      </c>
      <c r="H256" s="90"/>
    </row>
    <row r="257" spans="1:8" s="15" customFormat="1" ht="25.5" outlineLevel="2">
      <c r="A257" s="89" t="s">
        <v>19</v>
      </c>
      <c r="B257" s="104" t="s">
        <v>8732</v>
      </c>
      <c r="C257" s="103" t="s">
        <v>8731</v>
      </c>
      <c r="D257" s="161">
        <v>2002950</v>
      </c>
      <c r="E257" s="161">
        <v>1799801</v>
      </c>
      <c r="F257" s="162">
        <f t="shared" si="14"/>
        <v>203149</v>
      </c>
      <c r="G257" s="52">
        <f t="shared" si="15"/>
        <v>0.89857510172495569</v>
      </c>
      <c r="H257" s="90"/>
    </row>
    <row r="258" spans="1:8" s="15" customFormat="1" ht="25.5" outlineLevel="2">
      <c r="A258" s="89" t="s">
        <v>19</v>
      </c>
      <c r="B258" s="104" t="s">
        <v>8730</v>
      </c>
      <c r="C258" s="103" t="s">
        <v>8729</v>
      </c>
      <c r="D258" s="161">
        <v>528779</v>
      </c>
      <c r="E258" s="161">
        <v>475147</v>
      </c>
      <c r="F258" s="162">
        <f t="shared" si="14"/>
        <v>53632</v>
      </c>
      <c r="G258" s="52">
        <f t="shared" si="15"/>
        <v>0.89857388436378904</v>
      </c>
      <c r="H258" s="90"/>
    </row>
    <row r="259" spans="1:8" s="15" customFormat="1" ht="25.5" outlineLevel="2">
      <c r="A259" s="89" t="s">
        <v>19</v>
      </c>
      <c r="B259" s="104" t="s">
        <v>8726</v>
      </c>
      <c r="C259" s="103" t="s">
        <v>8725</v>
      </c>
      <c r="D259" s="161">
        <v>1502213</v>
      </c>
      <c r="E259" s="161">
        <v>942656</v>
      </c>
      <c r="F259" s="162">
        <f t="shared" si="14"/>
        <v>559557</v>
      </c>
      <c r="G259" s="52">
        <f t="shared" si="15"/>
        <v>0.62751154463448255</v>
      </c>
      <c r="H259" s="90"/>
    </row>
    <row r="260" spans="1:8" s="15" customFormat="1" ht="25.5" outlineLevel="2">
      <c r="A260" s="89" t="s">
        <v>19</v>
      </c>
      <c r="B260" s="104" t="s">
        <v>8724</v>
      </c>
      <c r="C260" s="103" t="s">
        <v>8723</v>
      </c>
      <c r="D260" s="161">
        <v>3376974</v>
      </c>
      <c r="E260" s="161">
        <v>3034464</v>
      </c>
      <c r="F260" s="162">
        <f t="shared" si="14"/>
        <v>342510</v>
      </c>
      <c r="G260" s="52">
        <f t="shared" si="15"/>
        <v>0.89857487798247782</v>
      </c>
      <c r="H260" s="90"/>
    </row>
    <row r="261" spans="1:8" s="15" customFormat="1" ht="25.5" outlineLevel="2">
      <c r="A261" s="89" t="s">
        <v>19</v>
      </c>
      <c r="B261" s="104" t="s">
        <v>8722</v>
      </c>
      <c r="C261" s="103" t="s">
        <v>8721</v>
      </c>
      <c r="D261" s="161">
        <v>1001475</v>
      </c>
      <c r="E261" s="161">
        <v>899902</v>
      </c>
      <c r="F261" s="162">
        <f t="shared" si="14"/>
        <v>101573</v>
      </c>
      <c r="G261" s="52">
        <f t="shared" si="15"/>
        <v>0.89857659951571434</v>
      </c>
      <c r="H261" s="90"/>
    </row>
    <row r="262" spans="1:8" s="15" customFormat="1" outlineLevel="2">
      <c r="A262" s="89" t="s">
        <v>19</v>
      </c>
      <c r="B262" s="104" t="s">
        <v>8720</v>
      </c>
      <c r="C262" s="103" t="s">
        <v>8719</v>
      </c>
      <c r="D262" s="161">
        <v>2002950</v>
      </c>
      <c r="E262" s="161">
        <v>1799800</v>
      </c>
      <c r="F262" s="162">
        <f t="shared" si="14"/>
        <v>203150</v>
      </c>
      <c r="G262" s="52">
        <f t="shared" si="15"/>
        <v>0.89857460246136944</v>
      </c>
      <c r="H262" s="90"/>
    </row>
    <row r="263" spans="1:8" s="15" customFormat="1" outlineLevel="2">
      <c r="A263" s="89" t="s">
        <v>19</v>
      </c>
      <c r="B263" s="104" t="s">
        <v>8718</v>
      </c>
      <c r="C263" s="103" t="s">
        <v>8717</v>
      </c>
      <c r="D263" s="161">
        <v>1001475</v>
      </c>
      <c r="E263" s="161">
        <v>899901</v>
      </c>
      <c r="F263" s="162">
        <f t="shared" si="14"/>
        <v>101574</v>
      </c>
      <c r="G263" s="52">
        <f t="shared" si="15"/>
        <v>0.89857560098854194</v>
      </c>
      <c r="H263" s="90"/>
    </row>
    <row r="264" spans="1:8" s="15" customFormat="1" outlineLevel="2">
      <c r="A264" s="89" t="s">
        <v>19</v>
      </c>
      <c r="B264" s="104" t="s">
        <v>8716</v>
      </c>
      <c r="C264" s="103" t="s">
        <v>8715</v>
      </c>
      <c r="D264" s="161">
        <v>1001475</v>
      </c>
      <c r="E264" s="161">
        <v>899901</v>
      </c>
      <c r="F264" s="162">
        <f t="shared" si="14"/>
        <v>101574</v>
      </c>
      <c r="G264" s="52">
        <f t="shared" si="15"/>
        <v>0.89857560098854194</v>
      </c>
      <c r="H264" s="90"/>
    </row>
    <row r="265" spans="1:8" s="15" customFormat="1" ht="25.5" outlineLevel="2">
      <c r="A265" s="89" t="s">
        <v>19</v>
      </c>
      <c r="B265" s="104" t="s">
        <v>8714</v>
      </c>
      <c r="C265" s="103" t="s">
        <v>8713</v>
      </c>
      <c r="D265" s="161">
        <v>2002950</v>
      </c>
      <c r="E265" s="161">
        <v>1799800</v>
      </c>
      <c r="F265" s="162">
        <f t="shared" si="14"/>
        <v>203150</v>
      </c>
      <c r="G265" s="52">
        <f t="shared" si="15"/>
        <v>0.89857460246136944</v>
      </c>
      <c r="H265" s="90"/>
    </row>
    <row r="266" spans="1:8" s="15" customFormat="1" outlineLevel="2">
      <c r="A266" s="89" t="s">
        <v>19</v>
      </c>
      <c r="B266" s="104" t="s">
        <v>8712</v>
      </c>
      <c r="C266" s="103" t="s">
        <v>8711</v>
      </c>
      <c r="D266" s="161">
        <v>2002950</v>
      </c>
      <c r="E266" s="161">
        <v>1799800</v>
      </c>
      <c r="F266" s="162">
        <f t="shared" si="14"/>
        <v>203150</v>
      </c>
      <c r="G266" s="52">
        <f t="shared" si="15"/>
        <v>0.89857460246136944</v>
      </c>
      <c r="H266" s="90"/>
    </row>
    <row r="267" spans="1:8" s="15" customFormat="1" outlineLevel="2">
      <c r="A267" s="89" t="s">
        <v>19</v>
      </c>
      <c r="B267" s="104" t="s">
        <v>8708</v>
      </c>
      <c r="C267" s="103" t="s">
        <v>8707</v>
      </c>
      <c r="D267" s="161">
        <v>600885</v>
      </c>
      <c r="E267" s="161">
        <v>539940</v>
      </c>
      <c r="F267" s="162">
        <f t="shared" si="14"/>
        <v>60945</v>
      </c>
      <c r="G267" s="52">
        <f t="shared" si="15"/>
        <v>0.89857460246136944</v>
      </c>
      <c r="H267" s="90"/>
    </row>
    <row r="268" spans="1:8" s="15" customFormat="1" ht="25.5" outlineLevel="2">
      <c r="A268" s="89" t="s">
        <v>19</v>
      </c>
      <c r="B268" s="104" t="s">
        <v>8704</v>
      </c>
      <c r="C268" s="103" t="s">
        <v>8703</v>
      </c>
      <c r="D268" s="161">
        <v>7010325</v>
      </c>
      <c r="E268" s="161">
        <v>6299300</v>
      </c>
      <c r="F268" s="162">
        <f t="shared" si="14"/>
        <v>711025</v>
      </c>
      <c r="G268" s="52">
        <f t="shared" si="15"/>
        <v>0.89857460246136944</v>
      </c>
      <c r="H268" s="90"/>
    </row>
    <row r="269" spans="1:8" s="15" customFormat="1" ht="38.25" outlineLevel="2">
      <c r="A269" s="89" t="s">
        <v>19</v>
      </c>
      <c r="B269" s="104" t="s">
        <v>8702</v>
      </c>
      <c r="C269" s="103" t="s">
        <v>8701</v>
      </c>
      <c r="D269" s="161">
        <v>4005900</v>
      </c>
      <c r="E269" s="161">
        <v>3483615</v>
      </c>
      <c r="F269" s="162">
        <f t="shared" si="14"/>
        <v>522285</v>
      </c>
      <c r="G269" s="52">
        <f t="shared" si="15"/>
        <v>0.8696210589380664</v>
      </c>
      <c r="H269" s="90"/>
    </row>
    <row r="270" spans="1:8" s="15" customFormat="1" ht="25.5" outlineLevel="2">
      <c r="A270" s="89" t="s">
        <v>19</v>
      </c>
      <c r="B270" s="104" t="s">
        <v>8700</v>
      </c>
      <c r="C270" s="103" t="s">
        <v>8699</v>
      </c>
      <c r="D270" s="161">
        <v>2002950</v>
      </c>
      <c r="E270" s="161">
        <v>1799800</v>
      </c>
      <c r="F270" s="162">
        <f t="shared" si="14"/>
        <v>203150</v>
      </c>
      <c r="G270" s="52">
        <f t="shared" si="15"/>
        <v>0.89857460246136944</v>
      </c>
      <c r="H270" s="90"/>
    </row>
    <row r="271" spans="1:8" s="15" customFormat="1" ht="38.25" outlineLevel="2">
      <c r="A271" s="89" t="s">
        <v>19</v>
      </c>
      <c r="B271" s="104" t="s">
        <v>8698</v>
      </c>
      <c r="C271" s="103" t="s">
        <v>8697</v>
      </c>
      <c r="D271" s="161">
        <v>3004425</v>
      </c>
      <c r="E271" s="161">
        <v>2699699</v>
      </c>
      <c r="F271" s="162">
        <f t="shared" si="14"/>
        <v>304726</v>
      </c>
      <c r="G271" s="52">
        <f t="shared" si="15"/>
        <v>0.89857426961897868</v>
      </c>
      <c r="H271" s="90"/>
    </row>
    <row r="272" spans="1:8" s="15" customFormat="1" ht="25.5" outlineLevel="2">
      <c r="A272" s="89" t="s">
        <v>19</v>
      </c>
      <c r="B272" s="104" t="s">
        <v>11091</v>
      </c>
      <c r="C272" s="103" t="s">
        <v>11066</v>
      </c>
      <c r="D272" s="161">
        <v>6470635.4000000004</v>
      </c>
      <c r="E272" s="161">
        <v>6470635</v>
      </c>
      <c r="F272" s="162">
        <f t="shared" si="14"/>
        <v>0.40000000037252903</v>
      </c>
      <c r="G272" s="52">
        <f t="shared" si="15"/>
        <v>0.99999993818226873</v>
      </c>
      <c r="H272" s="90"/>
    </row>
    <row r="273" spans="1:8" s="15" customFormat="1" ht="38.25" outlineLevel="2">
      <c r="A273" s="89" t="s">
        <v>19</v>
      </c>
      <c r="B273" s="104" t="s">
        <v>11936</v>
      </c>
      <c r="C273" s="103" t="s">
        <v>11937</v>
      </c>
      <c r="D273" s="161">
        <v>36235559</v>
      </c>
      <c r="E273" s="161">
        <v>35174964</v>
      </c>
      <c r="F273" s="162">
        <f t="shared" si="14"/>
        <v>1060595</v>
      </c>
      <c r="G273" s="52">
        <f t="shared" si="15"/>
        <v>0.97073054675381165</v>
      </c>
      <c r="H273" s="90"/>
    </row>
    <row r="274" spans="1:8" s="15" customFormat="1" outlineLevel="2">
      <c r="A274" s="89" t="s">
        <v>19</v>
      </c>
      <c r="B274" s="104" t="s">
        <v>11090</v>
      </c>
      <c r="C274" s="103" t="s">
        <v>11089</v>
      </c>
      <c r="D274" s="161">
        <v>67941673</v>
      </c>
      <c r="E274" s="161">
        <v>15198833</v>
      </c>
      <c r="F274" s="162">
        <f t="shared" si="14"/>
        <v>52742840</v>
      </c>
      <c r="G274" s="52">
        <f t="shared" si="15"/>
        <v>0.22370413221941121</v>
      </c>
      <c r="H274" s="90"/>
    </row>
    <row r="275" spans="1:8" s="101" customFormat="1" outlineLevel="1">
      <c r="A275" s="91" t="s">
        <v>11165</v>
      </c>
      <c r="B275" s="104"/>
      <c r="C275" s="103"/>
      <c r="D275" s="161"/>
      <c r="E275" s="161"/>
      <c r="F275" s="162">
        <f>SUBTOTAL(9,F184:F274)</f>
        <v>137402472.40000001</v>
      </c>
      <c r="G275" s="52"/>
      <c r="H275" s="90"/>
    </row>
    <row r="276" spans="1:8" s="15" customFormat="1" outlineLevel="2">
      <c r="A276" s="89" t="s">
        <v>37</v>
      </c>
      <c r="B276" s="104" t="s">
        <v>35</v>
      </c>
      <c r="C276" s="103" t="s">
        <v>36</v>
      </c>
      <c r="D276" s="161">
        <v>10763545</v>
      </c>
      <c r="E276" s="161">
        <v>7168816.9100000001</v>
      </c>
      <c r="F276" s="162">
        <f t="shared" ref="F276:F307" si="16">D276-E276</f>
        <v>3594728.09</v>
      </c>
      <c r="G276" s="52">
        <f t="shared" ref="G276:G339" si="17">E276/D276</f>
        <v>0.6660274946590552</v>
      </c>
      <c r="H276" s="90"/>
    </row>
    <row r="277" spans="1:8" s="15" customFormat="1" outlineLevel="2">
      <c r="A277" s="89" t="s">
        <v>37</v>
      </c>
      <c r="B277" s="104" t="s">
        <v>35</v>
      </c>
      <c r="C277" s="103" t="s">
        <v>36</v>
      </c>
      <c r="D277" s="161">
        <v>4584515</v>
      </c>
      <c r="E277" s="161">
        <v>4349173.46</v>
      </c>
      <c r="F277" s="162">
        <f t="shared" si="16"/>
        <v>235341.54000000004</v>
      </c>
      <c r="G277" s="52">
        <f t="shared" si="17"/>
        <v>0.94866598975027894</v>
      </c>
      <c r="H277" s="90"/>
    </row>
    <row r="278" spans="1:8" s="15" customFormat="1" outlineLevel="2">
      <c r="A278" s="89" t="s">
        <v>37</v>
      </c>
      <c r="B278" s="104" t="s">
        <v>35</v>
      </c>
      <c r="C278" s="103" t="s">
        <v>36</v>
      </c>
      <c r="D278" s="161">
        <v>3200000</v>
      </c>
      <c r="E278" s="161">
        <v>3046138.7</v>
      </c>
      <c r="F278" s="162">
        <f t="shared" si="16"/>
        <v>153861.29999999981</v>
      </c>
      <c r="G278" s="52">
        <f t="shared" si="17"/>
        <v>0.95191834375000006</v>
      </c>
      <c r="H278" s="90"/>
    </row>
    <row r="279" spans="1:8" s="15" customFormat="1" outlineLevel="2">
      <c r="A279" s="89" t="s">
        <v>37</v>
      </c>
      <c r="B279" s="104" t="s">
        <v>35</v>
      </c>
      <c r="C279" s="103" t="s">
        <v>36</v>
      </c>
      <c r="D279" s="161">
        <v>14460120</v>
      </c>
      <c r="E279" s="161">
        <v>14460119.73</v>
      </c>
      <c r="F279" s="162">
        <f t="shared" si="16"/>
        <v>0.26999999955296516</v>
      </c>
      <c r="G279" s="52">
        <f t="shared" si="17"/>
        <v>0.99999998132795587</v>
      </c>
      <c r="H279" s="90"/>
    </row>
    <row r="280" spans="1:8" s="15" customFormat="1" outlineLevel="2">
      <c r="A280" s="89" t="s">
        <v>37</v>
      </c>
      <c r="B280" s="104" t="s">
        <v>35</v>
      </c>
      <c r="C280" s="103" t="s">
        <v>36</v>
      </c>
      <c r="D280" s="161">
        <v>8676072</v>
      </c>
      <c r="E280" s="161">
        <v>8676071.9700000007</v>
      </c>
      <c r="F280" s="162">
        <f t="shared" si="16"/>
        <v>2.9999999329447746E-2</v>
      </c>
      <c r="G280" s="52">
        <f t="shared" si="17"/>
        <v>0.99999999654221416</v>
      </c>
      <c r="H280" s="90"/>
    </row>
    <row r="281" spans="1:8" s="15" customFormat="1" outlineLevel="2">
      <c r="A281" s="89" t="s">
        <v>37</v>
      </c>
      <c r="B281" s="104" t="s">
        <v>38</v>
      </c>
      <c r="C281" s="103" t="s">
        <v>39</v>
      </c>
      <c r="D281" s="161">
        <v>580006.11</v>
      </c>
      <c r="E281" s="161">
        <v>580006.07999999996</v>
      </c>
      <c r="F281" s="162">
        <f t="shared" si="16"/>
        <v>3.0000000027939677E-2</v>
      </c>
      <c r="G281" s="52">
        <f t="shared" si="17"/>
        <v>0.99999994827640692</v>
      </c>
      <c r="H281" s="90"/>
    </row>
    <row r="282" spans="1:8" s="15" customFormat="1" outlineLevel="2">
      <c r="A282" s="89" t="s">
        <v>37</v>
      </c>
      <c r="B282" s="104" t="s">
        <v>40</v>
      </c>
      <c r="C282" s="103" t="s">
        <v>41</v>
      </c>
      <c r="D282" s="161">
        <v>105000000</v>
      </c>
      <c r="E282" s="161">
        <v>104722413.56</v>
      </c>
      <c r="F282" s="162">
        <f t="shared" si="16"/>
        <v>277586.43999999762</v>
      </c>
      <c r="G282" s="52">
        <f t="shared" si="17"/>
        <v>0.99735631961904769</v>
      </c>
      <c r="H282" s="90"/>
    </row>
    <row r="283" spans="1:8" s="15" customFormat="1" outlineLevel="2">
      <c r="A283" s="89" t="s">
        <v>37</v>
      </c>
      <c r="B283" s="104" t="s">
        <v>42</v>
      </c>
      <c r="C283" s="103" t="s">
        <v>43</v>
      </c>
      <c r="D283" s="161">
        <v>24756151</v>
      </c>
      <c r="E283" s="161">
        <v>22755671.039999999</v>
      </c>
      <c r="F283" s="162">
        <f t="shared" si="16"/>
        <v>2000479.9600000009</v>
      </c>
      <c r="G283" s="52">
        <f t="shared" si="17"/>
        <v>0.91919260954580539</v>
      </c>
      <c r="H283" s="90"/>
    </row>
    <row r="284" spans="1:8" s="15" customFormat="1" outlineLevel="2">
      <c r="A284" s="89" t="s">
        <v>37</v>
      </c>
      <c r="B284" s="104" t="s">
        <v>42</v>
      </c>
      <c r="C284" s="103" t="s">
        <v>43</v>
      </c>
      <c r="D284" s="161">
        <v>55306800</v>
      </c>
      <c r="E284" s="161">
        <v>55032865.390000001</v>
      </c>
      <c r="F284" s="162">
        <f t="shared" si="16"/>
        <v>273934.6099999994</v>
      </c>
      <c r="G284" s="52">
        <f t="shared" si="17"/>
        <v>0.99504699946480357</v>
      </c>
      <c r="H284" s="90"/>
    </row>
    <row r="285" spans="1:8" s="15" customFormat="1" outlineLevel="2">
      <c r="A285" s="89" t="s">
        <v>37</v>
      </c>
      <c r="B285" s="104" t="s">
        <v>42</v>
      </c>
      <c r="C285" s="103" t="s">
        <v>43</v>
      </c>
      <c r="D285" s="161">
        <v>58000000</v>
      </c>
      <c r="E285" s="161">
        <v>57959248.25</v>
      </c>
      <c r="F285" s="162">
        <f t="shared" si="16"/>
        <v>40751.75</v>
      </c>
      <c r="G285" s="52">
        <f t="shared" si="17"/>
        <v>0.99929738362068965</v>
      </c>
      <c r="H285" s="90"/>
    </row>
    <row r="286" spans="1:8" s="15" customFormat="1" ht="25.5" outlineLevel="2">
      <c r="A286" s="89" t="s">
        <v>37</v>
      </c>
      <c r="B286" s="104" t="s">
        <v>44</v>
      </c>
      <c r="C286" s="103" t="s">
        <v>45</v>
      </c>
      <c r="D286" s="161">
        <v>12904545</v>
      </c>
      <c r="E286" s="161">
        <v>12161199</v>
      </c>
      <c r="F286" s="162">
        <f t="shared" si="16"/>
        <v>743346</v>
      </c>
      <c r="G286" s="52">
        <f t="shared" si="17"/>
        <v>0.94239657423024215</v>
      </c>
      <c r="H286" s="90"/>
    </row>
    <row r="287" spans="1:8" s="15" customFormat="1" outlineLevel="2">
      <c r="A287" s="89" t="s">
        <v>37</v>
      </c>
      <c r="B287" s="104" t="s">
        <v>46</v>
      </c>
      <c r="C287" s="103" t="s">
        <v>47</v>
      </c>
      <c r="D287" s="161">
        <v>7688247</v>
      </c>
      <c r="E287" s="161">
        <v>7036283.9900000002</v>
      </c>
      <c r="F287" s="162">
        <f t="shared" si="16"/>
        <v>651963.00999999978</v>
      </c>
      <c r="G287" s="52">
        <f t="shared" si="17"/>
        <v>0.91520004365104302</v>
      </c>
      <c r="H287" s="90"/>
    </row>
    <row r="288" spans="1:8" s="15" customFormat="1" ht="25.5" outlineLevel="2">
      <c r="A288" s="89" t="s">
        <v>37</v>
      </c>
      <c r="B288" s="104" t="s">
        <v>48</v>
      </c>
      <c r="C288" s="103" t="s">
        <v>49</v>
      </c>
      <c r="D288" s="161">
        <v>1691414</v>
      </c>
      <c r="E288" s="161">
        <v>1547982</v>
      </c>
      <c r="F288" s="162">
        <f t="shared" si="16"/>
        <v>143432</v>
      </c>
      <c r="G288" s="52">
        <f t="shared" si="17"/>
        <v>0.91519994513466252</v>
      </c>
      <c r="H288" s="90"/>
    </row>
    <row r="289" spans="1:8" s="15" customFormat="1" ht="25.5" outlineLevel="2">
      <c r="A289" s="89" t="s">
        <v>37</v>
      </c>
      <c r="B289" s="104" t="s">
        <v>48</v>
      </c>
      <c r="C289" s="103" t="s">
        <v>49</v>
      </c>
      <c r="D289" s="161">
        <v>10900000</v>
      </c>
      <c r="E289" s="161">
        <v>10899999.51</v>
      </c>
      <c r="F289" s="162">
        <f t="shared" si="16"/>
        <v>0.49000000022351742</v>
      </c>
      <c r="G289" s="52">
        <f t="shared" si="17"/>
        <v>0.99999995504587158</v>
      </c>
      <c r="H289" s="90"/>
    </row>
    <row r="290" spans="1:8" s="15" customFormat="1" outlineLevel="2">
      <c r="A290" s="89" t="s">
        <v>37</v>
      </c>
      <c r="B290" s="104" t="s">
        <v>50</v>
      </c>
      <c r="C290" s="103" t="s">
        <v>51</v>
      </c>
      <c r="D290" s="161">
        <v>900000</v>
      </c>
      <c r="E290" s="161">
        <v>899999.99</v>
      </c>
      <c r="F290" s="162">
        <f t="shared" si="16"/>
        <v>1.0000000009313226E-2</v>
      </c>
      <c r="G290" s="52">
        <f t="shared" si="17"/>
        <v>0.99999998888888886</v>
      </c>
      <c r="H290" s="90"/>
    </row>
    <row r="291" spans="1:8" s="15" customFormat="1" outlineLevel="2">
      <c r="A291" s="89" t="s">
        <v>37</v>
      </c>
      <c r="B291" s="104" t="s">
        <v>52</v>
      </c>
      <c r="C291" s="103" t="s">
        <v>53</v>
      </c>
      <c r="D291" s="161">
        <v>1096920.3500000001</v>
      </c>
      <c r="E291" s="161">
        <v>916903.58</v>
      </c>
      <c r="F291" s="162">
        <f t="shared" si="16"/>
        <v>180016.77000000014</v>
      </c>
      <c r="G291" s="52">
        <f t="shared" si="17"/>
        <v>0.83588893213623017</v>
      </c>
      <c r="H291" s="90"/>
    </row>
    <row r="292" spans="1:8" s="15" customFormat="1" outlineLevel="2">
      <c r="A292" s="89" t="s">
        <v>37</v>
      </c>
      <c r="B292" s="104" t="s">
        <v>52</v>
      </c>
      <c r="C292" s="103" t="s">
        <v>53</v>
      </c>
      <c r="D292" s="161">
        <v>200000</v>
      </c>
      <c r="E292" s="161">
        <v>182511.31</v>
      </c>
      <c r="F292" s="162">
        <f t="shared" si="16"/>
        <v>17488.690000000002</v>
      </c>
      <c r="G292" s="52">
        <f t="shared" si="17"/>
        <v>0.91255655000000002</v>
      </c>
      <c r="H292" s="90"/>
    </row>
    <row r="293" spans="1:8" s="15" customFormat="1" outlineLevel="2">
      <c r="A293" s="89" t="s">
        <v>37</v>
      </c>
      <c r="B293" s="104" t="s">
        <v>54</v>
      </c>
      <c r="C293" s="103" t="s">
        <v>55</v>
      </c>
      <c r="D293" s="161">
        <v>2306474</v>
      </c>
      <c r="E293" s="161">
        <v>2110885</v>
      </c>
      <c r="F293" s="162">
        <f t="shared" si="16"/>
        <v>195589</v>
      </c>
      <c r="G293" s="52">
        <f t="shared" si="17"/>
        <v>0.91519999791890128</v>
      </c>
      <c r="H293" s="90"/>
    </row>
    <row r="294" spans="1:8" s="15" customFormat="1" ht="25.5" outlineLevel="2">
      <c r="A294" s="89" t="s">
        <v>37</v>
      </c>
      <c r="B294" s="104" t="s">
        <v>11457</v>
      </c>
      <c r="C294" s="103" t="s">
        <v>11458</v>
      </c>
      <c r="D294" s="161">
        <v>4697465.96</v>
      </c>
      <c r="E294" s="161">
        <v>4697398.8600000003</v>
      </c>
      <c r="F294" s="162">
        <f t="shared" si="16"/>
        <v>67.099999999627471</v>
      </c>
      <c r="G294" s="52">
        <f t="shared" si="17"/>
        <v>0.99998571570277017</v>
      </c>
      <c r="H294" s="90"/>
    </row>
    <row r="295" spans="1:8" s="15" customFormat="1" ht="25.5" outlineLevel="2">
      <c r="A295" s="89" t="s">
        <v>37</v>
      </c>
      <c r="B295" s="104" t="s">
        <v>56</v>
      </c>
      <c r="C295" s="103" t="s">
        <v>57</v>
      </c>
      <c r="D295" s="161">
        <v>15468749</v>
      </c>
      <c r="E295" s="161">
        <v>14157001</v>
      </c>
      <c r="F295" s="162">
        <f t="shared" si="16"/>
        <v>1311748</v>
      </c>
      <c r="G295" s="52">
        <f t="shared" si="17"/>
        <v>0.91520012381091709</v>
      </c>
      <c r="H295" s="90"/>
    </row>
    <row r="296" spans="1:8" s="15" customFormat="1" ht="25.5" outlineLevel="2">
      <c r="A296" s="89" t="s">
        <v>37</v>
      </c>
      <c r="B296" s="104" t="s">
        <v>56</v>
      </c>
      <c r="C296" s="103" t="s">
        <v>57</v>
      </c>
      <c r="D296" s="161">
        <v>5137809.5999999996</v>
      </c>
      <c r="E296" s="161">
        <v>4738631.46</v>
      </c>
      <c r="F296" s="162">
        <f t="shared" si="16"/>
        <v>399178.13999999966</v>
      </c>
      <c r="G296" s="52">
        <f t="shared" si="17"/>
        <v>0.92230577404036151</v>
      </c>
      <c r="H296" s="90"/>
    </row>
    <row r="297" spans="1:8" s="15" customFormat="1" ht="25.5" outlineLevel="2">
      <c r="A297" s="89" t="s">
        <v>37</v>
      </c>
      <c r="B297" s="104" t="s">
        <v>56</v>
      </c>
      <c r="C297" s="103" t="s">
        <v>57</v>
      </c>
      <c r="D297" s="161">
        <v>1000000</v>
      </c>
      <c r="E297" s="161">
        <v>999999.99</v>
      </c>
      <c r="F297" s="162">
        <f t="shared" si="16"/>
        <v>1.0000000009313226E-2</v>
      </c>
      <c r="G297" s="52">
        <f t="shared" si="17"/>
        <v>0.99999998999999995</v>
      </c>
      <c r="H297" s="90"/>
    </row>
    <row r="298" spans="1:8" s="15" customFormat="1" outlineLevel="2">
      <c r="A298" s="89" t="s">
        <v>37</v>
      </c>
      <c r="B298" s="104" t="s">
        <v>58</v>
      </c>
      <c r="C298" s="103" t="s">
        <v>59</v>
      </c>
      <c r="D298" s="161">
        <v>5084514.5</v>
      </c>
      <c r="E298" s="161">
        <v>5040065.18</v>
      </c>
      <c r="F298" s="162">
        <f t="shared" si="16"/>
        <v>44449.320000000298</v>
      </c>
      <c r="G298" s="52">
        <f t="shared" si="17"/>
        <v>0.99125790279484893</v>
      </c>
      <c r="H298" s="90"/>
    </row>
    <row r="299" spans="1:8" s="15" customFormat="1" outlineLevel="2">
      <c r="A299" s="89" t="s">
        <v>37</v>
      </c>
      <c r="B299" s="104" t="s">
        <v>60</v>
      </c>
      <c r="C299" s="103" t="s">
        <v>61</v>
      </c>
      <c r="D299" s="161">
        <v>10379921.199999999</v>
      </c>
      <c r="E299" s="161">
        <v>9923546.5299999993</v>
      </c>
      <c r="F299" s="162">
        <f t="shared" si="16"/>
        <v>456374.66999999993</v>
      </c>
      <c r="G299" s="52">
        <f t="shared" si="17"/>
        <v>0.95603293500917907</v>
      </c>
      <c r="H299" s="90"/>
    </row>
    <row r="300" spans="1:8" s="15" customFormat="1" ht="25.5" outlineLevel="2">
      <c r="A300" s="89" t="s">
        <v>37</v>
      </c>
      <c r="B300" s="104" t="s">
        <v>62</v>
      </c>
      <c r="C300" s="103" t="s">
        <v>63</v>
      </c>
      <c r="D300" s="161">
        <v>6437829</v>
      </c>
      <c r="E300" s="161">
        <v>5996460</v>
      </c>
      <c r="F300" s="162">
        <f t="shared" si="16"/>
        <v>441369</v>
      </c>
      <c r="G300" s="52">
        <f t="shared" si="17"/>
        <v>0.93144132905673638</v>
      </c>
      <c r="H300" s="90"/>
    </row>
    <row r="301" spans="1:8" s="15" customFormat="1" ht="38.25" outlineLevel="2">
      <c r="A301" s="89" t="s">
        <v>37</v>
      </c>
      <c r="B301" s="104" t="s">
        <v>64</v>
      </c>
      <c r="C301" s="103" t="s">
        <v>11106</v>
      </c>
      <c r="D301" s="161">
        <v>57761888.109999999</v>
      </c>
      <c r="E301" s="161">
        <v>53024296.109999999</v>
      </c>
      <c r="F301" s="162">
        <f t="shared" si="16"/>
        <v>4737592</v>
      </c>
      <c r="G301" s="52">
        <f t="shared" si="17"/>
        <v>0.91798065896014558</v>
      </c>
      <c r="H301" s="90"/>
    </row>
    <row r="302" spans="1:8" s="15" customFormat="1" outlineLevel="2">
      <c r="A302" s="89" t="s">
        <v>37</v>
      </c>
      <c r="B302" s="104" t="s">
        <v>11250</v>
      </c>
      <c r="C302" s="103" t="s">
        <v>11251</v>
      </c>
      <c r="D302" s="161">
        <v>6936147</v>
      </c>
      <c r="E302" s="161">
        <v>6925543</v>
      </c>
      <c r="F302" s="162">
        <f t="shared" si="16"/>
        <v>10604</v>
      </c>
      <c r="G302" s="52">
        <f t="shared" si="17"/>
        <v>0.99847119733765732</v>
      </c>
      <c r="H302" s="90"/>
    </row>
    <row r="303" spans="1:8" s="15" customFormat="1" ht="25.5" outlineLevel="2">
      <c r="A303" s="89" t="s">
        <v>37</v>
      </c>
      <c r="B303" s="104" t="s">
        <v>65</v>
      </c>
      <c r="C303" s="103" t="s">
        <v>66</v>
      </c>
      <c r="D303" s="161">
        <v>6919422</v>
      </c>
      <c r="E303" s="161">
        <v>6332656</v>
      </c>
      <c r="F303" s="162">
        <f t="shared" si="16"/>
        <v>586766</v>
      </c>
      <c r="G303" s="52">
        <f t="shared" si="17"/>
        <v>0.91520014243964309</v>
      </c>
      <c r="H303" s="90"/>
    </row>
    <row r="304" spans="1:8" s="15" customFormat="1" ht="25.5" outlineLevel="2">
      <c r="A304" s="89" t="s">
        <v>37</v>
      </c>
      <c r="B304" s="104" t="s">
        <v>67</v>
      </c>
      <c r="C304" s="103" t="s">
        <v>68</v>
      </c>
      <c r="D304" s="161">
        <v>27421409</v>
      </c>
      <c r="E304" s="161">
        <v>25096077</v>
      </c>
      <c r="F304" s="162">
        <f t="shared" si="16"/>
        <v>2325332</v>
      </c>
      <c r="G304" s="52">
        <f t="shared" si="17"/>
        <v>0.91520012702483666</v>
      </c>
      <c r="H304" s="90"/>
    </row>
    <row r="305" spans="1:8" s="15" customFormat="1" ht="25.5" outlineLevel="2">
      <c r="A305" s="89" t="s">
        <v>37</v>
      </c>
      <c r="B305" s="104" t="s">
        <v>69</v>
      </c>
      <c r="C305" s="103" t="s">
        <v>70</v>
      </c>
      <c r="D305" s="161">
        <v>17426689</v>
      </c>
      <c r="E305" s="161">
        <v>17279689</v>
      </c>
      <c r="F305" s="162">
        <f t="shared" si="16"/>
        <v>147000</v>
      </c>
      <c r="G305" s="52">
        <f t="shared" si="17"/>
        <v>0.99156466268491972</v>
      </c>
      <c r="H305" s="90"/>
    </row>
    <row r="306" spans="1:8" s="15" customFormat="1" ht="25.5" outlineLevel="2">
      <c r="A306" s="89" t="s">
        <v>37</v>
      </c>
      <c r="B306" s="104" t="s">
        <v>71</v>
      </c>
      <c r="C306" s="103" t="s">
        <v>72</v>
      </c>
      <c r="D306" s="161">
        <v>17221670</v>
      </c>
      <c r="E306" s="161">
        <v>15761275</v>
      </c>
      <c r="F306" s="162">
        <f t="shared" si="16"/>
        <v>1460395</v>
      </c>
      <c r="G306" s="52">
        <f t="shared" si="17"/>
        <v>0.91520015190164483</v>
      </c>
      <c r="H306" s="90"/>
    </row>
    <row r="307" spans="1:8" s="15" customFormat="1" ht="25.5" outlineLevel="2">
      <c r="A307" s="89" t="s">
        <v>37</v>
      </c>
      <c r="B307" s="104" t="s">
        <v>73</v>
      </c>
      <c r="C307" s="103" t="s">
        <v>74</v>
      </c>
      <c r="D307" s="161">
        <v>16479002</v>
      </c>
      <c r="E307" s="161">
        <v>14666383.789999999</v>
      </c>
      <c r="F307" s="162">
        <f t="shared" si="16"/>
        <v>1812618.2100000009</v>
      </c>
      <c r="G307" s="52">
        <f t="shared" si="17"/>
        <v>0.89000436980346254</v>
      </c>
      <c r="H307" s="90"/>
    </row>
    <row r="308" spans="1:8" s="15" customFormat="1" outlineLevel="2">
      <c r="A308" s="89" t="s">
        <v>37</v>
      </c>
      <c r="B308" s="104" t="s">
        <v>11542</v>
      </c>
      <c r="C308" s="103" t="s">
        <v>11543</v>
      </c>
      <c r="D308" s="161">
        <v>7813536.5199999996</v>
      </c>
      <c r="E308" s="161">
        <v>7772090.25</v>
      </c>
      <c r="F308" s="162">
        <f t="shared" ref="F308:F339" si="18">D308-E308</f>
        <v>41446.269999999553</v>
      </c>
      <c r="G308" s="52">
        <f t="shared" si="17"/>
        <v>0.9946955812014302</v>
      </c>
      <c r="H308" s="90"/>
    </row>
    <row r="309" spans="1:8" s="15" customFormat="1" ht="25.5" outlineLevel="2">
      <c r="A309" s="89" t="s">
        <v>37</v>
      </c>
      <c r="B309" s="104" t="s">
        <v>11836</v>
      </c>
      <c r="C309" s="103" t="s">
        <v>11837</v>
      </c>
      <c r="D309" s="161">
        <v>43503372</v>
      </c>
      <c r="E309" s="161">
        <v>41665488.359999999</v>
      </c>
      <c r="F309" s="162">
        <f t="shared" si="18"/>
        <v>1837883.6400000006</v>
      </c>
      <c r="G309" s="52">
        <f t="shared" si="17"/>
        <v>0.95775307624429662</v>
      </c>
      <c r="H309" s="90"/>
    </row>
    <row r="310" spans="1:8" s="15" customFormat="1" outlineLevel="2">
      <c r="A310" s="89" t="s">
        <v>37</v>
      </c>
      <c r="B310" s="104" t="s">
        <v>76</v>
      </c>
      <c r="C310" s="103" t="s">
        <v>77</v>
      </c>
      <c r="D310" s="161">
        <v>12288643</v>
      </c>
      <c r="E310" s="161">
        <v>9525388.9299999997</v>
      </c>
      <c r="F310" s="162">
        <f t="shared" si="18"/>
        <v>2763254.0700000003</v>
      </c>
      <c r="G310" s="52">
        <f t="shared" si="17"/>
        <v>0.77513757458817867</v>
      </c>
      <c r="H310" s="90"/>
    </row>
    <row r="311" spans="1:8" s="15" customFormat="1" outlineLevel="2">
      <c r="A311" s="89" t="s">
        <v>37</v>
      </c>
      <c r="B311" s="104" t="s">
        <v>12039</v>
      </c>
      <c r="C311" s="103" t="s">
        <v>12040</v>
      </c>
      <c r="D311" s="161">
        <v>26269385</v>
      </c>
      <c r="E311" s="161">
        <v>24176802.390000001</v>
      </c>
      <c r="F311" s="162">
        <f t="shared" si="18"/>
        <v>2092582.6099999994</v>
      </c>
      <c r="G311" s="52">
        <f t="shared" si="17"/>
        <v>0.92034139322256692</v>
      </c>
      <c r="H311" s="90"/>
    </row>
    <row r="312" spans="1:8" s="15" customFormat="1" outlineLevel="2">
      <c r="A312" s="89" t="s">
        <v>37</v>
      </c>
      <c r="B312" s="104" t="s">
        <v>80</v>
      </c>
      <c r="C312" s="103" t="s">
        <v>81</v>
      </c>
      <c r="D312" s="161">
        <v>768825</v>
      </c>
      <c r="E312" s="161">
        <v>703628</v>
      </c>
      <c r="F312" s="162">
        <f t="shared" si="18"/>
        <v>65197</v>
      </c>
      <c r="G312" s="52">
        <f t="shared" si="17"/>
        <v>0.91519916756088837</v>
      </c>
      <c r="H312" s="90"/>
    </row>
    <row r="313" spans="1:8" s="15" customFormat="1" outlineLevel="2">
      <c r="A313" s="89" t="s">
        <v>37</v>
      </c>
      <c r="B313" s="104" t="s">
        <v>82</v>
      </c>
      <c r="C313" s="103" t="s">
        <v>83</v>
      </c>
      <c r="D313" s="161">
        <v>14326292</v>
      </c>
      <c r="E313" s="161">
        <v>13196224</v>
      </c>
      <c r="F313" s="162">
        <f t="shared" si="18"/>
        <v>1130068</v>
      </c>
      <c r="G313" s="52">
        <f t="shared" si="17"/>
        <v>0.9211192959071336</v>
      </c>
      <c r="H313" s="90"/>
    </row>
    <row r="314" spans="1:8" s="15" customFormat="1" outlineLevel="2">
      <c r="A314" s="89" t="s">
        <v>37</v>
      </c>
      <c r="B314" s="104" t="s">
        <v>84</v>
      </c>
      <c r="C314" s="103" t="s">
        <v>85</v>
      </c>
      <c r="D314" s="161">
        <v>1000000</v>
      </c>
      <c r="E314" s="161">
        <v>999999.99</v>
      </c>
      <c r="F314" s="162">
        <f t="shared" si="18"/>
        <v>1.0000000009313226E-2</v>
      </c>
      <c r="G314" s="52">
        <f t="shared" si="17"/>
        <v>0.99999998999999995</v>
      </c>
      <c r="H314" s="90"/>
    </row>
    <row r="315" spans="1:8" s="15" customFormat="1" outlineLevel="2">
      <c r="A315" s="89" t="s">
        <v>37</v>
      </c>
      <c r="B315" s="104" t="s">
        <v>10266</v>
      </c>
      <c r="C315" s="103" t="s">
        <v>10265</v>
      </c>
      <c r="D315" s="161">
        <v>2260344</v>
      </c>
      <c r="E315" s="161">
        <v>2068667</v>
      </c>
      <c r="F315" s="162">
        <f t="shared" si="18"/>
        <v>191677</v>
      </c>
      <c r="G315" s="52">
        <f t="shared" si="17"/>
        <v>0.91520007574068374</v>
      </c>
      <c r="H315" s="90"/>
    </row>
    <row r="316" spans="1:8" s="15" customFormat="1" ht="25.5" outlineLevel="2">
      <c r="A316" s="89" t="s">
        <v>37</v>
      </c>
      <c r="B316" s="104" t="s">
        <v>10264</v>
      </c>
      <c r="C316" s="103" t="s">
        <v>10263</v>
      </c>
      <c r="D316" s="161">
        <v>7688247</v>
      </c>
      <c r="E316" s="161">
        <v>7688194.5600000005</v>
      </c>
      <c r="F316" s="162">
        <f t="shared" si="18"/>
        <v>52.439999999478459</v>
      </c>
      <c r="G316" s="52">
        <f t="shared" si="17"/>
        <v>0.99999317919936759</v>
      </c>
      <c r="H316" s="90"/>
    </row>
    <row r="317" spans="1:8" s="15" customFormat="1" outlineLevel="2">
      <c r="A317" s="89" t="s">
        <v>37</v>
      </c>
      <c r="B317" s="104" t="s">
        <v>10262</v>
      </c>
      <c r="C317" s="103" t="s">
        <v>10261</v>
      </c>
      <c r="D317" s="161">
        <v>4997360</v>
      </c>
      <c r="E317" s="161">
        <v>4417000</v>
      </c>
      <c r="F317" s="162">
        <f t="shared" si="18"/>
        <v>580360</v>
      </c>
      <c r="G317" s="52">
        <f t="shared" si="17"/>
        <v>0.88386668160788895</v>
      </c>
      <c r="H317" s="90"/>
    </row>
    <row r="318" spans="1:8" s="15" customFormat="1" ht="25.5" outlineLevel="2">
      <c r="A318" s="89" t="s">
        <v>37</v>
      </c>
      <c r="B318" s="104" t="s">
        <v>10260</v>
      </c>
      <c r="C318" s="103" t="s">
        <v>10259</v>
      </c>
      <c r="D318" s="161">
        <v>4612948</v>
      </c>
      <c r="E318" s="161">
        <v>4221770</v>
      </c>
      <c r="F318" s="162">
        <f t="shared" si="18"/>
        <v>391178</v>
      </c>
      <c r="G318" s="52">
        <f t="shared" si="17"/>
        <v>0.91519999791890128</v>
      </c>
      <c r="H318" s="90"/>
    </row>
    <row r="319" spans="1:8" s="15" customFormat="1" outlineLevel="2">
      <c r="A319" s="89" t="s">
        <v>37</v>
      </c>
      <c r="B319" s="104" t="s">
        <v>10258</v>
      </c>
      <c r="C319" s="103" t="s">
        <v>10257</v>
      </c>
      <c r="D319" s="161">
        <v>393638</v>
      </c>
      <c r="E319" s="161">
        <v>360257.53</v>
      </c>
      <c r="F319" s="162">
        <f t="shared" si="18"/>
        <v>33380.469999999972</v>
      </c>
      <c r="G319" s="52">
        <f t="shared" si="17"/>
        <v>0.91520008230912675</v>
      </c>
      <c r="H319" s="90"/>
    </row>
    <row r="320" spans="1:8" s="15" customFormat="1" ht="63.75" outlineLevel="2">
      <c r="A320" s="89" t="s">
        <v>37</v>
      </c>
      <c r="B320" s="104" t="s">
        <v>10256</v>
      </c>
      <c r="C320" s="103" t="s">
        <v>10255</v>
      </c>
      <c r="D320" s="161">
        <v>10250994</v>
      </c>
      <c r="E320" s="161">
        <v>9980000</v>
      </c>
      <c r="F320" s="162">
        <f t="shared" si="18"/>
        <v>270994</v>
      </c>
      <c r="G320" s="52">
        <f t="shared" si="17"/>
        <v>0.97356412461074504</v>
      </c>
      <c r="H320" s="90"/>
    </row>
    <row r="321" spans="1:8" s="15" customFormat="1" ht="25.5" outlineLevel="2">
      <c r="A321" s="89" t="s">
        <v>37</v>
      </c>
      <c r="B321" s="104" t="s">
        <v>10254</v>
      </c>
      <c r="C321" s="103" t="s">
        <v>10253</v>
      </c>
      <c r="D321" s="161">
        <v>241924</v>
      </c>
      <c r="E321" s="161">
        <v>221409</v>
      </c>
      <c r="F321" s="162">
        <f t="shared" si="18"/>
        <v>20515</v>
      </c>
      <c r="G321" s="52">
        <f t="shared" si="17"/>
        <v>0.91520064152378433</v>
      </c>
      <c r="H321" s="90"/>
    </row>
    <row r="322" spans="1:8" s="15" customFormat="1" outlineLevel="2">
      <c r="A322" s="89" t="s">
        <v>37</v>
      </c>
      <c r="B322" s="104" t="s">
        <v>10252</v>
      </c>
      <c r="C322" s="103" t="s">
        <v>10251</v>
      </c>
      <c r="D322" s="161">
        <v>768825</v>
      </c>
      <c r="E322" s="161">
        <v>703627.98</v>
      </c>
      <c r="F322" s="162">
        <f t="shared" si="18"/>
        <v>65197.020000000019</v>
      </c>
      <c r="G322" s="52">
        <f t="shared" si="17"/>
        <v>0.91519914154716608</v>
      </c>
      <c r="H322" s="90"/>
    </row>
    <row r="323" spans="1:8" s="15" customFormat="1" ht="38.25" outlineLevel="2">
      <c r="A323" s="89" t="s">
        <v>37</v>
      </c>
      <c r="B323" s="104" t="s">
        <v>10250</v>
      </c>
      <c r="C323" s="103" t="s">
        <v>10249</v>
      </c>
      <c r="D323" s="161">
        <v>9610308</v>
      </c>
      <c r="E323" s="161">
        <v>8795355</v>
      </c>
      <c r="F323" s="162">
        <f t="shared" si="18"/>
        <v>814953</v>
      </c>
      <c r="G323" s="52">
        <f t="shared" si="17"/>
        <v>0.91520011637504228</v>
      </c>
      <c r="H323" s="90"/>
    </row>
    <row r="324" spans="1:8" s="15" customFormat="1" ht="25.5" outlineLevel="2">
      <c r="A324" s="89" t="s">
        <v>37</v>
      </c>
      <c r="B324" s="104" t="s">
        <v>10248</v>
      </c>
      <c r="C324" s="103" t="s">
        <v>10247</v>
      </c>
      <c r="D324" s="161">
        <v>512550</v>
      </c>
      <c r="E324" s="161">
        <v>469085.99</v>
      </c>
      <c r="F324" s="162">
        <f t="shared" si="18"/>
        <v>43464.010000000009</v>
      </c>
      <c r="G324" s="52">
        <f t="shared" si="17"/>
        <v>0.91520044873670858</v>
      </c>
      <c r="H324" s="90"/>
    </row>
    <row r="325" spans="1:8" s="15" customFormat="1" outlineLevel="2">
      <c r="A325" s="89" t="s">
        <v>37</v>
      </c>
      <c r="B325" s="104" t="s">
        <v>10246</v>
      </c>
      <c r="C325" s="103" t="s">
        <v>10245</v>
      </c>
      <c r="D325" s="161">
        <v>768825</v>
      </c>
      <c r="E325" s="161">
        <v>703628</v>
      </c>
      <c r="F325" s="162">
        <f t="shared" si="18"/>
        <v>65197</v>
      </c>
      <c r="G325" s="52">
        <f t="shared" si="17"/>
        <v>0.91519916756088837</v>
      </c>
      <c r="H325" s="90"/>
    </row>
    <row r="326" spans="1:8" s="15" customFormat="1" outlineLevel="2">
      <c r="A326" s="89" t="s">
        <v>37</v>
      </c>
      <c r="B326" s="104" t="s">
        <v>10244</v>
      </c>
      <c r="C326" s="103" t="s">
        <v>10243</v>
      </c>
      <c r="D326" s="161">
        <v>281902</v>
      </c>
      <c r="E326" s="161">
        <v>247997</v>
      </c>
      <c r="F326" s="162">
        <f t="shared" si="18"/>
        <v>33905</v>
      </c>
      <c r="G326" s="52">
        <f t="shared" si="17"/>
        <v>0.87972770679172196</v>
      </c>
      <c r="H326" s="90"/>
    </row>
    <row r="327" spans="1:8" s="15" customFormat="1" ht="25.5" outlineLevel="2">
      <c r="A327" s="89" t="s">
        <v>37</v>
      </c>
      <c r="B327" s="104" t="s">
        <v>10242</v>
      </c>
      <c r="C327" s="103" t="s">
        <v>10241</v>
      </c>
      <c r="D327" s="161">
        <v>10686662</v>
      </c>
      <c r="E327" s="161">
        <v>8352516.1399999997</v>
      </c>
      <c r="F327" s="162">
        <f t="shared" si="18"/>
        <v>2334145.8600000003</v>
      </c>
      <c r="G327" s="52">
        <f t="shared" si="17"/>
        <v>0.78158326145245349</v>
      </c>
      <c r="H327" s="90"/>
    </row>
    <row r="328" spans="1:8" s="15" customFormat="1" outlineLevel="2">
      <c r="A328" s="89" t="s">
        <v>37</v>
      </c>
      <c r="B328" s="104" t="s">
        <v>10240</v>
      </c>
      <c r="C328" s="103" t="s">
        <v>10239</v>
      </c>
      <c r="D328" s="161">
        <v>2690886</v>
      </c>
      <c r="E328" s="161">
        <v>2462699</v>
      </c>
      <c r="F328" s="162">
        <f t="shared" si="18"/>
        <v>228187</v>
      </c>
      <c r="G328" s="52">
        <f t="shared" si="17"/>
        <v>0.91520004935177479</v>
      </c>
      <c r="H328" s="90"/>
    </row>
    <row r="329" spans="1:8" s="15" customFormat="1" ht="25.5" outlineLevel="2">
      <c r="A329" s="89" t="s">
        <v>37</v>
      </c>
      <c r="B329" s="104" t="s">
        <v>10238</v>
      </c>
      <c r="C329" s="103" t="s">
        <v>10237</v>
      </c>
      <c r="D329" s="161">
        <v>4612948</v>
      </c>
      <c r="E329" s="161">
        <v>4137335.25</v>
      </c>
      <c r="F329" s="162">
        <f t="shared" si="18"/>
        <v>475612.75</v>
      </c>
      <c r="G329" s="52">
        <f t="shared" si="17"/>
        <v>0.89689613886824648</v>
      </c>
      <c r="H329" s="90"/>
    </row>
    <row r="330" spans="1:8" s="15" customFormat="1" ht="38.25" outlineLevel="2">
      <c r="A330" s="89" t="s">
        <v>37</v>
      </c>
      <c r="B330" s="104" t="s">
        <v>86</v>
      </c>
      <c r="C330" s="103" t="s">
        <v>87</v>
      </c>
      <c r="D330" s="161">
        <v>133752465</v>
      </c>
      <c r="E330" s="161">
        <v>127256607.53</v>
      </c>
      <c r="F330" s="162">
        <f t="shared" si="18"/>
        <v>6495857.4699999988</v>
      </c>
      <c r="G330" s="52">
        <f t="shared" si="17"/>
        <v>0.95143373641749329</v>
      </c>
      <c r="H330" s="90"/>
    </row>
    <row r="331" spans="1:8" s="15" customFormat="1" outlineLevel="2">
      <c r="A331" s="89" t="s">
        <v>37</v>
      </c>
      <c r="B331" s="104" t="s">
        <v>10236</v>
      </c>
      <c r="C331" s="103" t="s">
        <v>10235</v>
      </c>
      <c r="D331" s="161">
        <v>1153237</v>
      </c>
      <c r="E331" s="161">
        <v>557199.44000000006</v>
      </c>
      <c r="F331" s="162">
        <f t="shared" si="18"/>
        <v>596037.55999999994</v>
      </c>
      <c r="G331" s="52">
        <f t="shared" si="17"/>
        <v>0.48316125826694778</v>
      </c>
      <c r="H331" s="90"/>
    </row>
    <row r="332" spans="1:8" s="15" customFormat="1" outlineLevel="2">
      <c r="A332" s="89" t="s">
        <v>37</v>
      </c>
      <c r="B332" s="104" t="s">
        <v>10234</v>
      </c>
      <c r="C332" s="103" t="s">
        <v>10233</v>
      </c>
      <c r="D332" s="161">
        <v>640687</v>
      </c>
      <c r="E332" s="161">
        <v>586356.17000000004</v>
      </c>
      <c r="F332" s="162">
        <f t="shared" si="18"/>
        <v>54330.829999999958</v>
      </c>
      <c r="G332" s="52">
        <f t="shared" si="17"/>
        <v>0.91519910658402626</v>
      </c>
      <c r="H332" s="90"/>
    </row>
    <row r="333" spans="1:8" s="15" customFormat="1" ht="25.5" outlineLevel="2">
      <c r="A333" s="89" t="s">
        <v>37</v>
      </c>
      <c r="B333" s="104" t="s">
        <v>10232</v>
      </c>
      <c r="C333" s="103" t="s">
        <v>10231</v>
      </c>
      <c r="D333" s="161">
        <v>384413</v>
      </c>
      <c r="E333" s="161">
        <v>376835.1</v>
      </c>
      <c r="F333" s="162">
        <f t="shared" si="18"/>
        <v>7577.9000000000233</v>
      </c>
      <c r="G333" s="52">
        <f t="shared" si="17"/>
        <v>0.98028708706521361</v>
      </c>
      <c r="H333" s="90"/>
    </row>
    <row r="334" spans="1:8" s="15" customFormat="1" ht="25.5" outlineLevel="2">
      <c r="A334" s="89" t="s">
        <v>37</v>
      </c>
      <c r="B334" s="104" t="s">
        <v>10230</v>
      </c>
      <c r="C334" s="103" t="s">
        <v>10229</v>
      </c>
      <c r="D334" s="161">
        <v>6406871</v>
      </c>
      <c r="E334" s="161">
        <v>5370988.4299999997</v>
      </c>
      <c r="F334" s="162">
        <f t="shared" si="18"/>
        <v>1035882.5700000003</v>
      </c>
      <c r="G334" s="52">
        <f t="shared" si="17"/>
        <v>0.83831693037053501</v>
      </c>
      <c r="H334" s="90"/>
    </row>
    <row r="335" spans="1:8" s="15" customFormat="1" outlineLevel="2">
      <c r="A335" s="89" t="s">
        <v>37</v>
      </c>
      <c r="B335" s="104" t="s">
        <v>10228</v>
      </c>
      <c r="C335" s="103" t="s">
        <v>10227</v>
      </c>
      <c r="D335" s="161">
        <v>7688247</v>
      </c>
      <c r="E335" s="161">
        <v>6890505.8200000003</v>
      </c>
      <c r="F335" s="162">
        <f t="shared" si="18"/>
        <v>797741.1799999997</v>
      </c>
      <c r="G335" s="52">
        <f t="shared" si="17"/>
        <v>0.89623887213821307</v>
      </c>
      <c r="H335" s="90"/>
    </row>
    <row r="336" spans="1:8" s="15" customFormat="1" ht="25.5" outlineLevel="2">
      <c r="A336" s="89" t="s">
        <v>37</v>
      </c>
      <c r="B336" s="104" t="s">
        <v>10226</v>
      </c>
      <c r="C336" s="103" t="s">
        <v>10225</v>
      </c>
      <c r="D336" s="161">
        <v>2114268</v>
      </c>
      <c r="E336" s="161">
        <v>1934978</v>
      </c>
      <c r="F336" s="162">
        <f t="shared" si="18"/>
        <v>179290</v>
      </c>
      <c r="G336" s="52">
        <f t="shared" si="17"/>
        <v>0.91519996518889757</v>
      </c>
      <c r="H336" s="90"/>
    </row>
    <row r="337" spans="1:8" s="15" customFormat="1" outlineLevel="2">
      <c r="A337" s="89" t="s">
        <v>37</v>
      </c>
      <c r="B337" s="104" t="s">
        <v>10224</v>
      </c>
      <c r="C337" s="103" t="s">
        <v>10223</v>
      </c>
      <c r="D337" s="161">
        <v>7483226</v>
      </c>
      <c r="E337" s="161">
        <v>6823522.4100000001</v>
      </c>
      <c r="F337" s="162">
        <f t="shared" si="18"/>
        <v>659703.58999999985</v>
      </c>
      <c r="G337" s="52">
        <f t="shared" si="17"/>
        <v>0.91184235381906142</v>
      </c>
      <c r="H337" s="90"/>
    </row>
    <row r="338" spans="1:8" s="15" customFormat="1" outlineLevel="2">
      <c r="A338" s="89" t="s">
        <v>37</v>
      </c>
      <c r="B338" s="104" t="s">
        <v>10222</v>
      </c>
      <c r="C338" s="103" t="s">
        <v>10221</v>
      </c>
      <c r="D338" s="161">
        <v>1153237</v>
      </c>
      <c r="E338" s="161">
        <v>1048847.53</v>
      </c>
      <c r="F338" s="162">
        <f t="shared" si="18"/>
        <v>104389.46999999997</v>
      </c>
      <c r="G338" s="52">
        <f t="shared" si="17"/>
        <v>0.90948133818113708</v>
      </c>
      <c r="H338" s="90"/>
    </row>
    <row r="339" spans="1:8" s="15" customFormat="1" outlineLevel="2">
      <c r="A339" s="89" t="s">
        <v>37</v>
      </c>
      <c r="B339" s="104" t="s">
        <v>10220</v>
      </c>
      <c r="C339" s="103" t="s">
        <v>10219</v>
      </c>
      <c r="D339" s="161">
        <v>7688247</v>
      </c>
      <c r="E339" s="161">
        <v>7611552.8300000001</v>
      </c>
      <c r="F339" s="162">
        <f t="shared" si="18"/>
        <v>76694.169999999925</v>
      </c>
      <c r="G339" s="52">
        <f t="shared" si="17"/>
        <v>0.9900244919290444</v>
      </c>
      <c r="H339" s="90"/>
    </row>
    <row r="340" spans="1:8" s="15" customFormat="1" ht="25.5" outlineLevel="2">
      <c r="A340" s="89" t="s">
        <v>37</v>
      </c>
      <c r="B340" s="104" t="s">
        <v>10218</v>
      </c>
      <c r="C340" s="103" t="s">
        <v>10217</v>
      </c>
      <c r="D340" s="161">
        <v>666314</v>
      </c>
      <c r="E340" s="161">
        <v>609811</v>
      </c>
      <c r="F340" s="162">
        <f>D340-E340</f>
        <v>56503</v>
      </c>
      <c r="G340" s="52">
        <f t="shared" ref="G340:G403" si="19">E340/D340</f>
        <v>0.91520064113916266</v>
      </c>
      <c r="H340" s="90"/>
    </row>
    <row r="341" spans="1:8" s="101" customFormat="1" ht="38.25" outlineLevel="2">
      <c r="A341" s="89" t="s">
        <v>37</v>
      </c>
      <c r="B341" s="104" t="s">
        <v>10216</v>
      </c>
      <c r="C341" s="103" t="s">
        <v>10215</v>
      </c>
      <c r="D341" s="161">
        <v>281902</v>
      </c>
      <c r="E341" s="161">
        <v>257997</v>
      </c>
      <c r="F341" s="162">
        <v>0</v>
      </c>
      <c r="G341" s="52">
        <f t="shared" si="19"/>
        <v>0.91520102730736208</v>
      </c>
      <c r="H341" s="95" t="s">
        <v>12321</v>
      </c>
    </row>
    <row r="342" spans="1:8" s="15" customFormat="1" ht="38.25" outlineLevel="2">
      <c r="A342" s="89" t="s">
        <v>37</v>
      </c>
      <c r="B342" s="104" t="s">
        <v>10214</v>
      </c>
      <c r="C342" s="103" t="s">
        <v>10213</v>
      </c>
      <c r="D342" s="161">
        <v>384413</v>
      </c>
      <c r="E342" s="161">
        <v>351815</v>
      </c>
      <c r="F342" s="162">
        <f t="shared" ref="F342:F405" si="20">D342-E342</f>
        <v>32598</v>
      </c>
      <c r="G342" s="52">
        <f t="shared" si="19"/>
        <v>0.91520057854443004</v>
      </c>
      <c r="H342" s="90"/>
    </row>
    <row r="343" spans="1:8" s="15" customFormat="1" ht="25.5" outlineLevel="2">
      <c r="A343" s="89" t="s">
        <v>37</v>
      </c>
      <c r="B343" s="104" t="s">
        <v>10210</v>
      </c>
      <c r="C343" s="103" t="s">
        <v>10209</v>
      </c>
      <c r="D343" s="161">
        <v>2306474</v>
      </c>
      <c r="E343" s="161">
        <v>2110885</v>
      </c>
      <c r="F343" s="162">
        <f t="shared" si="20"/>
        <v>195589</v>
      </c>
      <c r="G343" s="52">
        <f t="shared" si="19"/>
        <v>0.91519999791890128</v>
      </c>
      <c r="H343" s="90"/>
    </row>
    <row r="344" spans="1:8" s="15" customFormat="1" ht="25.5" outlineLevel="2">
      <c r="A344" s="89" t="s">
        <v>37</v>
      </c>
      <c r="B344" s="104" t="s">
        <v>10208</v>
      </c>
      <c r="C344" s="103" t="s">
        <v>10207</v>
      </c>
      <c r="D344" s="161">
        <v>2408984</v>
      </c>
      <c r="E344" s="161">
        <v>2204702</v>
      </c>
      <c r="F344" s="162">
        <f t="shared" si="20"/>
        <v>204282</v>
      </c>
      <c r="G344" s="52">
        <f t="shared" si="19"/>
        <v>0.91519993491031904</v>
      </c>
      <c r="H344" s="90"/>
    </row>
    <row r="345" spans="1:8" s="15" customFormat="1" outlineLevel="2">
      <c r="A345" s="89" t="s">
        <v>37</v>
      </c>
      <c r="B345" s="104" t="s">
        <v>10206</v>
      </c>
      <c r="C345" s="103" t="s">
        <v>10205</v>
      </c>
      <c r="D345" s="161">
        <v>2844651</v>
      </c>
      <c r="E345" s="161">
        <v>1979999.34</v>
      </c>
      <c r="F345" s="162">
        <f t="shared" si="20"/>
        <v>864651.65999999992</v>
      </c>
      <c r="G345" s="52">
        <f t="shared" si="19"/>
        <v>0.6960429732856509</v>
      </c>
      <c r="H345" s="90"/>
    </row>
    <row r="346" spans="1:8" s="15" customFormat="1" ht="38.25" outlineLevel="2">
      <c r="A346" s="89" t="s">
        <v>37</v>
      </c>
      <c r="B346" s="104" t="s">
        <v>10204</v>
      </c>
      <c r="C346" s="103" t="s">
        <v>10203</v>
      </c>
      <c r="D346" s="161">
        <v>12301192</v>
      </c>
      <c r="E346" s="161">
        <v>8244962.2699999996</v>
      </c>
      <c r="F346" s="162">
        <f t="shared" si="20"/>
        <v>4056229.7300000004</v>
      </c>
      <c r="G346" s="52">
        <f t="shared" si="19"/>
        <v>0.67025718076752228</v>
      </c>
      <c r="H346" s="90"/>
    </row>
    <row r="347" spans="1:8" s="15" customFormat="1" outlineLevel="2">
      <c r="A347" s="89" t="s">
        <v>37</v>
      </c>
      <c r="B347" s="104" t="s">
        <v>10202</v>
      </c>
      <c r="C347" s="103" t="s">
        <v>10201</v>
      </c>
      <c r="D347" s="161">
        <v>2306474</v>
      </c>
      <c r="E347" s="161">
        <v>2110885</v>
      </c>
      <c r="F347" s="162">
        <f t="shared" si="20"/>
        <v>195589</v>
      </c>
      <c r="G347" s="52">
        <f t="shared" si="19"/>
        <v>0.91519999791890128</v>
      </c>
      <c r="H347" s="90"/>
    </row>
    <row r="348" spans="1:8" s="15" customFormat="1" ht="25.5" outlineLevel="2">
      <c r="A348" s="89" t="s">
        <v>37</v>
      </c>
      <c r="B348" s="104" t="s">
        <v>10200</v>
      </c>
      <c r="C348" s="103" t="s">
        <v>10199</v>
      </c>
      <c r="D348" s="161">
        <v>384413</v>
      </c>
      <c r="E348" s="161">
        <v>351815</v>
      </c>
      <c r="F348" s="162">
        <f t="shared" si="20"/>
        <v>32598</v>
      </c>
      <c r="G348" s="52">
        <f t="shared" si="19"/>
        <v>0.91520057854443004</v>
      </c>
      <c r="H348" s="90"/>
    </row>
    <row r="349" spans="1:8" s="15" customFormat="1" ht="25.5" outlineLevel="2">
      <c r="A349" s="89" t="s">
        <v>37</v>
      </c>
      <c r="B349" s="104" t="s">
        <v>10198</v>
      </c>
      <c r="C349" s="103" t="s">
        <v>10197</v>
      </c>
      <c r="D349" s="161">
        <v>2152710</v>
      </c>
      <c r="E349" s="161">
        <v>1970160.39</v>
      </c>
      <c r="F349" s="162">
        <f t="shared" si="20"/>
        <v>182549.6100000001</v>
      </c>
      <c r="G349" s="52">
        <f t="shared" si="19"/>
        <v>0.91520009197708929</v>
      </c>
      <c r="H349" s="90"/>
    </row>
    <row r="350" spans="1:8" s="15" customFormat="1" ht="25.5" outlineLevel="2">
      <c r="A350" s="89" t="s">
        <v>37</v>
      </c>
      <c r="B350" s="104" t="s">
        <v>10196</v>
      </c>
      <c r="C350" s="103" t="s">
        <v>10195</v>
      </c>
      <c r="D350" s="161">
        <v>6150596</v>
      </c>
      <c r="E350" s="161">
        <v>4826997.53</v>
      </c>
      <c r="F350" s="162">
        <f t="shared" si="20"/>
        <v>1323598.4699999997</v>
      </c>
      <c r="G350" s="52">
        <f t="shared" si="19"/>
        <v>0.78480159158559593</v>
      </c>
      <c r="H350" s="90"/>
    </row>
    <row r="351" spans="1:8" s="15" customFormat="1" ht="25.5" outlineLevel="2">
      <c r="A351" s="89" t="s">
        <v>37</v>
      </c>
      <c r="B351" s="104" t="s">
        <v>10194</v>
      </c>
      <c r="C351" s="103" t="s">
        <v>10193</v>
      </c>
      <c r="D351" s="161">
        <v>19989439</v>
      </c>
      <c r="E351" s="161">
        <v>18294336.66</v>
      </c>
      <c r="F351" s="162">
        <f t="shared" si="20"/>
        <v>1695102.3399999999</v>
      </c>
      <c r="G351" s="52">
        <f t="shared" si="19"/>
        <v>0.91520010441513644</v>
      </c>
      <c r="H351" s="90"/>
    </row>
    <row r="352" spans="1:8" s="15" customFormat="1" ht="25.5" outlineLevel="2">
      <c r="A352" s="89" t="s">
        <v>37</v>
      </c>
      <c r="B352" s="104" t="s">
        <v>10192</v>
      </c>
      <c r="C352" s="103" t="s">
        <v>10191</v>
      </c>
      <c r="D352" s="161">
        <v>845707</v>
      </c>
      <c r="E352" s="161">
        <v>772174.01</v>
      </c>
      <c r="F352" s="162">
        <f t="shared" si="20"/>
        <v>73532.989999999991</v>
      </c>
      <c r="G352" s="52">
        <f t="shared" si="19"/>
        <v>0.91305145872033699</v>
      </c>
      <c r="H352" s="90"/>
    </row>
    <row r="353" spans="1:8" s="15" customFormat="1" outlineLevel="2">
      <c r="A353" s="89" t="s">
        <v>37</v>
      </c>
      <c r="B353" s="104" t="s">
        <v>10190</v>
      </c>
      <c r="C353" s="103" t="s">
        <v>10189</v>
      </c>
      <c r="D353" s="161">
        <v>384413</v>
      </c>
      <c r="E353" s="161">
        <v>351815</v>
      </c>
      <c r="F353" s="162">
        <f t="shared" si="20"/>
        <v>32598</v>
      </c>
      <c r="G353" s="52">
        <f t="shared" si="19"/>
        <v>0.91520057854443004</v>
      </c>
      <c r="H353" s="90"/>
    </row>
    <row r="354" spans="1:8" s="15" customFormat="1" outlineLevel="2">
      <c r="A354" s="89" t="s">
        <v>37</v>
      </c>
      <c r="B354" s="104" t="s">
        <v>10188</v>
      </c>
      <c r="C354" s="103" t="s">
        <v>10187</v>
      </c>
      <c r="D354" s="161">
        <v>11276094</v>
      </c>
      <c r="E354" s="161">
        <v>10319854.25</v>
      </c>
      <c r="F354" s="162">
        <f t="shared" si="20"/>
        <v>956239.75</v>
      </c>
      <c r="G354" s="52">
        <f t="shared" si="19"/>
        <v>0.91519760743392176</v>
      </c>
      <c r="H354" s="90"/>
    </row>
    <row r="355" spans="1:8" s="15" customFormat="1" ht="25.5" outlineLevel="2">
      <c r="A355" s="89" t="s">
        <v>37</v>
      </c>
      <c r="B355" s="104" t="s">
        <v>10186</v>
      </c>
      <c r="C355" s="103" t="s">
        <v>10185</v>
      </c>
      <c r="D355" s="161">
        <v>6663147</v>
      </c>
      <c r="E355" s="161">
        <v>2777065</v>
      </c>
      <c r="F355" s="162">
        <f t="shared" si="20"/>
        <v>3886082</v>
      </c>
      <c r="G355" s="52">
        <f t="shared" si="19"/>
        <v>0.41677978888954426</v>
      </c>
      <c r="H355" s="90"/>
    </row>
    <row r="356" spans="1:8" s="15" customFormat="1" outlineLevel="2">
      <c r="A356" s="89" t="s">
        <v>37</v>
      </c>
      <c r="B356" s="104" t="s">
        <v>10184</v>
      </c>
      <c r="C356" s="103" t="s">
        <v>10183</v>
      </c>
      <c r="D356" s="161">
        <v>6765657</v>
      </c>
      <c r="E356" s="161">
        <v>6191930</v>
      </c>
      <c r="F356" s="162">
        <f t="shared" si="20"/>
        <v>573727</v>
      </c>
      <c r="G356" s="52">
        <f t="shared" si="19"/>
        <v>0.91520010547386599</v>
      </c>
      <c r="H356" s="90"/>
    </row>
    <row r="357" spans="1:8" s="15" customFormat="1" outlineLevel="2">
      <c r="A357" s="89" t="s">
        <v>37</v>
      </c>
      <c r="B357" s="104" t="s">
        <v>10182</v>
      </c>
      <c r="C357" s="103" t="s">
        <v>10181</v>
      </c>
      <c r="D357" s="161">
        <v>1153237</v>
      </c>
      <c r="E357" s="161">
        <v>1053633.1599999999</v>
      </c>
      <c r="F357" s="162">
        <f t="shared" si="20"/>
        <v>99603.840000000084</v>
      </c>
      <c r="G357" s="52">
        <f t="shared" si="19"/>
        <v>0.9136310749655101</v>
      </c>
      <c r="H357" s="90"/>
    </row>
    <row r="358" spans="1:8" s="15" customFormat="1" ht="25.5" outlineLevel="2">
      <c r="A358" s="89" t="s">
        <v>37</v>
      </c>
      <c r="B358" s="104" t="s">
        <v>10180</v>
      </c>
      <c r="C358" s="103" t="s">
        <v>10179</v>
      </c>
      <c r="D358" s="161">
        <v>384413</v>
      </c>
      <c r="E358" s="161">
        <v>351900</v>
      </c>
      <c r="F358" s="162">
        <f t="shared" si="20"/>
        <v>32513</v>
      </c>
      <c r="G358" s="52">
        <f t="shared" si="19"/>
        <v>0.91542169489585423</v>
      </c>
      <c r="H358" s="90"/>
    </row>
    <row r="359" spans="1:8" s="15" customFormat="1" ht="25.5" outlineLevel="2">
      <c r="A359" s="89" t="s">
        <v>37</v>
      </c>
      <c r="B359" s="104" t="s">
        <v>10178</v>
      </c>
      <c r="C359" s="103" t="s">
        <v>10177</v>
      </c>
      <c r="D359" s="161">
        <v>6765657</v>
      </c>
      <c r="E359" s="161">
        <v>6191925.5899999999</v>
      </c>
      <c r="F359" s="162">
        <f t="shared" si="20"/>
        <v>573731.41000000015</v>
      </c>
      <c r="G359" s="52">
        <f t="shared" si="19"/>
        <v>0.91519945365246858</v>
      </c>
      <c r="H359" s="90"/>
    </row>
    <row r="360" spans="1:8" s="15" customFormat="1" outlineLevel="2">
      <c r="A360" s="89" t="s">
        <v>37</v>
      </c>
      <c r="B360" s="104" t="s">
        <v>10176</v>
      </c>
      <c r="C360" s="103" t="s">
        <v>10175</v>
      </c>
      <c r="D360" s="161">
        <v>6150596</v>
      </c>
      <c r="E360" s="161">
        <v>5629027</v>
      </c>
      <c r="F360" s="162">
        <f t="shared" si="20"/>
        <v>521569</v>
      </c>
      <c r="G360" s="52">
        <f t="shared" si="19"/>
        <v>0.91520025051230802</v>
      </c>
      <c r="H360" s="90"/>
    </row>
    <row r="361" spans="1:8" s="15" customFormat="1" ht="25.5" outlineLevel="2">
      <c r="A361" s="89" t="s">
        <v>37</v>
      </c>
      <c r="B361" s="104" t="s">
        <v>10174</v>
      </c>
      <c r="C361" s="103" t="s">
        <v>10173</v>
      </c>
      <c r="D361" s="161">
        <v>1537649</v>
      </c>
      <c r="E361" s="161">
        <v>1407256.47</v>
      </c>
      <c r="F361" s="162">
        <f t="shared" si="20"/>
        <v>130392.53000000003</v>
      </c>
      <c r="G361" s="52">
        <f t="shared" si="19"/>
        <v>0.91520006841613399</v>
      </c>
      <c r="H361" s="90"/>
    </row>
    <row r="362" spans="1:8" s="15" customFormat="1" outlineLevel="2">
      <c r="A362" s="89" t="s">
        <v>37</v>
      </c>
      <c r="B362" s="104" t="s">
        <v>10172</v>
      </c>
      <c r="C362" s="103" t="s">
        <v>10171</v>
      </c>
      <c r="D362" s="161">
        <v>2498680</v>
      </c>
      <c r="E362" s="161">
        <v>2286191.87</v>
      </c>
      <c r="F362" s="162">
        <f t="shared" si="20"/>
        <v>212488.12999999989</v>
      </c>
      <c r="G362" s="52">
        <f t="shared" si="19"/>
        <v>0.91495984679911002</v>
      </c>
      <c r="H362" s="90"/>
    </row>
    <row r="363" spans="1:8" s="15" customFormat="1" outlineLevel="2">
      <c r="A363" s="89" t="s">
        <v>37</v>
      </c>
      <c r="B363" s="104" t="s">
        <v>10170</v>
      </c>
      <c r="C363" s="103" t="s">
        <v>10169</v>
      </c>
      <c r="D363" s="161">
        <v>3075299</v>
      </c>
      <c r="E363" s="161">
        <v>2814513.99</v>
      </c>
      <c r="F363" s="162">
        <f t="shared" si="20"/>
        <v>260785.00999999978</v>
      </c>
      <c r="G363" s="52">
        <f t="shared" si="19"/>
        <v>0.91520011224924802</v>
      </c>
      <c r="H363" s="90"/>
    </row>
    <row r="364" spans="1:8" s="15" customFormat="1" ht="25.5" outlineLevel="2">
      <c r="A364" s="89" t="s">
        <v>37</v>
      </c>
      <c r="B364" s="104" t="s">
        <v>10168</v>
      </c>
      <c r="C364" s="103" t="s">
        <v>10167</v>
      </c>
      <c r="D364" s="161">
        <v>666314</v>
      </c>
      <c r="E364" s="161">
        <v>565341.31000000006</v>
      </c>
      <c r="F364" s="162">
        <f t="shared" si="20"/>
        <v>100972.68999999994</v>
      </c>
      <c r="G364" s="52">
        <f t="shared" si="19"/>
        <v>0.84846080076360408</v>
      </c>
      <c r="H364" s="90"/>
    </row>
    <row r="365" spans="1:8" s="15" customFormat="1" ht="25.5" outlineLevel="2">
      <c r="A365" s="89" t="s">
        <v>37</v>
      </c>
      <c r="B365" s="104" t="s">
        <v>10166</v>
      </c>
      <c r="C365" s="103" t="s">
        <v>10165</v>
      </c>
      <c r="D365" s="161">
        <v>1281374</v>
      </c>
      <c r="E365" s="161">
        <v>1172714</v>
      </c>
      <c r="F365" s="162">
        <f t="shared" si="20"/>
        <v>108660</v>
      </c>
      <c r="G365" s="52">
        <f t="shared" si="19"/>
        <v>0.91520040206840469</v>
      </c>
      <c r="H365" s="90"/>
    </row>
    <row r="366" spans="1:8" s="15" customFormat="1" ht="25.5" outlineLevel="2">
      <c r="A366" s="89" t="s">
        <v>37</v>
      </c>
      <c r="B366" s="104" t="s">
        <v>88</v>
      </c>
      <c r="C366" s="103" t="s">
        <v>89</v>
      </c>
      <c r="D366" s="161">
        <v>6150596</v>
      </c>
      <c r="E366" s="161">
        <v>4799027</v>
      </c>
      <c r="F366" s="162">
        <f t="shared" si="20"/>
        <v>1351569</v>
      </c>
      <c r="G366" s="52">
        <f t="shared" si="19"/>
        <v>0.78025397863881807</v>
      </c>
      <c r="H366" s="90"/>
    </row>
    <row r="367" spans="1:8" s="15" customFormat="1" ht="25.5" outlineLevel="2">
      <c r="A367" s="89" t="s">
        <v>37</v>
      </c>
      <c r="B367" s="104" t="s">
        <v>10164</v>
      </c>
      <c r="C367" s="103" t="s">
        <v>10163</v>
      </c>
      <c r="D367" s="161">
        <v>2255219</v>
      </c>
      <c r="E367" s="161">
        <v>657288.4</v>
      </c>
      <c r="F367" s="162">
        <f t="shared" si="20"/>
        <v>1597930.6</v>
      </c>
      <c r="G367" s="52">
        <f t="shared" si="19"/>
        <v>0.29145213835108696</v>
      </c>
      <c r="H367" s="90"/>
    </row>
    <row r="368" spans="1:8" s="15" customFormat="1" outlineLevel="2">
      <c r="A368" s="89" t="s">
        <v>37</v>
      </c>
      <c r="B368" s="104" t="s">
        <v>10162</v>
      </c>
      <c r="C368" s="103" t="s">
        <v>10161</v>
      </c>
      <c r="D368" s="161">
        <v>7688247</v>
      </c>
      <c r="E368" s="161">
        <v>7036284</v>
      </c>
      <c r="F368" s="162">
        <f t="shared" si="20"/>
        <v>651963</v>
      </c>
      <c r="G368" s="52">
        <f t="shared" si="19"/>
        <v>0.91520004495172957</v>
      </c>
      <c r="H368" s="90"/>
    </row>
    <row r="369" spans="1:8" s="15" customFormat="1" ht="25.5" outlineLevel="2">
      <c r="A369" s="89" t="s">
        <v>37</v>
      </c>
      <c r="B369" s="104" t="s">
        <v>10160</v>
      </c>
      <c r="C369" s="103" t="s">
        <v>10159</v>
      </c>
      <c r="D369" s="161">
        <v>1009723</v>
      </c>
      <c r="E369" s="161">
        <v>924099</v>
      </c>
      <c r="F369" s="162">
        <f t="shared" si="20"/>
        <v>85624</v>
      </c>
      <c r="G369" s="52">
        <f t="shared" si="19"/>
        <v>0.91520050548516774</v>
      </c>
      <c r="H369" s="90"/>
    </row>
    <row r="370" spans="1:8" s="15" customFormat="1" ht="38.25" outlineLevel="2">
      <c r="A370" s="89" t="s">
        <v>37</v>
      </c>
      <c r="B370" s="104" t="s">
        <v>11788</v>
      </c>
      <c r="C370" s="103" t="s">
        <v>11789</v>
      </c>
      <c r="D370" s="161">
        <v>162817</v>
      </c>
      <c r="E370" s="161">
        <v>136689.93</v>
      </c>
      <c r="F370" s="162">
        <f t="shared" si="20"/>
        <v>26127.070000000007</v>
      </c>
      <c r="G370" s="52">
        <f t="shared" si="19"/>
        <v>0.83953106862305527</v>
      </c>
      <c r="H370" s="90"/>
    </row>
    <row r="371" spans="1:8" s="15" customFormat="1" ht="25.5" outlineLevel="2">
      <c r="A371" s="89" t="s">
        <v>37</v>
      </c>
      <c r="B371" s="104" t="s">
        <v>10158</v>
      </c>
      <c r="C371" s="103" t="s">
        <v>10157</v>
      </c>
      <c r="D371" s="161">
        <v>4382299</v>
      </c>
      <c r="E371" s="161">
        <v>3934512.68</v>
      </c>
      <c r="F371" s="162">
        <f t="shared" si="20"/>
        <v>447786.31999999983</v>
      </c>
      <c r="G371" s="52">
        <f t="shared" si="19"/>
        <v>0.89781931356121525</v>
      </c>
      <c r="H371" s="90"/>
    </row>
    <row r="372" spans="1:8" s="15" customFormat="1" ht="25.5" outlineLevel="2">
      <c r="A372" s="89" t="s">
        <v>37</v>
      </c>
      <c r="B372" s="104" t="s">
        <v>10156</v>
      </c>
      <c r="C372" s="103" t="s">
        <v>10155</v>
      </c>
      <c r="D372" s="161">
        <v>5228007</v>
      </c>
      <c r="E372" s="161">
        <v>4784673</v>
      </c>
      <c r="F372" s="162">
        <f t="shared" si="20"/>
        <v>443334</v>
      </c>
      <c r="G372" s="52">
        <f t="shared" si="19"/>
        <v>0.91520019005330333</v>
      </c>
      <c r="H372" s="90"/>
    </row>
    <row r="373" spans="1:8" s="15" customFormat="1" ht="25.5" outlineLevel="2">
      <c r="A373" s="89" t="s">
        <v>37</v>
      </c>
      <c r="B373" s="104" t="s">
        <v>10154</v>
      </c>
      <c r="C373" s="103" t="s">
        <v>10153</v>
      </c>
      <c r="D373" s="161">
        <v>768825</v>
      </c>
      <c r="E373" s="161">
        <v>703628</v>
      </c>
      <c r="F373" s="162">
        <f t="shared" si="20"/>
        <v>65197</v>
      </c>
      <c r="G373" s="52">
        <f t="shared" si="19"/>
        <v>0.91519916756088837</v>
      </c>
      <c r="H373" s="90"/>
    </row>
    <row r="374" spans="1:8" s="15" customFormat="1" ht="25.5" outlineLevel="2">
      <c r="A374" s="89" t="s">
        <v>37</v>
      </c>
      <c r="B374" s="104" t="s">
        <v>10152</v>
      </c>
      <c r="C374" s="103" t="s">
        <v>10151</v>
      </c>
      <c r="D374" s="161">
        <v>2306474</v>
      </c>
      <c r="E374" s="161">
        <v>2110885</v>
      </c>
      <c r="F374" s="162">
        <f t="shared" si="20"/>
        <v>195589</v>
      </c>
      <c r="G374" s="52">
        <f t="shared" si="19"/>
        <v>0.91519999791890128</v>
      </c>
      <c r="H374" s="90"/>
    </row>
    <row r="375" spans="1:8" s="15" customFormat="1" ht="25.5" outlineLevel="2">
      <c r="A375" s="89" t="s">
        <v>37</v>
      </c>
      <c r="B375" s="104" t="s">
        <v>10150</v>
      </c>
      <c r="C375" s="103" t="s">
        <v>10149</v>
      </c>
      <c r="D375" s="161">
        <v>281902</v>
      </c>
      <c r="E375" s="161">
        <v>257997</v>
      </c>
      <c r="F375" s="162">
        <f t="shared" si="20"/>
        <v>23905</v>
      </c>
      <c r="G375" s="52">
        <f t="shared" si="19"/>
        <v>0.91520102730736208</v>
      </c>
      <c r="H375" s="90"/>
    </row>
    <row r="376" spans="1:8" s="15" customFormat="1" ht="25.5" outlineLevel="2">
      <c r="A376" s="89" t="s">
        <v>37</v>
      </c>
      <c r="B376" s="104" t="s">
        <v>10148</v>
      </c>
      <c r="C376" s="103" t="s">
        <v>10147</v>
      </c>
      <c r="D376" s="161">
        <v>4382299</v>
      </c>
      <c r="E376" s="161">
        <v>3991650.2</v>
      </c>
      <c r="F376" s="162">
        <f t="shared" si="20"/>
        <v>390648.79999999981</v>
      </c>
      <c r="G376" s="52">
        <f t="shared" si="19"/>
        <v>0.91085756585755562</v>
      </c>
      <c r="H376" s="90"/>
    </row>
    <row r="377" spans="1:8" s="15" customFormat="1" ht="25.5" outlineLevel="2">
      <c r="A377" s="89" t="s">
        <v>37</v>
      </c>
      <c r="B377" s="104" t="s">
        <v>10146</v>
      </c>
      <c r="C377" s="103" t="s">
        <v>10145</v>
      </c>
      <c r="D377" s="161">
        <v>768825</v>
      </c>
      <c r="E377" s="161">
        <v>695932</v>
      </c>
      <c r="F377" s="162">
        <f t="shared" si="20"/>
        <v>72893</v>
      </c>
      <c r="G377" s="52">
        <f t="shared" si="19"/>
        <v>0.90518908724352098</v>
      </c>
      <c r="H377" s="90"/>
    </row>
    <row r="378" spans="1:8" s="15" customFormat="1" ht="25.5" outlineLevel="2">
      <c r="A378" s="89" t="s">
        <v>37</v>
      </c>
      <c r="B378" s="104" t="s">
        <v>10144</v>
      </c>
      <c r="C378" s="103" t="s">
        <v>10143</v>
      </c>
      <c r="D378" s="161">
        <v>666314</v>
      </c>
      <c r="E378" s="161">
        <v>609811</v>
      </c>
      <c r="F378" s="162">
        <f t="shared" si="20"/>
        <v>56503</v>
      </c>
      <c r="G378" s="52">
        <f t="shared" si="19"/>
        <v>0.91520064113916266</v>
      </c>
      <c r="H378" s="90"/>
    </row>
    <row r="379" spans="1:8" s="15" customFormat="1" ht="25.5" outlineLevel="2">
      <c r="A379" s="89" t="s">
        <v>37</v>
      </c>
      <c r="B379" s="104" t="s">
        <v>10142</v>
      </c>
      <c r="C379" s="103" t="s">
        <v>10141</v>
      </c>
      <c r="D379" s="161">
        <v>3844123</v>
      </c>
      <c r="E379" s="161">
        <v>3518142</v>
      </c>
      <c r="F379" s="162">
        <f t="shared" si="20"/>
        <v>325981</v>
      </c>
      <c r="G379" s="52">
        <f t="shared" si="19"/>
        <v>0.91520016399059034</v>
      </c>
      <c r="H379" s="90"/>
    </row>
    <row r="380" spans="1:8" s="15" customFormat="1" ht="25.5" outlineLevel="2">
      <c r="A380" s="89" t="s">
        <v>37</v>
      </c>
      <c r="B380" s="104" t="s">
        <v>10140</v>
      </c>
      <c r="C380" s="103" t="s">
        <v>10139</v>
      </c>
      <c r="D380" s="161">
        <v>1537649</v>
      </c>
      <c r="E380" s="161">
        <v>1407257</v>
      </c>
      <c r="F380" s="162">
        <f t="shared" si="20"/>
        <v>130392</v>
      </c>
      <c r="G380" s="52">
        <f t="shared" si="19"/>
        <v>0.91520041309817779</v>
      </c>
      <c r="H380" s="90"/>
    </row>
    <row r="381" spans="1:8" s="15" customFormat="1" ht="25.5" outlineLevel="2">
      <c r="A381" s="89" t="s">
        <v>37</v>
      </c>
      <c r="B381" s="104" t="s">
        <v>10138</v>
      </c>
      <c r="C381" s="103" t="s">
        <v>10137</v>
      </c>
      <c r="D381" s="161">
        <v>6663147</v>
      </c>
      <c r="E381" s="161">
        <v>3749211.5</v>
      </c>
      <c r="F381" s="162">
        <f t="shared" si="20"/>
        <v>2913935.5</v>
      </c>
      <c r="G381" s="52">
        <f t="shared" si="19"/>
        <v>0.56267879126784981</v>
      </c>
      <c r="H381" s="90"/>
    </row>
    <row r="382" spans="1:8" s="15" customFormat="1" ht="25.5" outlineLevel="2">
      <c r="A382" s="89" t="s">
        <v>37</v>
      </c>
      <c r="B382" s="104" t="s">
        <v>10136</v>
      </c>
      <c r="C382" s="103" t="s">
        <v>10135</v>
      </c>
      <c r="D382" s="161">
        <v>538177</v>
      </c>
      <c r="E382" s="161">
        <v>492540</v>
      </c>
      <c r="F382" s="162">
        <f t="shared" si="20"/>
        <v>45637</v>
      </c>
      <c r="G382" s="52">
        <f t="shared" si="19"/>
        <v>0.91520076108789483</v>
      </c>
      <c r="H382" s="90"/>
    </row>
    <row r="383" spans="1:8" s="15" customFormat="1" ht="25.5" outlineLevel="2">
      <c r="A383" s="89" t="s">
        <v>37</v>
      </c>
      <c r="B383" s="104" t="s">
        <v>10134</v>
      </c>
      <c r="C383" s="103" t="s">
        <v>10133</v>
      </c>
      <c r="D383" s="161">
        <v>477696</v>
      </c>
      <c r="E383" s="161">
        <v>437187</v>
      </c>
      <c r="F383" s="162">
        <f t="shared" si="20"/>
        <v>40509</v>
      </c>
      <c r="G383" s="52">
        <f t="shared" si="19"/>
        <v>0.91519920618971062</v>
      </c>
      <c r="H383" s="90"/>
    </row>
    <row r="384" spans="1:8" s="15" customFormat="1" ht="25.5" outlineLevel="2">
      <c r="A384" s="89" t="s">
        <v>37</v>
      </c>
      <c r="B384" s="104" t="s">
        <v>10132</v>
      </c>
      <c r="C384" s="103" t="s">
        <v>10131</v>
      </c>
      <c r="D384" s="161">
        <v>4689830</v>
      </c>
      <c r="E384" s="161">
        <v>4277557.2</v>
      </c>
      <c r="F384" s="162">
        <f t="shared" si="20"/>
        <v>412272.79999999981</v>
      </c>
      <c r="G384" s="52">
        <f t="shared" si="19"/>
        <v>0.91209216538765803</v>
      </c>
      <c r="H384" s="90"/>
    </row>
    <row r="385" spans="1:8" s="15" customFormat="1" ht="25.5" outlineLevel="2">
      <c r="A385" s="89" t="s">
        <v>37</v>
      </c>
      <c r="B385" s="104" t="s">
        <v>11252</v>
      </c>
      <c r="C385" s="103" t="s">
        <v>11253</v>
      </c>
      <c r="D385" s="161">
        <v>1025100</v>
      </c>
      <c r="E385" s="161">
        <v>1025099.98</v>
      </c>
      <c r="F385" s="162">
        <f t="shared" si="20"/>
        <v>2.0000000018626451E-2</v>
      </c>
      <c r="G385" s="52">
        <f t="shared" si="19"/>
        <v>0.99999998048970828</v>
      </c>
      <c r="H385" s="90"/>
    </row>
    <row r="386" spans="1:8" s="15" customFormat="1" outlineLevel="2">
      <c r="A386" s="89" t="s">
        <v>37</v>
      </c>
      <c r="B386" s="104" t="s">
        <v>10130</v>
      </c>
      <c r="C386" s="103" t="s">
        <v>10129</v>
      </c>
      <c r="D386" s="161">
        <v>666314</v>
      </c>
      <c r="E386" s="161">
        <v>609811</v>
      </c>
      <c r="F386" s="162">
        <f t="shared" si="20"/>
        <v>56503</v>
      </c>
      <c r="G386" s="52">
        <f t="shared" si="19"/>
        <v>0.91520064113916266</v>
      </c>
      <c r="H386" s="90"/>
    </row>
    <row r="387" spans="1:8" s="15" customFormat="1" ht="25.5" outlineLevel="2">
      <c r="A387" s="89" t="s">
        <v>37</v>
      </c>
      <c r="B387" s="104" t="s">
        <v>10128</v>
      </c>
      <c r="C387" s="103" t="s">
        <v>10127</v>
      </c>
      <c r="D387" s="161">
        <v>3844123</v>
      </c>
      <c r="E387" s="161">
        <v>3518142</v>
      </c>
      <c r="F387" s="162">
        <f t="shared" si="20"/>
        <v>325981</v>
      </c>
      <c r="G387" s="52">
        <f t="shared" si="19"/>
        <v>0.91520016399059034</v>
      </c>
      <c r="H387" s="90"/>
    </row>
    <row r="388" spans="1:8" s="15" customFormat="1" ht="25.5" outlineLevel="2">
      <c r="A388" s="89" t="s">
        <v>37</v>
      </c>
      <c r="B388" s="104" t="s">
        <v>10126</v>
      </c>
      <c r="C388" s="103" t="s">
        <v>10125</v>
      </c>
      <c r="D388" s="161">
        <v>1537649</v>
      </c>
      <c r="E388" s="161">
        <v>1407257</v>
      </c>
      <c r="F388" s="162">
        <f t="shared" si="20"/>
        <v>130392</v>
      </c>
      <c r="G388" s="52">
        <f t="shared" si="19"/>
        <v>0.91520041309817779</v>
      </c>
      <c r="H388" s="90"/>
    </row>
    <row r="389" spans="1:8" s="15" customFormat="1" ht="38.25" outlineLevel="2">
      <c r="A389" s="89" t="s">
        <v>37</v>
      </c>
      <c r="B389" s="104" t="s">
        <v>90</v>
      </c>
      <c r="C389" s="103" t="s">
        <v>91</v>
      </c>
      <c r="D389" s="161">
        <v>260785</v>
      </c>
      <c r="E389" s="161">
        <v>221966.59</v>
      </c>
      <c r="F389" s="162">
        <f t="shared" si="20"/>
        <v>38818.410000000003</v>
      </c>
      <c r="G389" s="52">
        <f t="shared" si="19"/>
        <v>0.85114784209214489</v>
      </c>
      <c r="H389" s="90"/>
    </row>
    <row r="390" spans="1:8" s="15" customFormat="1" ht="38.25" outlineLevel="2">
      <c r="A390" s="89" t="s">
        <v>37</v>
      </c>
      <c r="B390" s="104" t="s">
        <v>90</v>
      </c>
      <c r="C390" s="103" t="s">
        <v>91</v>
      </c>
      <c r="D390" s="161">
        <v>2814514</v>
      </c>
      <c r="E390" s="161">
        <v>2797130.71</v>
      </c>
      <c r="F390" s="162">
        <f t="shared" si="20"/>
        <v>17383.290000000037</v>
      </c>
      <c r="G390" s="52">
        <f t="shared" si="19"/>
        <v>0.99382369744829835</v>
      </c>
      <c r="H390" s="90"/>
    </row>
    <row r="391" spans="1:8" s="15" customFormat="1" ht="25.5" outlineLevel="2">
      <c r="A391" s="89" t="s">
        <v>37</v>
      </c>
      <c r="B391" s="104" t="s">
        <v>10124</v>
      </c>
      <c r="C391" s="103" t="s">
        <v>10123</v>
      </c>
      <c r="D391" s="161">
        <v>1537649</v>
      </c>
      <c r="E391" s="161">
        <v>1407257</v>
      </c>
      <c r="F391" s="162">
        <f t="shared" si="20"/>
        <v>130392</v>
      </c>
      <c r="G391" s="52">
        <f t="shared" si="19"/>
        <v>0.91520041309817779</v>
      </c>
      <c r="H391" s="90"/>
    </row>
    <row r="392" spans="1:8" s="15" customFormat="1" ht="25.5" outlineLevel="2">
      <c r="A392" s="89" t="s">
        <v>37</v>
      </c>
      <c r="B392" s="104" t="s">
        <v>10122</v>
      </c>
      <c r="C392" s="103" t="s">
        <v>10121</v>
      </c>
      <c r="D392" s="161">
        <v>2306474</v>
      </c>
      <c r="E392" s="161">
        <v>2306473.9900000002</v>
      </c>
      <c r="F392" s="162">
        <f t="shared" si="20"/>
        <v>9.9999997764825821E-3</v>
      </c>
      <c r="G392" s="52">
        <f t="shared" si="19"/>
        <v>0.99999999566437781</v>
      </c>
      <c r="H392" s="90"/>
    </row>
    <row r="393" spans="1:8" s="15" customFormat="1" outlineLevel="2">
      <c r="A393" s="89" t="s">
        <v>37</v>
      </c>
      <c r="B393" s="104" t="s">
        <v>10120</v>
      </c>
      <c r="C393" s="103" t="s">
        <v>10119</v>
      </c>
      <c r="D393" s="161">
        <v>384413</v>
      </c>
      <c r="E393" s="161">
        <v>348192.39</v>
      </c>
      <c r="F393" s="162">
        <f t="shared" si="20"/>
        <v>36220.609999999986</v>
      </c>
      <c r="G393" s="52">
        <f t="shared" si="19"/>
        <v>0.90577683376992979</v>
      </c>
      <c r="H393" s="90"/>
    </row>
    <row r="394" spans="1:8" s="15" customFormat="1" ht="25.5" outlineLevel="2">
      <c r="A394" s="89" t="s">
        <v>37</v>
      </c>
      <c r="B394" s="104" t="s">
        <v>10118</v>
      </c>
      <c r="C394" s="103" t="s">
        <v>10117</v>
      </c>
      <c r="D394" s="161">
        <v>922590</v>
      </c>
      <c r="E394" s="161">
        <v>839352.34</v>
      </c>
      <c r="F394" s="162">
        <f t="shared" si="20"/>
        <v>83237.660000000033</v>
      </c>
      <c r="G394" s="52">
        <f t="shared" si="19"/>
        <v>0.90977827637412068</v>
      </c>
      <c r="H394" s="90"/>
    </row>
    <row r="395" spans="1:8" s="15" customFormat="1" ht="25.5" outlineLevel="2">
      <c r="A395" s="89" t="s">
        <v>37</v>
      </c>
      <c r="B395" s="104" t="s">
        <v>10116</v>
      </c>
      <c r="C395" s="103" t="s">
        <v>10115</v>
      </c>
      <c r="D395" s="161">
        <v>7688247</v>
      </c>
      <c r="E395" s="161">
        <v>7036284</v>
      </c>
      <c r="F395" s="162">
        <f t="shared" si="20"/>
        <v>651963</v>
      </c>
      <c r="G395" s="52">
        <f t="shared" si="19"/>
        <v>0.91520004495172957</v>
      </c>
      <c r="H395" s="90"/>
    </row>
    <row r="396" spans="1:8" s="15" customFormat="1" outlineLevel="2">
      <c r="A396" s="89" t="s">
        <v>37</v>
      </c>
      <c r="B396" s="104" t="s">
        <v>10114</v>
      </c>
      <c r="C396" s="103" t="s">
        <v>10113</v>
      </c>
      <c r="D396" s="161">
        <v>10148485</v>
      </c>
      <c r="E396" s="161">
        <v>9248586.3499999996</v>
      </c>
      <c r="F396" s="162">
        <f t="shared" si="20"/>
        <v>899898.65000000037</v>
      </c>
      <c r="G396" s="52">
        <f t="shared" si="19"/>
        <v>0.91132679902468194</v>
      </c>
      <c r="H396" s="90"/>
    </row>
    <row r="397" spans="1:8" s="15" customFormat="1" ht="38.25" outlineLevel="2">
      <c r="A397" s="89" t="s">
        <v>37</v>
      </c>
      <c r="B397" s="104" t="s">
        <v>10112</v>
      </c>
      <c r="C397" s="103" t="s">
        <v>10111</v>
      </c>
      <c r="D397" s="161">
        <v>461295</v>
      </c>
      <c r="E397" s="161">
        <v>421787.52</v>
      </c>
      <c r="F397" s="162">
        <f t="shared" si="20"/>
        <v>39507.479999999981</v>
      </c>
      <c r="G397" s="52">
        <f t="shared" si="19"/>
        <v>0.91435528241147213</v>
      </c>
      <c r="H397" s="90"/>
    </row>
    <row r="398" spans="1:8" s="15" customFormat="1" ht="25.5" outlineLevel="2">
      <c r="A398" s="89" t="s">
        <v>37</v>
      </c>
      <c r="B398" s="104" t="s">
        <v>10110</v>
      </c>
      <c r="C398" s="103" t="s">
        <v>10109</v>
      </c>
      <c r="D398" s="161">
        <v>5125498</v>
      </c>
      <c r="E398" s="161">
        <v>5125496.99</v>
      </c>
      <c r="F398" s="162">
        <f t="shared" si="20"/>
        <v>1.0099999997764826</v>
      </c>
      <c r="G398" s="52">
        <f t="shared" si="19"/>
        <v>0.99999980294597723</v>
      </c>
      <c r="H398" s="90"/>
    </row>
    <row r="399" spans="1:8" s="15" customFormat="1" outlineLevel="2">
      <c r="A399" s="89" t="s">
        <v>37</v>
      </c>
      <c r="B399" s="104" t="s">
        <v>10108</v>
      </c>
      <c r="C399" s="103" t="s">
        <v>10107</v>
      </c>
      <c r="D399" s="161">
        <v>10763545</v>
      </c>
      <c r="E399" s="161">
        <v>9850798</v>
      </c>
      <c r="F399" s="162">
        <f t="shared" si="20"/>
        <v>912747</v>
      </c>
      <c r="G399" s="52">
        <f t="shared" si="19"/>
        <v>0.91520015013640954</v>
      </c>
      <c r="H399" s="90"/>
    </row>
    <row r="400" spans="1:8" s="15" customFormat="1" outlineLevel="2">
      <c r="A400" s="89" t="s">
        <v>37</v>
      </c>
      <c r="B400" s="104" t="s">
        <v>10106</v>
      </c>
      <c r="C400" s="103" t="s">
        <v>10105</v>
      </c>
      <c r="D400" s="161">
        <v>1153237</v>
      </c>
      <c r="E400" s="161">
        <v>1055443</v>
      </c>
      <c r="F400" s="162">
        <f t="shared" si="20"/>
        <v>97794</v>
      </c>
      <c r="G400" s="52">
        <f t="shared" si="19"/>
        <v>0.91520043148112662</v>
      </c>
      <c r="H400" s="90"/>
    </row>
    <row r="401" spans="1:8" s="15" customFormat="1" outlineLevel="2">
      <c r="A401" s="89" t="s">
        <v>37</v>
      </c>
      <c r="B401" s="104" t="s">
        <v>10104</v>
      </c>
      <c r="C401" s="103" t="s">
        <v>10103</v>
      </c>
      <c r="D401" s="161">
        <v>5125498</v>
      </c>
      <c r="E401" s="161">
        <v>4690856</v>
      </c>
      <c r="F401" s="162">
        <f t="shared" si="20"/>
        <v>434642</v>
      </c>
      <c r="G401" s="52">
        <f t="shared" si="19"/>
        <v>0.91520004495172957</v>
      </c>
      <c r="H401" s="90"/>
    </row>
    <row r="402" spans="1:8" s="15" customFormat="1" outlineLevel="2">
      <c r="A402" s="89" t="s">
        <v>37</v>
      </c>
      <c r="B402" s="104" t="s">
        <v>10102</v>
      </c>
      <c r="C402" s="103" t="s">
        <v>10101</v>
      </c>
      <c r="D402" s="161">
        <v>3844123</v>
      </c>
      <c r="E402" s="161">
        <v>3518142</v>
      </c>
      <c r="F402" s="162">
        <f t="shared" si="20"/>
        <v>325981</v>
      </c>
      <c r="G402" s="52">
        <f t="shared" si="19"/>
        <v>0.91520016399059034</v>
      </c>
      <c r="H402" s="90"/>
    </row>
    <row r="403" spans="1:8" s="15" customFormat="1" ht="25.5" outlineLevel="2">
      <c r="A403" s="89" t="s">
        <v>37</v>
      </c>
      <c r="B403" s="104" t="s">
        <v>10100</v>
      </c>
      <c r="C403" s="103" t="s">
        <v>10099</v>
      </c>
      <c r="D403" s="161">
        <v>6535009</v>
      </c>
      <c r="E403" s="161">
        <v>5980840.9800000004</v>
      </c>
      <c r="F403" s="162">
        <f t="shared" si="20"/>
        <v>554168.01999999955</v>
      </c>
      <c r="G403" s="52">
        <f t="shared" si="19"/>
        <v>0.91520011372593368</v>
      </c>
      <c r="H403" s="90"/>
    </row>
    <row r="404" spans="1:8" s="15" customFormat="1" outlineLevel="2">
      <c r="A404" s="89" t="s">
        <v>37</v>
      </c>
      <c r="B404" s="104" t="s">
        <v>10098</v>
      </c>
      <c r="C404" s="103" t="s">
        <v>10097</v>
      </c>
      <c r="D404" s="161">
        <v>2306474</v>
      </c>
      <c r="E404" s="161">
        <v>1688708</v>
      </c>
      <c r="F404" s="162">
        <f t="shared" si="20"/>
        <v>617766</v>
      </c>
      <c r="G404" s="52">
        <f t="shared" ref="G404:G467" si="21">E404/D404</f>
        <v>0.73215999833512102</v>
      </c>
      <c r="H404" s="90"/>
    </row>
    <row r="405" spans="1:8" s="15" customFormat="1" ht="38.25" outlineLevel="2">
      <c r="A405" s="89" t="s">
        <v>37</v>
      </c>
      <c r="B405" s="104" t="s">
        <v>10096</v>
      </c>
      <c r="C405" s="103" t="s">
        <v>10095</v>
      </c>
      <c r="D405" s="161">
        <v>12829118</v>
      </c>
      <c r="E405" s="161">
        <v>11632841.6</v>
      </c>
      <c r="F405" s="162">
        <f t="shared" si="20"/>
        <v>1196276.4000000004</v>
      </c>
      <c r="G405" s="52">
        <f t="shared" si="21"/>
        <v>0.90675302854023165</v>
      </c>
      <c r="H405" s="90"/>
    </row>
    <row r="406" spans="1:8" s="15" customFormat="1" outlineLevel="2">
      <c r="A406" s="89" t="s">
        <v>37</v>
      </c>
      <c r="B406" s="104" t="s">
        <v>10094</v>
      </c>
      <c r="C406" s="103" t="s">
        <v>10093</v>
      </c>
      <c r="D406" s="161">
        <v>6150596</v>
      </c>
      <c r="E406" s="161">
        <v>5629026</v>
      </c>
      <c r="F406" s="162">
        <f t="shared" ref="F406:F469" si="22">D406-E406</f>
        <v>521570</v>
      </c>
      <c r="G406" s="52">
        <f t="shared" si="21"/>
        <v>0.91520008792643837</v>
      </c>
      <c r="H406" s="90"/>
    </row>
    <row r="407" spans="1:8" s="15" customFormat="1" ht="25.5" outlineLevel="2">
      <c r="A407" s="89" t="s">
        <v>37</v>
      </c>
      <c r="B407" s="104" t="s">
        <v>10092</v>
      </c>
      <c r="C407" s="103" t="s">
        <v>10091</v>
      </c>
      <c r="D407" s="161">
        <v>1537649</v>
      </c>
      <c r="E407" s="161">
        <v>571711.11</v>
      </c>
      <c r="F407" s="162">
        <f t="shared" si="22"/>
        <v>965937.89</v>
      </c>
      <c r="G407" s="52">
        <f t="shared" si="21"/>
        <v>0.37180859220797463</v>
      </c>
      <c r="H407" s="90"/>
    </row>
    <row r="408" spans="1:8" s="15" customFormat="1" outlineLevel="2">
      <c r="A408" s="89" t="s">
        <v>37</v>
      </c>
      <c r="B408" s="104" t="s">
        <v>10090</v>
      </c>
      <c r="C408" s="103" t="s">
        <v>10089</v>
      </c>
      <c r="D408" s="161">
        <v>16145316</v>
      </c>
      <c r="E408" s="161">
        <v>14516860.220000001</v>
      </c>
      <c r="F408" s="162">
        <f t="shared" si="22"/>
        <v>1628455.7799999993</v>
      </c>
      <c r="G408" s="52">
        <f t="shared" si="21"/>
        <v>0.89913757154087293</v>
      </c>
      <c r="H408" s="90"/>
    </row>
    <row r="409" spans="1:8" s="15" customFormat="1" outlineLevel="2">
      <c r="A409" s="89" t="s">
        <v>37</v>
      </c>
      <c r="B409" s="104" t="s">
        <v>10088</v>
      </c>
      <c r="C409" s="103" t="s">
        <v>10087</v>
      </c>
      <c r="D409" s="161">
        <v>345971</v>
      </c>
      <c r="E409" s="161">
        <v>316633</v>
      </c>
      <c r="F409" s="162">
        <f t="shared" si="22"/>
        <v>29338</v>
      </c>
      <c r="G409" s="52">
        <f t="shared" si="21"/>
        <v>0.91520098505366054</v>
      </c>
      <c r="H409" s="90"/>
    </row>
    <row r="410" spans="1:8" s="15" customFormat="1" outlineLevel="2">
      <c r="A410" s="89" t="s">
        <v>37</v>
      </c>
      <c r="B410" s="104" t="s">
        <v>11357</v>
      </c>
      <c r="C410" s="103" t="s">
        <v>11358</v>
      </c>
      <c r="D410" s="161">
        <v>666314</v>
      </c>
      <c r="E410" s="161">
        <v>609811</v>
      </c>
      <c r="F410" s="162">
        <f t="shared" si="22"/>
        <v>56503</v>
      </c>
      <c r="G410" s="52">
        <f t="shared" si="21"/>
        <v>0.91520064113916266</v>
      </c>
      <c r="H410" s="90"/>
    </row>
    <row r="411" spans="1:8" s="15" customFormat="1" outlineLevel="2">
      <c r="A411" s="89" t="s">
        <v>37</v>
      </c>
      <c r="B411" s="104" t="s">
        <v>10086</v>
      </c>
      <c r="C411" s="103" t="s">
        <v>10085</v>
      </c>
      <c r="D411" s="161">
        <v>12301192</v>
      </c>
      <c r="E411" s="161">
        <v>1428952.62</v>
      </c>
      <c r="F411" s="162">
        <f t="shared" si="22"/>
        <v>10872239.379999999</v>
      </c>
      <c r="G411" s="52">
        <f t="shared" si="21"/>
        <v>0.11616375226075652</v>
      </c>
      <c r="H411" s="90"/>
    </row>
    <row r="412" spans="1:8" s="15" customFormat="1" outlineLevel="2">
      <c r="A412" s="89" t="s">
        <v>37</v>
      </c>
      <c r="B412" s="104" t="s">
        <v>10084</v>
      </c>
      <c r="C412" s="103" t="s">
        <v>10083</v>
      </c>
      <c r="D412" s="161">
        <v>2306474</v>
      </c>
      <c r="E412" s="161">
        <v>2233684.11</v>
      </c>
      <c r="F412" s="162">
        <f t="shared" si="22"/>
        <v>72789.89000000013</v>
      </c>
      <c r="G412" s="52">
        <f t="shared" si="21"/>
        <v>0.96844105331341257</v>
      </c>
      <c r="H412" s="90"/>
    </row>
    <row r="413" spans="1:8" s="15" customFormat="1" outlineLevel="2">
      <c r="A413" s="89" t="s">
        <v>37</v>
      </c>
      <c r="B413" s="104" t="s">
        <v>10082</v>
      </c>
      <c r="C413" s="103" t="s">
        <v>10081</v>
      </c>
      <c r="D413" s="161">
        <v>3075299</v>
      </c>
      <c r="E413" s="161">
        <v>2814514.09</v>
      </c>
      <c r="F413" s="162">
        <f t="shared" si="22"/>
        <v>260784.91000000015</v>
      </c>
      <c r="G413" s="52">
        <f t="shared" si="21"/>
        <v>0.91520014476641132</v>
      </c>
      <c r="H413" s="90"/>
    </row>
    <row r="414" spans="1:8" s="15" customFormat="1" outlineLevel="2">
      <c r="A414" s="89" t="s">
        <v>37</v>
      </c>
      <c r="B414" s="104" t="s">
        <v>10080</v>
      </c>
      <c r="C414" s="103" t="s">
        <v>10079</v>
      </c>
      <c r="D414" s="161">
        <v>6150596</v>
      </c>
      <c r="E414" s="161">
        <v>5629026</v>
      </c>
      <c r="F414" s="162">
        <f t="shared" si="22"/>
        <v>521570</v>
      </c>
      <c r="G414" s="52">
        <f t="shared" si="21"/>
        <v>0.91520008792643837</v>
      </c>
      <c r="H414" s="90"/>
    </row>
    <row r="415" spans="1:8" s="15" customFormat="1" outlineLevel="2">
      <c r="A415" s="89" t="s">
        <v>37</v>
      </c>
      <c r="B415" s="104" t="s">
        <v>10078</v>
      </c>
      <c r="C415" s="103" t="s">
        <v>10077</v>
      </c>
      <c r="D415" s="161">
        <v>711163</v>
      </c>
      <c r="E415" s="161">
        <v>650856</v>
      </c>
      <c r="F415" s="162">
        <f t="shared" si="22"/>
        <v>60307</v>
      </c>
      <c r="G415" s="52">
        <f t="shared" si="21"/>
        <v>0.91519946903874361</v>
      </c>
      <c r="H415" s="90"/>
    </row>
    <row r="416" spans="1:8" s="15" customFormat="1" ht="25.5" outlineLevel="2">
      <c r="A416" s="89" t="s">
        <v>37</v>
      </c>
      <c r="B416" s="104" t="s">
        <v>92</v>
      </c>
      <c r="C416" s="103" t="s">
        <v>93</v>
      </c>
      <c r="D416" s="161">
        <v>3027899</v>
      </c>
      <c r="E416" s="161">
        <v>2897507</v>
      </c>
      <c r="F416" s="162">
        <f t="shared" si="22"/>
        <v>130392</v>
      </c>
      <c r="G416" s="52">
        <f t="shared" si="21"/>
        <v>0.95693647641483415</v>
      </c>
      <c r="H416" s="90"/>
    </row>
    <row r="417" spans="1:8" s="15" customFormat="1" ht="25.5" outlineLevel="2">
      <c r="A417" s="89" t="s">
        <v>37</v>
      </c>
      <c r="B417" s="104" t="s">
        <v>10076</v>
      </c>
      <c r="C417" s="103" t="s">
        <v>10075</v>
      </c>
      <c r="D417" s="161">
        <v>281902</v>
      </c>
      <c r="E417" s="161">
        <v>257997</v>
      </c>
      <c r="F417" s="162">
        <f t="shared" si="22"/>
        <v>23905</v>
      </c>
      <c r="G417" s="52">
        <f t="shared" si="21"/>
        <v>0.91520102730736208</v>
      </c>
      <c r="H417" s="90"/>
    </row>
    <row r="418" spans="1:8" s="15" customFormat="1" ht="25.5" outlineLevel="2">
      <c r="A418" s="89" t="s">
        <v>37</v>
      </c>
      <c r="B418" s="104" t="s">
        <v>10074</v>
      </c>
      <c r="C418" s="103" t="s">
        <v>10073</v>
      </c>
      <c r="D418" s="161">
        <v>6150596</v>
      </c>
      <c r="E418" s="161">
        <v>5287043.9400000004</v>
      </c>
      <c r="F418" s="162">
        <f t="shared" si="22"/>
        <v>863552.05999999959</v>
      </c>
      <c r="G418" s="52">
        <f t="shared" si="21"/>
        <v>0.85959863727027441</v>
      </c>
      <c r="H418" s="90"/>
    </row>
    <row r="419" spans="1:8" s="15" customFormat="1" ht="25.5" outlineLevel="2">
      <c r="A419" s="89" t="s">
        <v>37</v>
      </c>
      <c r="B419" s="104" t="s">
        <v>10072</v>
      </c>
      <c r="C419" s="103" t="s">
        <v>10071</v>
      </c>
      <c r="D419" s="161">
        <v>5381772</v>
      </c>
      <c r="E419" s="161">
        <v>4925398</v>
      </c>
      <c r="F419" s="162">
        <f t="shared" si="22"/>
        <v>456374</v>
      </c>
      <c r="G419" s="52">
        <f t="shared" si="21"/>
        <v>0.91520004935177479</v>
      </c>
      <c r="H419" s="90"/>
    </row>
    <row r="420" spans="1:8" s="15" customFormat="1" ht="25.5" outlineLevel="2">
      <c r="A420" s="89" t="s">
        <v>37</v>
      </c>
      <c r="B420" s="104" t="s">
        <v>10070</v>
      </c>
      <c r="C420" s="103" t="s">
        <v>10069</v>
      </c>
      <c r="D420" s="161">
        <v>6150596</v>
      </c>
      <c r="E420" s="161">
        <v>6150595.9400000004</v>
      </c>
      <c r="F420" s="162">
        <f t="shared" si="22"/>
        <v>5.9999999590218067E-2</v>
      </c>
      <c r="G420" s="52">
        <f t="shared" si="21"/>
        <v>0.99999999024484787</v>
      </c>
      <c r="H420" s="90"/>
    </row>
    <row r="421" spans="1:8" s="15" customFormat="1" ht="25.5" outlineLevel="2">
      <c r="A421" s="89" t="s">
        <v>37</v>
      </c>
      <c r="B421" s="104" t="s">
        <v>10066</v>
      </c>
      <c r="C421" s="103" t="s">
        <v>10065</v>
      </c>
      <c r="D421" s="161">
        <v>2198838</v>
      </c>
      <c r="E421" s="161">
        <v>1813888.53</v>
      </c>
      <c r="F421" s="162">
        <f t="shared" si="22"/>
        <v>384949.47</v>
      </c>
      <c r="G421" s="52">
        <f t="shared" si="21"/>
        <v>0.82493049965481768</v>
      </c>
      <c r="H421" s="90"/>
    </row>
    <row r="422" spans="1:8" s="15" customFormat="1" outlineLevel="2">
      <c r="A422" s="89" t="s">
        <v>37</v>
      </c>
      <c r="B422" s="104" t="s">
        <v>10064</v>
      </c>
      <c r="C422" s="103" t="s">
        <v>10063</v>
      </c>
      <c r="D422" s="161">
        <v>691941</v>
      </c>
      <c r="E422" s="161">
        <v>633265</v>
      </c>
      <c r="F422" s="162">
        <f t="shared" si="22"/>
        <v>58676</v>
      </c>
      <c r="G422" s="52">
        <f t="shared" si="21"/>
        <v>0.91520086250128263</v>
      </c>
      <c r="H422" s="90"/>
    </row>
    <row r="423" spans="1:8" s="15" customFormat="1" ht="25.5" outlineLevel="2">
      <c r="A423" s="89" t="s">
        <v>37</v>
      </c>
      <c r="B423" s="104" t="s">
        <v>10062</v>
      </c>
      <c r="C423" s="103" t="s">
        <v>10061</v>
      </c>
      <c r="D423" s="161">
        <v>2729327</v>
      </c>
      <c r="E423" s="161">
        <v>2497880</v>
      </c>
      <c r="F423" s="162">
        <f t="shared" si="22"/>
        <v>231447</v>
      </c>
      <c r="G423" s="52">
        <f t="shared" si="21"/>
        <v>0.91519997420609545</v>
      </c>
      <c r="H423" s="90"/>
    </row>
    <row r="424" spans="1:8" s="15" customFormat="1" outlineLevel="2">
      <c r="A424" s="89" t="s">
        <v>37</v>
      </c>
      <c r="B424" s="104" t="s">
        <v>94</v>
      </c>
      <c r="C424" s="103" t="s">
        <v>95</v>
      </c>
      <c r="D424" s="161">
        <v>586766</v>
      </c>
      <c r="E424" s="161">
        <v>584543.99</v>
      </c>
      <c r="F424" s="162">
        <f t="shared" si="22"/>
        <v>2222.0100000000093</v>
      </c>
      <c r="G424" s="52">
        <f t="shared" si="21"/>
        <v>0.99621312414148055</v>
      </c>
      <c r="H424" s="90"/>
    </row>
    <row r="425" spans="1:8" s="15" customFormat="1" outlineLevel="2">
      <c r="A425" s="89" t="s">
        <v>37</v>
      </c>
      <c r="B425" s="104" t="s">
        <v>94</v>
      </c>
      <c r="C425" s="103" t="s">
        <v>95</v>
      </c>
      <c r="D425" s="161">
        <v>6332656</v>
      </c>
      <c r="E425" s="161">
        <v>6326814.8499999996</v>
      </c>
      <c r="F425" s="162">
        <f t="shared" si="22"/>
        <v>5841.1500000003725</v>
      </c>
      <c r="G425" s="52">
        <f t="shared" si="21"/>
        <v>0.99907761451119403</v>
      </c>
      <c r="H425" s="90"/>
    </row>
    <row r="426" spans="1:8" s="15" customFormat="1" outlineLevel="2">
      <c r="A426" s="89" t="s">
        <v>37</v>
      </c>
      <c r="B426" s="104" t="s">
        <v>10060</v>
      </c>
      <c r="C426" s="103" t="s">
        <v>10059</v>
      </c>
      <c r="D426" s="161">
        <v>12403703</v>
      </c>
      <c r="E426" s="161">
        <v>11351869.970000001</v>
      </c>
      <c r="F426" s="162">
        <f t="shared" si="22"/>
        <v>1051833.0299999993</v>
      </c>
      <c r="G426" s="52">
        <f t="shared" si="21"/>
        <v>0.91520007936339665</v>
      </c>
      <c r="H426" s="90"/>
    </row>
    <row r="427" spans="1:8" s="15" customFormat="1" outlineLevel="2">
      <c r="A427" s="89" t="s">
        <v>37</v>
      </c>
      <c r="B427" s="104" t="s">
        <v>10058</v>
      </c>
      <c r="C427" s="103" t="s">
        <v>10057</v>
      </c>
      <c r="D427" s="161">
        <v>8918366</v>
      </c>
      <c r="E427" s="161">
        <v>8162090</v>
      </c>
      <c r="F427" s="162">
        <f t="shared" si="22"/>
        <v>756276</v>
      </c>
      <c r="G427" s="52">
        <f t="shared" si="21"/>
        <v>0.9152001611057452</v>
      </c>
      <c r="H427" s="90"/>
    </row>
    <row r="428" spans="1:8" s="15" customFormat="1" ht="25.5" outlineLevel="2">
      <c r="A428" s="89" t="s">
        <v>37</v>
      </c>
      <c r="B428" s="104" t="s">
        <v>10056</v>
      </c>
      <c r="C428" s="103" t="s">
        <v>10055</v>
      </c>
      <c r="D428" s="161">
        <v>7380716</v>
      </c>
      <c r="E428" s="161">
        <v>6754679.1699999999</v>
      </c>
      <c r="F428" s="162">
        <f t="shared" si="22"/>
        <v>626036.83000000007</v>
      </c>
      <c r="G428" s="52">
        <f t="shared" si="21"/>
        <v>0.91517939045480134</v>
      </c>
      <c r="H428" s="90"/>
    </row>
    <row r="429" spans="1:8" s="15" customFormat="1" ht="25.5" outlineLevel="2">
      <c r="A429" s="89" t="s">
        <v>37</v>
      </c>
      <c r="B429" s="104" t="s">
        <v>96</v>
      </c>
      <c r="C429" s="103" t="s">
        <v>97</v>
      </c>
      <c r="D429" s="161">
        <v>2000000</v>
      </c>
      <c r="E429" s="161">
        <v>1999999.68</v>
      </c>
      <c r="F429" s="162">
        <f t="shared" si="22"/>
        <v>0.32000000006519258</v>
      </c>
      <c r="G429" s="52">
        <f t="shared" si="21"/>
        <v>0.99999983999999997</v>
      </c>
      <c r="H429" s="90"/>
    </row>
    <row r="430" spans="1:8" s="15" customFormat="1" ht="25.5" outlineLevel="2">
      <c r="A430" s="89" t="s">
        <v>37</v>
      </c>
      <c r="B430" s="104" t="s">
        <v>98</v>
      </c>
      <c r="C430" s="103" t="s">
        <v>99</v>
      </c>
      <c r="D430" s="161">
        <v>2000000</v>
      </c>
      <c r="E430" s="161">
        <v>1510984.02</v>
      </c>
      <c r="F430" s="162">
        <f t="shared" si="22"/>
        <v>489015.98</v>
      </c>
      <c r="G430" s="52">
        <f t="shared" si="21"/>
        <v>0.75549200999999999</v>
      </c>
      <c r="H430" s="90"/>
    </row>
    <row r="431" spans="1:8" s="15" customFormat="1" ht="51" outlineLevel="2">
      <c r="A431" s="89" t="s">
        <v>37</v>
      </c>
      <c r="B431" s="104" t="s">
        <v>11215</v>
      </c>
      <c r="C431" s="103" t="s">
        <v>11216</v>
      </c>
      <c r="D431" s="161">
        <v>34923000</v>
      </c>
      <c r="E431" s="161">
        <v>33861851.299999997</v>
      </c>
      <c r="F431" s="162">
        <f t="shared" si="22"/>
        <v>1061148.700000003</v>
      </c>
      <c r="G431" s="52">
        <f t="shared" si="21"/>
        <v>0.96961461787360759</v>
      </c>
      <c r="H431" s="90"/>
    </row>
    <row r="432" spans="1:8" s="15" customFormat="1" ht="25.5" outlineLevel="2">
      <c r="A432" s="89" t="s">
        <v>37</v>
      </c>
      <c r="B432" s="104" t="s">
        <v>11938</v>
      </c>
      <c r="C432" s="103" t="s">
        <v>11939</v>
      </c>
      <c r="D432" s="161">
        <v>352000</v>
      </c>
      <c r="E432" s="161">
        <v>283226.90000000002</v>
      </c>
      <c r="F432" s="162">
        <f t="shared" si="22"/>
        <v>68773.099999999977</v>
      </c>
      <c r="G432" s="52">
        <f t="shared" si="21"/>
        <v>0.80462187500000004</v>
      </c>
      <c r="H432" s="90"/>
    </row>
    <row r="433" spans="1:8" s="15" customFormat="1" outlineLevel="2">
      <c r="A433" s="89" t="s">
        <v>37</v>
      </c>
      <c r="B433" s="104" t="s">
        <v>12134</v>
      </c>
      <c r="C433" s="103" t="s">
        <v>12135</v>
      </c>
      <c r="D433" s="161">
        <v>983928</v>
      </c>
      <c r="E433" s="161">
        <v>951241.89</v>
      </c>
      <c r="F433" s="162">
        <f t="shared" si="22"/>
        <v>32686.109999999986</v>
      </c>
      <c r="G433" s="52">
        <f t="shared" si="21"/>
        <v>0.96677997780325386</v>
      </c>
      <c r="H433" s="90"/>
    </row>
    <row r="434" spans="1:8" s="15" customFormat="1" outlineLevel="2">
      <c r="A434" s="89" t="s">
        <v>37</v>
      </c>
      <c r="B434" s="104" t="s">
        <v>11544</v>
      </c>
      <c r="C434" s="103" t="s">
        <v>11545</v>
      </c>
      <c r="D434" s="161">
        <v>983928</v>
      </c>
      <c r="E434" s="161">
        <v>464907.5</v>
      </c>
      <c r="F434" s="162">
        <f t="shared" si="22"/>
        <v>519020.5</v>
      </c>
      <c r="G434" s="52">
        <f t="shared" si="21"/>
        <v>0.47250154482848339</v>
      </c>
      <c r="H434" s="90"/>
    </row>
    <row r="435" spans="1:8" s="15" customFormat="1" outlineLevel="2">
      <c r="A435" s="89" t="s">
        <v>37</v>
      </c>
      <c r="B435" s="104" t="s">
        <v>12136</v>
      </c>
      <c r="C435" s="103" t="s">
        <v>12137</v>
      </c>
      <c r="D435" s="161">
        <v>590357</v>
      </c>
      <c r="E435" s="161">
        <f>273214.8+317142.2</f>
        <v>590357</v>
      </c>
      <c r="F435" s="162">
        <f t="shared" si="22"/>
        <v>0</v>
      </c>
      <c r="G435" s="52">
        <f t="shared" si="21"/>
        <v>1</v>
      </c>
      <c r="H435" s="92"/>
    </row>
    <row r="436" spans="1:8" s="15" customFormat="1" ht="25.5" outlineLevel="2">
      <c r="A436" s="89" t="s">
        <v>37</v>
      </c>
      <c r="B436" s="104" t="s">
        <v>11983</v>
      </c>
      <c r="C436" s="103" t="s">
        <v>11984</v>
      </c>
      <c r="D436" s="161">
        <v>983928</v>
      </c>
      <c r="E436" s="161">
        <v>103587.98</v>
      </c>
      <c r="F436" s="162">
        <f t="shared" si="22"/>
        <v>880340.02</v>
      </c>
      <c r="G436" s="52">
        <f t="shared" si="21"/>
        <v>0.10528004081599467</v>
      </c>
      <c r="H436" s="90"/>
    </row>
    <row r="437" spans="1:8" s="15" customFormat="1" ht="25.5" outlineLevel="2">
      <c r="A437" s="89" t="s">
        <v>37</v>
      </c>
      <c r="B437" s="104" t="s">
        <v>11459</v>
      </c>
      <c r="C437" s="103" t="s">
        <v>11460</v>
      </c>
      <c r="D437" s="161">
        <v>983928</v>
      </c>
      <c r="E437" s="161">
        <v>973519.64</v>
      </c>
      <c r="F437" s="162">
        <f t="shared" si="22"/>
        <v>10408.359999999986</v>
      </c>
      <c r="G437" s="52">
        <f t="shared" si="21"/>
        <v>0.98942162434649694</v>
      </c>
      <c r="H437" s="90"/>
    </row>
    <row r="438" spans="1:8" s="15" customFormat="1" outlineLevel="2">
      <c r="A438" s="89" t="s">
        <v>37</v>
      </c>
      <c r="B438" s="104" t="s">
        <v>11790</v>
      </c>
      <c r="C438" s="103" t="s">
        <v>11791</v>
      </c>
      <c r="D438" s="161">
        <v>491964</v>
      </c>
      <c r="E438" s="161">
        <v>455424.03</v>
      </c>
      <c r="F438" s="162">
        <f t="shared" si="22"/>
        <v>36539.969999999972</v>
      </c>
      <c r="G438" s="52">
        <f t="shared" si="21"/>
        <v>0.92572633363416845</v>
      </c>
      <c r="H438" s="90"/>
    </row>
    <row r="439" spans="1:8" s="15" customFormat="1" ht="38.25" outlineLevel="2">
      <c r="A439" s="89" t="s">
        <v>37</v>
      </c>
      <c r="B439" s="104" t="s">
        <v>11541</v>
      </c>
      <c r="C439" s="103" t="s">
        <v>8195</v>
      </c>
      <c r="D439" s="161">
        <v>491964</v>
      </c>
      <c r="E439" s="161">
        <v>60893.61</v>
      </c>
      <c r="F439" s="162">
        <f t="shared" si="22"/>
        <v>431070.39</v>
      </c>
      <c r="G439" s="52">
        <f t="shared" si="21"/>
        <v>0.12377655682123083</v>
      </c>
      <c r="H439" s="90"/>
    </row>
    <row r="440" spans="1:8" s="15" customFormat="1" outlineLevel="2">
      <c r="A440" s="89" t="s">
        <v>37</v>
      </c>
      <c r="B440" s="104" t="s">
        <v>11985</v>
      </c>
      <c r="C440" s="103" t="s">
        <v>11986</v>
      </c>
      <c r="D440" s="161">
        <v>983928</v>
      </c>
      <c r="E440" s="161">
        <v>971153.62</v>
      </c>
      <c r="F440" s="162">
        <f t="shared" si="22"/>
        <v>12774.380000000005</v>
      </c>
      <c r="G440" s="52">
        <f t="shared" si="21"/>
        <v>0.98701695652527421</v>
      </c>
      <c r="H440" s="90"/>
    </row>
    <row r="441" spans="1:8" s="15" customFormat="1" ht="38.25" outlineLevel="2">
      <c r="A441" s="89" t="s">
        <v>37</v>
      </c>
      <c r="B441" s="104" t="s">
        <v>8632</v>
      </c>
      <c r="C441" s="103" t="s">
        <v>8631</v>
      </c>
      <c r="D441" s="161">
        <v>400590</v>
      </c>
      <c r="E441" s="161">
        <v>359960</v>
      </c>
      <c r="F441" s="162">
        <f t="shared" si="22"/>
        <v>40630</v>
      </c>
      <c r="G441" s="52">
        <f t="shared" si="21"/>
        <v>0.89857460246136944</v>
      </c>
      <c r="H441" s="90"/>
    </row>
    <row r="442" spans="1:8" s="15" customFormat="1" ht="25.5" outlineLevel="2">
      <c r="A442" s="89" t="s">
        <v>37</v>
      </c>
      <c r="B442" s="104" t="s">
        <v>8630</v>
      </c>
      <c r="C442" s="103" t="s">
        <v>8629</v>
      </c>
      <c r="D442" s="161">
        <v>801180</v>
      </c>
      <c r="E442" s="161">
        <v>719920.75</v>
      </c>
      <c r="F442" s="162">
        <f t="shared" si="22"/>
        <v>81259.25</v>
      </c>
      <c r="G442" s="52">
        <f t="shared" si="21"/>
        <v>0.89857553858059358</v>
      </c>
      <c r="H442" s="90"/>
    </row>
    <row r="443" spans="1:8" s="15" customFormat="1" ht="25.5" outlineLevel="2">
      <c r="A443" s="89" t="s">
        <v>37</v>
      </c>
      <c r="B443" s="104" t="s">
        <v>8628</v>
      </c>
      <c r="C443" s="103" t="s">
        <v>7853</v>
      </c>
      <c r="D443" s="161">
        <v>1962891</v>
      </c>
      <c r="E443" s="161">
        <v>1642222.03</v>
      </c>
      <c r="F443" s="162">
        <f t="shared" si="22"/>
        <v>320668.96999999997</v>
      </c>
      <c r="G443" s="52">
        <f t="shared" si="21"/>
        <v>0.83663434699124917</v>
      </c>
      <c r="H443" s="90"/>
    </row>
    <row r="444" spans="1:8" s="15" customFormat="1" ht="25.5" outlineLevel="2">
      <c r="A444" s="89" t="s">
        <v>37</v>
      </c>
      <c r="B444" s="104" t="s">
        <v>8627</v>
      </c>
      <c r="C444" s="103" t="s">
        <v>8626</v>
      </c>
      <c r="D444" s="161">
        <v>4005900</v>
      </c>
      <c r="E444" s="161">
        <v>3480574.75</v>
      </c>
      <c r="F444" s="162">
        <f t="shared" si="22"/>
        <v>525325.25</v>
      </c>
      <c r="G444" s="52">
        <f t="shared" si="21"/>
        <v>0.86886211587907836</v>
      </c>
      <c r="H444" s="90"/>
    </row>
    <row r="445" spans="1:8" s="15" customFormat="1" ht="38.25" outlineLevel="2">
      <c r="A445" s="89" t="s">
        <v>37</v>
      </c>
      <c r="B445" s="104" t="s">
        <v>8625</v>
      </c>
      <c r="C445" s="103" t="s">
        <v>8624</v>
      </c>
      <c r="D445" s="161">
        <v>400590</v>
      </c>
      <c r="E445" s="161">
        <v>285039</v>
      </c>
      <c r="F445" s="162">
        <f t="shared" si="22"/>
        <v>115551</v>
      </c>
      <c r="G445" s="52">
        <f t="shared" si="21"/>
        <v>0.71154796674904519</v>
      </c>
      <c r="H445" s="90"/>
    </row>
    <row r="446" spans="1:8" s="15" customFormat="1" ht="38.25" outlineLevel="2">
      <c r="A446" s="89" t="s">
        <v>37</v>
      </c>
      <c r="B446" s="104" t="s">
        <v>8623</v>
      </c>
      <c r="C446" s="103" t="s">
        <v>8622</v>
      </c>
      <c r="D446" s="161">
        <v>1602360</v>
      </c>
      <c r="E446" s="161">
        <v>1439840</v>
      </c>
      <c r="F446" s="162">
        <f t="shared" si="22"/>
        <v>162520</v>
      </c>
      <c r="G446" s="52">
        <f t="shared" si="21"/>
        <v>0.89857460246136944</v>
      </c>
      <c r="H446" s="90"/>
    </row>
    <row r="447" spans="1:8" s="15" customFormat="1" ht="38.25" outlineLevel="2">
      <c r="A447" s="89" t="s">
        <v>37</v>
      </c>
      <c r="B447" s="104" t="s">
        <v>8621</v>
      </c>
      <c r="C447" s="103" t="s">
        <v>8620</v>
      </c>
      <c r="D447" s="161">
        <v>640944</v>
      </c>
      <c r="E447" s="161">
        <v>575935</v>
      </c>
      <c r="F447" s="162">
        <f t="shared" si="22"/>
        <v>65009</v>
      </c>
      <c r="G447" s="52">
        <f t="shared" si="21"/>
        <v>0.89857304226266255</v>
      </c>
      <c r="H447" s="90"/>
    </row>
    <row r="448" spans="1:8" s="15" customFormat="1" outlineLevel="2">
      <c r="A448" s="89" t="s">
        <v>37</v>
      </c>
      <c r="B448" s="104" t="s">
        <v>8619</v>
      </c>
      <c r="C448" s="103" t="s">
        <v>8618</v>
      </c>
      <c r="D448" s="161">
        <v>3204720</v>
      </c>
      <c r="E448" s="161">
        <v>2879680</v>
      </c>
      <c r="F448" s="162">
        <f t="shared" si="22"/>
        <v>325040</v>
      </c>
      <c r="G448" s="52">
        <f t="shared" si="21"/>
        <v>0.89857460246136944</v>
      </c>
      <c r="H448" s="90"/>
    </row>
    <row r="449" spans="1:8" s="15" customFormat="1" ht="25.5" outlineLevel="2">
      <c r="A449" s="89" t="s">
        <v>37</v>
      </c>
      <c r="B449" s="104" t="s">
        <v>8617</v>
      </c>
      <c r="C449" s="103" t="s">
        <v>8616</v>
      </c>
      <c r="D449" s="161">
        <v>2503688</v>
      </c>
      <c r="E449" s="161">
        <v>2249749</v>
      </c>
      <c r="F449" s="162">
        <f t="shared" si="22"/>
        <v>253939</v>
      </c>
      <c r="G449" s="52">
        <f t="shared" si="21"/>
        <v>0.89857402360038474</v>
      </c>
      <c r="H449" s="90"/>
    </row>
    <row r="450" spans="1:8" s="15" customFormat="1" outlineLevel="2">
      <c r="A450" s="89" t="s">
        <v>37</v>
      </c>
      <c r="B450" s="104" t="s">
        <v>8613</v>
      </c>
      <c r="C450" s="103" t="s">
        <v>8612</v>
      </c>
      <c r="D450" s="161">
        <v>400590</v>
      </c>
      <c r="E450" s="161">
        <v>53000</v>
      </c>
      <c r="F450" s="162">
        <f t="shared" si="22"/>
        <v>347590</v>
      </c>
      <c r="G450" s="52">
        <f t="shared" si="21"/>
        <v>0.13230485034574002</v>
      </c>
      <c r="H450" s="90"/>
    </row>
    <row r="451" spans="1:8" s="15" customFormat="1" ht="25.5" outlineLevel="2">
      <c r="A451" s="89" t="s">
        <v>37</v>
      </c>
      <c r="B451" s="104" t="s">
        <v>8611</v>
      </c>
      <c r="C451" s="103" t="s">
        <v>8610</v>
      </c>
      <c r="D451" s="161">
        <v>240354</v>
      </c>
      <c r="E451" s="161">
        <v>215977</v>
      </c>
      <c r="F451" s="162">
        <f t="shared" si="22"/>
        <v>24377</v>
      </c>
      <c r="G451" s="52">
        <f t="shared" si="21"/>
        <v>0.89857876299125461</v>
      </c>
      <c r="H451" s="90"/>
    </row>
    <row r="452" spans="1:8" s="15" customFormat="1" ht="25.5" outlineLevel="2">
      <c r="A452" s="89" t="s">
        <v>37</v>
      </c>
      <c r="B452" s="104" t="s">
        <v>8609</v>
      </c>
      <c r="C452" s="103" t="s">
        <v>8608</v>
      </c>
      <c r="D452" s="161">
        <v>2323422</v>
      </c>
      <c r="E452" s="161">
        <v>893341</v>
      </c>
      <c r="F452" s="162">
        <f t="shared" si="22"/>
        <v>1430081</v>
      </c>
      <c r="G452" s="52">
        <f t="shared" si="21"/>
        <v>0.38449364773166478</v>
      </c>
      <c r="H452" s="90"/>
    </row>
    <row r="453" spans="1:8" s="15" customFormat="1" ht="25.5" outlineLevel="2">
      <c r="A453" s="89" t="s">
        <v>37</v>
      </c>
      <c r="B453" s="104" t="s">
        <v>8607</v>
      </c>
      <c r="C453" s="103" t="s">
        <v>8606</v>
      </c>
      <c r="D453" s="161">
        <v>400590</v>
      </c>
      <c r="E453" s="161">
        <v>359960</v>
      </c>
      <c r="F453" s="162">
        <f t="shared" si="22"/>
        <v>40630</v>
      </c>
      <c r="G453" s="52">
        <f t="shared" si="21"/>
        <v>0.89857460246136944</v>
      </c>
      <c r="H453" s="90"/>
    </row>
    <row r="454" spans="1:8" s="15" customFormat="1" ht="38.25" outlineLevel="2">
      <c r="A454" s="89" t="s">
        <v>37</v>
      </c>
      <c r="B454" s="104" t="s">
        <v>8603</v>
      </c>
      <c r="C454" s="103" t="s">
        <v>8602</v>
      </c>
      <c r="D454" s="161">
        <v>240354</v>
      </c>
      <c r="E454" s="161">
        <v>215977</v>
      </c>
      <c r="F454" s="162">
        <f t="shared" si="22"/>
        <v>24377</v>
      </c>
      <c r="G454" s="52">
        <f t="shared" si="21"/>
        <v>0.89857876299125461</v>
      </c>
      <c r="H454" s="90"/>
    </row>
    <row r="455" spans="1:8" s="15" customFormat="1" ht="38.25" outlineLevel="2">
      <c r="A455" s="89" t="s">
        <v>37</v>
      </c>
      <c r="B455" s="104" t="s">
        <v>8601</v>
      </c>
      <c r="C455" s="103" t="s">
        <v>8600</v>
      </c>
      <c r="D455" s="161">
        <v>961416</v>
      </c>
      <c r="E455" s="161">
        <v>863904</v>
      </c>
      <c r="F455" s="162">
        <f t="shared" si="22"/>
        <v>97512</v>
      </c>
      <c r="G455" s="52">
        <f t="shared" si="21"/>
        <v>0.89857460246136944</v>
      </c>
      <c r="H455" s="90"/>
    </row>
    <row r="456" spans="1:8" s="15" customFormat="1" ht="38.25" outlineLevel="2">
      <c r="A456" s="89" t="s">
        <v>37</v>
      </c>
      <c r="B456" s="104" t="s">
        <v>8599</v>
      </c>
      <c r="C456" s="103" t="s">
        <v>8598</v>
      </c>
      <c r="D456" s="161">
        <v>2002950</v>
      </c>
      <c r="E456" s="161">
        <v>1799800</v>
      </c>
      <c r="F456" s="162">
        <f t="shared" si="22"/>
        <v>203150</v>
      </c>
      <c r="G456" s="52">
        <f t="shared" si="21"/>
        <v>0.89857460246136944</v>
      </c>
      <c r="H456" s="90"/>
    </row>
    <row r="457" spans="1:8" s="15" customFormat="1" ht="38.25" outlineLevel="2">
      <c r="A457" s="89" t="s">
        <v>37</v>
      </c>
      <c r="B457" s="104" t="s">
        <v>8597</v>
      </c>
      <c r="C457" s="103" t="s">
        <v>8596</v>
      </c>
      <c r="D457" s="161">
        <v>2002950</v>
      </c>
      <c r="E457" s="161">
        <v>1799800</v>
      </c>
      <c r="F457" s="162">
        <f t="shared" si="22"/>
        <v>203150</v>
      </c>
      <c r="G457" s="52">
        <f t="shared" si="21"/>
        <v>0.89857460246136944</v>
      </c>
      <c r="H457" s="90"/>
    </row>
    <row r="458" spans="1:8" s="15" customFormat="1" ht="25.5" outlineLevel="2">
      <c r="A458" s="89" t="s">
        <v>37</v>
      </c>
      <c r="B458" s="104" t="s">
        <v>8595</v>
      </c>
      <c r="C458" s="103" t="s">
        <v>8594</v>
      </c>
      <c r="D458" s="161">
        <v>4005900</v>
      </c>
      <c r="E458" s="161">
        <v>3599600</v>
      </c>
      <c r="F458" s="162">
        <f t="shared" si="22"/>
        <v>406300</v>
      </c>
      <c r="G458" s="52">
        <f t="shared" si="21"/>
        <v>0.89857460246136944</v>
      </c>
      <c r="H458" s="90"/>
    </row>
    <row r="459" spans="1:8" s="15" customFormat="1" ht="25.5" outlineLevel="2">
      <c r="A459" s="89" t="s">
        <v>37</v>
      </c>
      <c r="B459" s="104" t="s">
        <v>8593</v>
      </c>
      <c r="C459" s="103" t="s">
        <v>8592</v>
      </c>
      <c r="D459" s="161">
        <v>1442124</v>
      </c>
      <c r="E459" s="161">
        <v>942501</v>
      </c>
      <c r="F459" s="162">
        <f t="shared" si="22"/>
        <v>499623</v>
      </c>
      <c r="G459" s="52">
        <f t="shared" si="21"/>
        <v>0.65355059620393252</v>
      </c>
      <c r="H459" s="90"/>
    </row>
    <row r="460" spans="1:8" s="15" customFormat="1" ht="25.5" outlineLevel="2">
      <c r="A460" s="89" t="s">
        <v>37</v>
      </c>
      <c r="B460" s="104" t="s">
        <v>8591</v>
      </c>
      <c r="C460" s="103" t="s">
        <v>8590</v>
      </c>
      <c r="D460" s="161">
        <v>2831915.51</v>
      </c>
      <c r="E460" s="161">
        <v>2544686</v>
      </c>
      <c r="F460" s="162">
        <f t="shared" si="22"/>
        <v>287229.50999999978</v>
      </c>
      <c r="G460" s="52">
        <f t="shared" si="21"/>
        <v>0.8985741244801474</v>
      </c>
      <c r="H460" s="90"/>
    </row>
    <row r="461" spans="1:8" s="15" customFormat="1" ht="25.5" outlineLevel="2">
      <c r="A461" s="89" t="s">
        <v>37</v>
      </c>
      <c r="B461" s="104" t="s">
        <v>8585</v>
      </c>
      <c r="C461" s="103" t="s">
        <v>8584</v>
      </c>
      <c r="D461" s="161">
        <v>2002950</v>
      </c>
      <c r="E461" s="161">
        <v>1317999</v>
      </c>
      <c r="F461" s="162">
        <f t="shared" si="22"/>
        <v>684951</v>
      </c>
      <c r="G461" s="52">
        <f t="shared" si="21"/>
        <v>0.65802890736164155</v>
      </c>
      <c r="H461" s="90"/>
    </row>
    <row r="462" spans="1:8" s="15" customFormat="1" ht="38.25" outlineLevel="2">
      <c r="A462" s="89" t="s">
        <v>37</v>
      </c>
      <c r="B462" s="104" t="s">
        <v>8579</v>
      </c>
      <c r="C462" s="103" t="s">
        <v>8578</v>
      </c>
      <c r="D462" s="161">
        <v>5608260</v>
      </c>
      <c r="E462" s="161">
        <v>5039440</v>
      </c>
      <c r="F462" s="162">
        <f t="shared" si="22"/>
        <v>568820</v>
      </c>
      <c r="G462" s="52">
        <f t="shared" si="21"/>
        <v>0.89857460246136944</v>
      </c>
      <c r="H462" s="90"/>
    </row>
    <row r="463" spans="1:8" s="15" customFormat="1" ht="25.5" outlineLevel="2">
      <c r="A463" s="89" t="s">
        <v>37</v>
      </c>
      <c r="B463" s="104" t="s">
        <v>8577</v>
      </c>
      <c r="C463" s="103" t="s">
        <v>8576</v>
      </c>
      <c r="D463" s="161">
        <v>1842714</v>
      </c>
      <c r="E463" s="161">
        <v>1655816</v>
      </c>
      <c r="F463" s="162">
        <f t="shared" si="22"/>
        <v>186898</v>
      </c>
      <c r="G463" s="52">
        <f t="shared" si="21"/>
        <v>0.89857460246136944</v>
      </c>
      <c r="H463" s="90"/>
    </row>
    <row r="464" spans="1:8" s="15" customFormat="1" ht="38.25" outlineLevel="2">
      <c r="A464" s="89" t="s">
        <v>37</v>
      </c>
      <c r="B464" s="104" t="s">
        <v>8575</v>
      </c>
      <c r="C464" s="103" t="s">
        <v>8574</v>
      </c>
      <c r="D464" s="161">
        <v>2804130</v>
      </c>
      <c r="E464" s="161">
        <v>860000</v>
      </c>
      <c r="F464" s="162">
        <f t="shared" si="22"/>
        <v>1944130</v>
      </c>
      <c r="G464" s="52">
        <f t="shared" si="21"/>
        <v>0.30669048867206583</v>
      </c>
      <c r="H464" s="90"/>
    </row>
    <row r="465" spans="1:8" s="15" customFormat="1" ht="25.5" outlineLevel="2">
      <c r="A465" s="89" t="s">
        <v>37</v>
      </c>
      <c r="B465" s="104" t="s">
        <v>8571</v>
      </c>
      <c r="C465" s="103" t="s">
        <v>8570</v>
      </c>
      <c r="D465" s="161">
        <v>1602360</v>
      </c>
      <c r="E465" s="161">
        <v>1439839</v>
      </c>
      <c r="F465" s="162">
        <f t="shared" si="22"/>
        <v>162521</v>
      </c>
      <c r="G465" s="52">
        <f t="shared" si="21"/>
        <v>0.89857397838188668</v>
      </c>
      <c r="H465" s="90"/>
    </row>
    <row r="466" spans="1:8" s="15" customFormat="1" ht="25.5" outlineLevel="2">
      <c r="A466" s="89" t="s">
        <v>37</v>
      </c>
      <c r="B466" s="104" t="s">
        <v>8569</v>
      </c>
      <c r="C466" s="103" t="s">
        <v>8568</v>
      </c>
      <c r="D466" s="161">
        <v>600885</v>
      </c>
      <c r="E466" s="161">
        <v>539940</v>
      </c>
      <c r="F466" s="162">
        <f t="shared" si="22"/>
        <v>60945</v>
      </c>
      <c r="G466" s="52">
        <f t="shared" si="21"/>
        <v>0.89857460246136944</v>
      </c>
      <c r="H466" s="90"/>
    </row>
    <row r="467" spans="1:8" s="15" customFormat="1" ht="38.25" outlineLevel="2">
      <c r="A467" s="89" t="s">
        <v>37</v>
      </c>
      <c r="B467" s="104" t="s">
        <v>8567</v>
      </c>
      <c r="C467" s="103" t="s">
        <v>8566</v>
      </c>
      <c r="D467" s="161">
        <v>2571788</v>
      </c>
      <c r="E467" s="161">
        <v>2310944</v>
      </c>
      <c r="F467" s="162">
        <f t="shared" si="22"/>
        <v>260844</v>
      </c>
      <c r="G467" s="52">
        <f t="shared" si="21"/>
        <v>0.89857484364963214</v>
      </c>
      <c r="H467" s="90"/>
    </row>
    <row r="468" spans="1:8" s="15" customFormat="1" ht="38.25" outlineLevel="2">
      <c r="A468" s="89" t="s">
        <v>37</v>
      </c>
      <c r="B468" s="104" t="s">
        <v>8565</v>
      </c>
      <c r="C468" s="103" t="s">
        <v>8564</v>
      </c>
      <c r="D468" s="161">
        <v>1121652</v>
      </c>
      <c r="E468" s="161">
        <v>1007888</v>
      </c>
      <c r="F468" s="162">
        <f t="shared" si="22"/>
        <v>113764</v>
      </c>
      <c r="G468" s="52">
        <f t="shared" ref="G468:G531" si="23">E468/D468</f>
        <v>0.89857460246136944</v>
      </c>
      <c r="H468" s="90"/>
    </row>
    <row r="469" spans="1:8" s="15" customFormat="1" ht="25.5" outlineLevel="2">
      <c r="A469" s="89" t="s">
        <v>37</v>
      </c>
      <c r="B469" s="104" t="s">
        <v>8559</v>
      </c>
      <c r="C469" s="103" t="s">
        <v>8558</v>
      </c>
      <c r="D469" s="161">
        <v>2403540</v>
      </c>
      <c r="E469" s="161">
        <v>1596780.7</v>
      </c>
      <c r="F469" s="162">
        <f t="shared" si="22"/>
        <v>806759.3</v>
      </c>
      <c r="G469" s="52">
        <f t="shared" si="23"/>
        <v>0.66434538222788053</v>
      </c>
      <c r="H469" s="90"/>
    </row>
    <row r="470" spans="1:8" s="15" customFormat="1" ht="25.5" outlineLevel="2">
      <c r="A470" s="89" t="s">
        <v>37</v>
      </c>
      <c r="B470" s="104" t="s">
        <v>8555</v>
      </c>
      <c r="C470" s="103" t="s">
        <v>8554</v>
      </c>
      <c r="D470" s="161">
        <v>560826</v>
      </c>
      <c r="E470" s="161">
        <v>503944</v>
      </c>
      <c r="F470" s="162">
        <f t="shared" ref="F470:F533" si="24">D470-E470</f>
        <v>56882</v>
      </c>
      <c r="G470" s="52">
        <f t="shared" si="23"/>
        <v>0.89857460246136944</v>
      </c>
      <c r="H470" s="90"/>
    </row>
    <row r="471" spans="1:8" s="15" customFormat="1" ht="38.25" outlineLevel="2">
      <c r="A471" s="89" t="s">
        <v>37</v>
      </c>
      <c r="B471" s="104" t="s">
        <v>8553</v>
      </c>
      <c r="C471" s="103" t="s">
        <v>8552</v>
      </c>
      <c r="D471" s="161">
        <v>8011800</v>
      </c>
      <c r="E471" s="161">
        <v>7199200</v>
      </c>
      <c r="F471" s="162">
        <f t="shared" si="24"/>
        <v>812600</v>
      </c>
      <c r="G471" s="52">
        <f t="shared" si="23"/>
        <v>0.89857460246136944</v>
      </c>
      <c r="H471" s="90"/>
    </row>
    <row r="472" spans="1:8" s="15" customFormat="1" ht="25.5" outlineLevel="2">
      <c r="A472" s="89" t="s">
        <v>37</v>
      </c>
      <c r="B472" s="104" t="s">
        <v>8551</v>
      </c>
      <c r="C472" s="103" t="s">
        <v>8550</v>
      </c>
      <c r="D472" s="161">
        <v>320473</v>
      </c>
      <c r="E472" s="161">
        <v>287968</v>
      </c>
      <c r="F472" s="162">
        <f t="shared" si="24"/>
        <v>32505</v>
      </c>
      <c r="G472" s="52">
        <f t="shared" si="23"/>
        <v>0.89857179856025315</v>
      </c>
      <c r="H472" s="90"/>
    </row>
    <row r="473" spans="1:8" s="17" customFormat="1" outlineLevel="2">
      <c r="A473" s="89" t="s">
        <v>37</v>
      </c>
      <c r="B473" s="104" t="s">
        <v>8547</v>
      </c>
      <c r="C473" s="103" t="s">
        <v>8546</v>
      </c>
      <c r="D473" s="161">
        <v>2203245</v>
      </c>
      <c r="E473" s="161">
        <v>1979780</v>
      </c>
      <c r="F473" s="162">
        <f t="shared" si="24"/>
        <v>223465</v>
      </c>
      <c r="G473" s="52">
        <f t="shared" si="23"/>
        <v>0.89857460246136944</v>
      </c>
      <c r="H473" s="90"/>
    </row>
    <row r="474" spans="1:8" s="15" customFormat="1" ht="25.5" outlineLevel="2">
      <c r="A474" s="89" t="s">
        <v>37</v>
      </c>
      <c r="B474" s="104" t="s">
        <v>8545</v>
      </c>
      <c r="C474" s="103" t="s">
        <v>8544</v>
      </c>
      <c r="D474" s="161">
        <v>801180</v>
      </c>
      <c r="E474" s="161">
        <v>563739.87</v>
      </c>
      <c r="F474" s="162">
        <f t="shared" si="24"/>
        <v>237440.13</v>
      </c>
      <c r="G474" s="52">
        <f t="shared" si="23"/>
        <v>0.70363697296487682</v>
      </c>
      <c r="H474" s="90"/>
    </row>
    <row r="475" spans="1:8" s="15" customFormat="1" ht="25.5" outlineLevel="2">
      <c r="A475" s="89" t="s">
        <v>37</v>
      </c>
      <c r="B475" s="104" t="s">
        <v>8543</v>
      </c>
      <c r="C475" s="103" t="s">
        <v>8542</v>
      </c>
      <c r="D475" s="161">
        <v>5608260</v>
      </c>
      <c r="E475" s="161">
        <v>5039440</v>
      </c>
      <c r="F475" s="162">
        <f t="shared" si="24"/>
        <v>568820</v>
      </c>
      <c r="G475" s="52">
        <f t="shared" si="23"/>
        <v>0.89857460246136944</v>
      </c>
      <c r="H475" s="90"/>
    </row>
    <row r="476" spans="1:8" s="15" customFormat="1" outlineLevel="2">
      <c r="A476" s="89" t="s">
        <v>37</v>
      </c>
      <c r="B476" s="104" t="s">
        <v>8539</v>
      </c>
      <c r="C476" s="103" t="s">
        <v>8538</v>
      </c>
      <c r="D476" s="161">
        <v>8812981</v>
      </c>
      <c r="E476" s="161">
        <v>5981687.0999999996</v>
      </c>
      <c r="F476" s="162">
        <f t="shared" si="24"/>
        <v>2831293.9000000004</v>
      </c>
      <c r="G476" s="52">
        <f t="shared" si="23"/>
        <v>0.67873595778772244</v>
      </c>
      <c r="H476" s="90"/>
    </row>
    <row r="477" spans="1:8" s="15" customFormat="1" ht="38.25" outlineLevel="2">
      <c r="A477" s="89" t="s">
        <v>37</v>
      </c>
      <c r="B477" s="104" t="s">
        <v>8535</v>
      </c>
      <c r="C477" s="103" t="s">
        <v>8534</v>
      </c>
      <c r="D477" s="161">
        <v>2804130</v>
      </c>
      <c r="E477" s="161">
        <v>2519720</v>
      </c>
      <c r="F477" s="162">
        <f t="shared" si="24"/>
        <v>284410</v>
      </c>
      <c r="G477" s="52">
        <f t="shared" si="23"/>
        <v>0.89857460246136944</v>
      </c>
      <c r="H477" s="90"/>
    </row>
    <row r="478" spans="1:8" s="15" customFormat="1" ht="25.5" outlineLevel="2">
      <c r="A478" s="89" t="s">
        <v>37</v>
      </c>
      <c r="B478" s="104" t="s">
        <v>8533</v>
      </c>
      <c r="C478" s="103" t="s">
        <v>8532</v>
      </c>
      <c r="D478" s="161">
        <v>1602360</v>
      </c>
      <c r="E478" s="161">
        <v>1439839.5</v>
      </c>
      <c r="F478" s="162">
        <f t="shared" si="24"/>
        <v>162520.5</v>
      </c>
      <c r="G478" s="52">
        <f t="shared" si="23"/>
        <v>0.89857429042162806</v>
      </c>
      <c r="H478" s="90"/>
    </row>
    <row r="479" spans="1:8" s="15" customFormat="1" ht="25.5" outlineLevel="2">
      <c r="A479" s="89" t="s">
        <v>37</v>
      </c>
      <c r="B479" s="104" t="s">
        <v>8531</v>
      </c>
      <c r="C479" s="103" t="s">
        <v>8530</v>
      </c>
      <c r="D479" s="161">
        <v>240354</v>
      </c>
      <c r="E479" s="161">
        <v>215977</v>
      </c>
      <c r="F479" s="162">
        <f t="shared" si="24"/>
        <v>24377</v>
      </c>
      <c r="G479" s="52">
        <f t="shared" si="23"/>
        <v>0.89857876299125461</v>
      </c>
      <c r="H479" s="90"/>
    </row>
    <row r="480" spans="1:8" s="15" customFormat="1" ht="25.5" outlineLevel="2">
      <c r="A480" s="89" t="s">
        <v>37</v>
      </c>
      <c r="B480" s="104" t="s">
        <v>8525</v>
      </c>
      <c r="C480" s="103" t="s">
        <v>8524</v>
      </c>
      <c r="D480" s="161">
        <v>1602360</v>
      </c>
      <c r="E480" s="161">
        <v>747417</v>
      </c>
      <c r="F480" s="162">
        <f t="shared" si="24"/>
        <v>854943</v>
      </c>
      <c r="G480" s="52">
        <f t="shared" si="23"/>
        <v>0.46644761476821689</v>
      </c>
      <c r="H480" s="90"/>
    </row>
    <row r="481" spans="1:8" s="15" customFormat="1" ht="25.5" outlineLevel="2">
      <c r="A481" s="89" t="s">
        <v>37</v>
      </c>
      <c r="B481" s="104" t="s">
        <v>8521</v>
      </c>
      <c r="C481" s="103" t="s">
        <v>8520</v>
      </c>
      <c r="D481" s="161">
        <v>2804130</v>
      </c>
      <c r="E481" s="161">
        <v>2381881.81</v>
      </c>
      <c r="F481" s="162">
        <f t="shared" si="24"/>
        <v>422248.18999999994</v>
      </c>
      <c r="G481" s="52">
        <f t="shared" si="23"/>
        <v>0.84941918170698227</v>
      </c>
      <c r="H481" s="90"/>
    </row>
    <row r="482" spans="1:8" s="15" customFormat="1" ht="25.5" outlineLevel="2">
      <c r="A482" s="89" t="s">
        <v>37</v>
      </c>
      <c r="B482" s="104" t="s">
        <v>8517</v>
      </c>
      <c r="C482" s="103" t="s">
        <v>8516</v>
      </c>
      <c r="D482" s="161">
        <v>3364956</v>
      </c>
      <c r="E482" s="161">
        <v>3023664</v>
      </c>
      <c r="F482" s="162">
        <f t="shared" si="24"/>
        <v>341292</v>
      </c>
      <c r="G482" s="52">
        <f t="shared" si="23"/>
        <v>0.89857460246136944</v>
      </c>
      <c r="H482" s="90"/>
    </row>
    <row r="483" spans="1:8" s="15" customFormat="1" ht="25.5" outlineLevel="2">
      <c r="A483" s="89" t="s">
        <v>37</v>
      </c>
      <c r="B483" s="104" t="s">
        <v>8511</v>
      </c>
      <c r="C483" s="103" t="s">
        <v>8510</v>
      </c>
      <c r="D483" s="161">
        <v>3004425</v>
      </c>
      <c r="E483" s="161">
        <v>2699699</v>
      </c>
      <c r="F483" s="162">
        <f t="shared" si="24"/>
        <v>304726</v>
      </c>
      <c r="G483" s="52">
        <f t="shared" si="23"/>
        <v>0.89857426961897868</v>
      </c>
      <c r="H483" s="90"/>
    </row>
    <row r="484" spans="1:8" s="15" customFormat="1" ht="38.25" outlineLevel="2">
      <c r="A484" s="89" t="s">
        <v>37</v>
      </c>
      <c r="B484" s="104" t="s">
        <v>8509</v>
      </c>
      <c r="C484" s="103" t="s">
        <v>8508</v>
      </c>
      <c r="D484" s="161">
        <v>2403540</v>
      </c>
      <c r="E484" s="161">
        <v>2159760</v>
      </c>
      <c r="F484" s="162">
        <f t="shared" si="24"/>
        <v>243780</v>
      </c>
      <c r="G484" s="52">
        <f t="shared" si="23"/>
        <v>0.89857460246136944</v>
      </c>
      <c r="H484" s="90"/>
    </row>
    <row r="485" spans="1:8" s="15" customFormat="1" ht="38.25" outlineLevel="2">
      <c r="A485" s="89" t="s">
        <v>37</v>
      </c>
      <c r="B485" s="104" t="s">
        <v>8505</v>
      </c>
      <c r="C485" s="103" t="s">
        <v>8504</v>
      </c>
      <c r="D485" s="161">
        <v>2002950</v>
      </c>
      <c r="E485" s="161">
        <v>1799800</v>
      </c>
      <c r="F485" s="162">
        <f t="shared" si="24"/>
        <v>203150</v>
      </c>
      <c r="G485" s="52">
        <f t="shared" si="23"/>
        <v>0.89857460246136944</v>
      </c>
      <c r="H485" s="90"/>
    </row>
    <row r="486" spans="1:8" s="15" customFormat="1" outlineLevel="2">
      <c r="A486" s="89" t="s">
        <v>37</v>
      </c>
      <c r="B486" s="104" t="s">
        <v>8503</v>
      </c>
      <c r="C486" s="103" t="s">
        <v>8502</v>
      </c>
      <c r="D486" s="161">
        <v>400590</v>
      </c>
      <c r="E486" s="161">
        <v>359960</v>
      </c>
      <c r="F486" s="162">
        <f t="shared" si="24"/>
        <v>40630</v>
      </c>
      <c r="G486" s="52">
        <f t="shared" si="23"/>
        <v>0.89857460246136944</v>
      </c>
      <c r="H486" s="90"/>
    </row>
    <row r="487" spans="1:8" s="15" customFormat="1" outlineLevel="2">
      <c r="A487" s="89" t="s">
        <v>37</v>
      </c>
      <c r="B487" s="104" t="s">
        <v>8501</v>
      </c>
      <c r="C487" s="103" t="s">
        <v>8500</v>
      </c>
      <c r="D487" s="161">
        <v>1201770</v>
      </c>
      <c r="E487" s="161">
        <v>1079880</v>
      </c>
      <c r="F487" s="162">
        <f t="shared" si="24"/>
        <v>121890</v>
      </c>
      <c r="G487" s="52">
        <f t="shared" si="23"/>
        <v>0.89857460246136944</v>
      </c>
      <c r="H487" s="90"/>
    </row>
    <row r="488" spans="1:8" s="15" customFormat="1" ht="25.5" outlineLevel="2">
      <c r="A488" s="89" t="s">
        <v>37</v>
      </c>
      <c r="B488" s="104" t="s">
        <v>8499</v>
      </c>
      <c r="C488" s="103" t="s">
        <v>8498</v>
      </c>
      <c r="D488" s="161">
        <v>1602360</v>
      </c>
      <c r="E488" s="161">
        <v>1439800</v>
      </c>
      <c r="F488" s="162">
        <f t="shared" si="24"/>
        <v>162560</v>
      </c>
      <c r="G488" s="52">
        <f t="shared" si="23"/>
        <v>0.898549639282059</v>
      </c>
      <c r="H488" s="90"/>
    </row>
    <row r="489" spans="1:8" s="15" customFormat="1" ht="25.5" outlineLevel="2">
      <c r="A489" s="89" t="s">
        <v>37</v>
      </c>
      <c r="B489" s="104" t="s">
        <v>8497</v>
      </c>
      <c r="C489" s="103" t="s">
        <v>8496</v>
      </c>
      <c r="D489" s="161">
        <v>2002950</v>
      </c>
      <c r="E489" s="161">
        <v>1666999.99</v>
      </c>
      <c r="F489" s="162">
        <f t="shared" si="24"/>
        <v>335950.01</v>
      </c>
      <c r="G489" s="52">
        <f t="shared" si="23"/>
        <v>0.83227239322000046</v>
      </c>
      <c r="H489" s="90"/>
    </row>
    <row r="490" spans="1:8" s="15" customFormat="1" outlineLevel="2">
      <c r="A490" s="89" t="s">
        <v>37</v>
      </c>
      <c r="B490" s="104" t="s">
        <v>8495</v>
      </c>
      <c r="C490" s="103" t="s">
        <v>8494</v>
      </c>
      <c r="D490" s="161">
        <v>9614161</v>
      </c>
      <c r="E490" s="161">
        <v>1789760</v>
      </c>
      <c r="F490" s="162">
        <f t="shared" si="24"/>
        <v>7824401</v>
      </c>
      <c r="G490" s="52">
        <f t="shared" si="23"/>
        <v>0.18615872981532139</v>
      </c>
      <c r="H490" s="90"/>
    </row>
    <row r="491" spans="1:8" s="15" customFormat="1" ht="25.5" outlineLevel="2">
      <c r="A491" s="89" t="s">
        <v>37</v>
      </c>
      <c r="B491" s="104" t="s">
        <v>8493</v>
      </c>
      <c r="C491" s="103" t="s">
        <v>8492</v>
      </c>
      <c r="D491" s="161">
        <v>3124602</v>
      </c>
      <c r="E491" s="161">
        <v>661965.59</v>
      </c>
      <c r="F491" s="162">
        <f t="shared" si="24"/>
        <v>2462636.41</v>
      </c>
      <c r="G491" s="52">
        <f t="shared" si="23"/>
        <v>0.21185597077643809</v>
      </c>
      <c r="H491" s="90"/>
    </row>
    <row r="492" spans="1:8" s="15" customFormat="1" ht="25.5" outlineLevel="2">
      <c r="A492" s="89" t="s">
        <v>37</v>
      </c>
      <c r="B492" s="104" t="s">
        <v>8487</v>
      </c>
      <c r="C492" s="103" t="s">
        <v>8486</v>
      </c>
      <c r="D492" s="161">
        <v>801180</v>
      </c>
      <c r="E492" s="161">
        <v>719908.32</v>
      </c>
      <c r="F492" s="162">
        <f t="shared" si="24"/>
        <v>81271.680000000051</v>
      </c>
      <c r="G492" s="52">
        <f t="shared" si="23"/>
        <v>0.89856002396465207</v>
      </c>
      <c r="H492" s="90"/>
    </row>
    <row r="493" spans="1:8" s="15" customFormat="1" ht="25.5" outlineLevel="2">
      <c r="A493" s="89" t="s">
        <v>37</v>
      </c>
      <c r="B493" s="104" t="s">
        <v>8483</v>
      </c>
      <c r="C493" s="103" t="s">
        <v>8482</v>
      </c>
      <c r="D493" s="161">
        <v>4005900</v>
      </c>
      <c r="E493" s="161">
        <v>3599599.76</v>
      </c>
      <c r="F493" s="162">
        <f t="shared" si="24"/>
        <v>406300.24000000022</v>
      </c>
      <c r="G493" s="52">
        <f t="shared" si="23"/>
        <v>0.89857454254973912</v>
      </c>
      <c r="H493" s="90"/>
    </row>
    <row r="494" spans="1:8" s="15" customFormat="1" ht="25.5" outlineLevel="2">
      <c r="A494" s="89" t="s">
        <v>37</v>
      </c>
      <c r="B494" s="104" t="s">
        <v>8481</v>
      </c>
      <c r="C494" s="103" t="s">
        <v>8480</v>
      </c>
      <c r="D494" s="161">
        <v>1602360</v>
      </c>
      <c r="E494" s="161">
        <v>307200</v>
      </c>
      <c r="F494" s="162">
        <f t="shared" si="24"/>
        <v>1295160</v>
      </c>
      <c r="G494" s="52">
        <f t="shared" si="23"/>
        <v>0.19171721710477047</v>
      </c>
      <c r="H494" s="90"/>
    </row>
    <row r="495" spans="1:8" s="15" customFormat="1" ht="25.5" outlineLevel="2">
      <c r="A495" s="89" t="s">
        <v>37</v>
      </c>
      <c r="B495" s="104" t="s">
        <v>8479</v>
      </c>
      <c r="C495" s="103" t="s">
        <v>8478</v>
      </c>
      <c r="D495" s="161">
        <v>6184676</v>
      </c>
      <c r="E495" s="161">
        <v>5534596</v>
      </c>
      <c r="F495" s="162">
        <f t="shared" si="24"/>
        <v>650080</v>
      </c>
      <c r="G495" s="52">
        <f t="shared" si="23"/>
        <v>0.89488859238543783</v>
      </c>
      <c r="H495" s="90"/>
    </row>
    <row r="496" spans="1:8" s="15" customFormat="1" ht="51" outlineLevel="2">
      <c r="A496" s="89" t="s">
        <v>37</v>
      </c>
      <c r="B496" s="104" t="s">
        <v>8477</v>
      </c>
      <c r="C496" s="103" t="s">
        <v>8476</v>
      </c>
      <c r="D496" s="161">
        <v>4807080</v>
      </c>
      <c r="E496" s="161">
        <v>821254</v>
      </c>
      <c r="F496" s="162">
        <f t="shared" si="24"/>
        <v>3985826</v>
      </c>
      <c r="G496" s="52">
        <f t="shared" si="23"/>
        <v>0.17084259051232764</v>
      </c>
      <c r="H496" s="90"/>
    </row>
    <row r="497" spans="1:8" s="15" customFormat="1" ht="38.25" outlineLevel="2">
      <c r="A497" s="89" t="s">
        <v>37</v>
      </c>
      <c r="B497" s="104" t="s">
        <v>8475</v>
      </c>
      <c r="C497" s="103" t="s">
        <v>8474</v>
      </c>
      <c r="D497" s="161">
        <v>600886</v>
      </c>
      <c r="E497" s="161">
        <v>539940</v>
      </c>
      <c r="F497" s="162">
        <f t="shared" si="24"/>
        <v>60946</v>
      </c>
      <c r="G497" s="52">
        <f t="shared" si="23"/>
        <v>0.89857310704526316</v>
      </c>
      <c r="H497" s="90"/>
    </row>
    <row r="498" spans="1:8" s="15" customFormat="1" ht="25.5" outlineLevel="2">
      <c r="A498" s="89" t="s">
        <v>37</v>
      </c>
      <c r="B498" s="104" t="s">
        <v>8473</v>
      </c>
      <c r="C498" s="103" t="s">
        <v>8472</v>
      </c>
      <c r="D498" s="161">
        <v>8011800</v>
      </c>
      <c r="E498" s="161">
        <v>7199200</v>
      </c>
      <c r="F498" s="162">
        <f t="shared" si="24"/>
        <v>812600</v>
      </c>
      <c r="G498" s="52">
        <f t="shared" si="23"/>
        <v>0.89857460246136944</v>
      </c>
      <c r="H498" s="90"/>
    </row>
    <row r="499" spans="1:8" s="15" customFormat="1" ht="51" outlineLevel="2">
      <c r="A499" s="89" t="s">
        <v>37</v>
      </c>
      <c r="B499" s="104" t="s">
        <v>8471</v>
      </c>
      <c r="C499" s="103" t="s">
        <v>8470</v>
      </c>
      <c r="D499" s="161">
        <v>400590</v>
      </c>
      <c r="E499" s="161">
        <v>351479.73</v>
      </c>
      <c r="F499" s="162">
        <f t="shared" si="24"/>
        <v>49110.270000000019</v>
      </c>
      <c r="G499" s="52">
        <f t="shared" si="23"/>
        <v>0.87740515240020966</v>
      </c>
      <c r="H499" s="90"/>
    </row>
    <row r="500" spans="1:8" s="15" customFormat="1" ht="38.25" outlineLevel="2">
      <c r="A500" s="89" t="s">
        <v>37</v>
      </c>
      <c r="B500" s="104" t="s">
        <v>8469</v>
      </c>
      <c r="C500" s="103" t="s">
        <v>8468</v>
      </c>
      <c r="D500" s="161">
        <v>2940331</v>
      </c>
      <c r="E500" s="161">
        <v>2642106</v>
      </c>
      <c r="F500" s="162">
        <f t="shared" si="24"/>
        <v>298225</v>
      </c>
      <c r="G500" s="52">
        <f t="shared" si="23"/>
        <v>0.89857434418097826</v>
      </c>
      <c r="H500" s="90"/>
    </row>
    <row r="501" spans="1:8" s="15" customFormat="1" outlineLevel="2">
      <c r="A501" s="89" t="s">
        <v>37</v>
      </c>
      <c r="B501" s="104" t="s">
        <v>8467</v>
      </c>
      <c r="C501" s="103" t="s">
        <v>8466</v>
      </c>
      <c r="D501" s="161">
        <v>801180</v>
      </c>
      <c r="E501" s="161">
        <v>360000</v>
      </c>
      <c r="F501" s="162">
        <f t="shared" si="24"/>
        <v>441180</v>
      </c>
      <c r="G501" s="52">
        <f t="shared" si="23"/>
        <v>0.44933722758930578</v>
      </c>
      <c r="H501" s="90"/>
    </row>
    <row r="502" spans="1:8" s="15" customFormat="1" outlineLevel="2">
      <c r="A502" s="89" t="s">
        <v>37</v>
      </c>
      <c r="B502" s="104" t="s">
        <v>8465</v>
      </c>
      <c r="C502" s="103" t="s">
        <v>8464</v>
      </c>
      <c r="D502" s="161">
        <v>320472</v>
      </c>
      <c r="E502" s="161">
        <v>56253.760000000002</v>
      </c>
      <c r="F502" s="162">
        <f t="shared" si="24"/>
        <v>264218.23999999999</v>
      </c>
      <c r="G502" s="52">
        <f t="shared" si="23"/>
        <v>0.17553408722134853</v>
      </c>
      <c r="H502" s="90"/>
    </row>
    <row r="503" spans="1:8" s="15" customFormat="1" ht="25.5" outlineLevel="2">
      <c r="A503" s="89" t="s">
        <v>37</v>
      </c>
      <c r="B503" s="104" t="s">
        <v>8463</v>
      </c>
      <c r="C503" s="103" t="s">
        <v>8462</v>
      </c>
      <c r="D503" s="161">
        <v>16023601</v>
      </c>
      <c r="E503" s="161">
        <v>14364715.710000001</v>
      </c>
      <c r="F503" s="162">
        <f t="shared" si="24"/>
        <v>1658885.2899999991</v>
      </c>
      <c r="G503" s="52">
        <f t="shared" si="23"/>
        <v>0.89647237908632404</v>
      </c>
      <c r="H503" s="90"/>
    </row>
    <row r="504" spans="1:8" s="15" customFormat="1" ht="38.25" outlineLevel="2">
      <c r="A504" s="89" t="s">
        <v>37</v>
      </c>
      <c r="B504" s="104" t="s">
        <v>8461</v>
      </c>
      <c r="C504" s="103" t="s">
        <v>8460</v>
      </c>
      <c r="D504" s="161">
        <v>801180</v>
      </c>
      <c r="E504" s="161">
        <v>719921</v>
      </c>
      <c r="F504" s="162">
        <f t="shared" si="24"/>
        <v>81259</v>
      </c>
      <c r="G504" s="52">
        <f t="shared" si="23"/>
        <v>0.89857585062033496</v>
      </c>
      <c r="H504" s="90"/>
    </row>
    <row r="505" spans="1:8" s="15" customFormat="1" ht="25.5" outlineLevel="2">
      <c r="A505" s="89" t="s">
        <v>37</v>
      </c>
      <c r="B505" s="104" t="s">
        <v>8455</v>
      </c>
      <c r="C505" s="103" t="s">
        <v>8454</v>
      </c>
      <c r="D505" s="161">
        <v>400590</v>
      </c>
      <c r="E505" s="161">
        <v>359960</v>
      </c>
      <c r="F505" s="162">
        <f t="shared" si="24"/>
        <v>40630</v>
      </c>
      <c r="G505" s="52">
        <f t="shared" si="23"/>
        <v>0.89857460246136944</v>
      </c>
      <c r="H505" s="90"/>
    </row>
    <row r="506" spans="1:8" s="15" customFormat="1" ht="38.25" outlineLevel="2">
      <c r="A506" s="89" t="s">
        <v>37</v>
      </c>
      <c r="B506" s="104" t="s">
        <v>8453</v>
      </c>
      <c r="C506" s="103" t="s">
        <v>7837</v>
      </c>
      <c r="D506" s="161">
        <v>4005900</v>
      </c>
      <c r="E506" s="161">
        <v>3561328.95</v>
      </c>
      <c r="F506" s="162">
        <f t="shared" si="24"/>
        <v>444571.04999999981</v>
      </c>
      <c r="G506" s="52">
        <f t="shared" si="23"/>
        <v>0.88902093162585194</v>
      </c>
      <c r="H506" s="90"/>
    </row>
    <row r="507" spans="1:8" s="15" customFormat="1" ht="25.5" outlineLevel="2">
      <c r="A507" s="89" t="s">
        <v>37</v>
      </c>
      <c r="B507" s="104" t="s">
        <v>8452</v>
      </c>
      <c r="C507" s="103" t="s">
        <v>8451</v>
      </c>
      <c r="D507" s="161">
        <v>801180</v>
      </c>
      <c r="E507" s="161">
        <v>719920.75</v>
      </c>
      <c r="F507" s="162">
        <f t="shared" si="24"/>
        <v>81259.25</v>
      </c>
      <c r="G507" s="52">
        <f t="shared" si="23"/>
        <v>0.89857553858059358</v>
      </c>
      <c r="H507" s="90"/>
    </row>
    <row r="508" spans="1:8" s="15" customFormat="1" ht="25.5" outlineLevel="2">
      <c r="A508" s="89" t="s">
        <v>37</v>
      </c>
      <c r="B508" s="104" t="s">
        <v>8448</v>
      </c>
      <c r="C508" s="103" t="s">
        <v>8447</v>
      </c>
      <c r="D508" s="161">
        <v>801180</v>
      </c>
      <c r="E508" s="161">
        <v>719921</v>
      </c>
      <c r="F508" s="162">
        <f t="shared" si="24"/>
        <v>81259</v>
      </c>
      <c r="G508" s="52">
        <f t="shared" si="23"/>
        <v>0.89857585062033496</v>
      </c>
      <c r="H508" s="90"/>
    </row>
    <row r="509" spans="1:8" s="17" customFormat="1" ht="25.5" outlineLevel="2">
      <c r="A509" s="89" t="s">
        <v>37</v>
      </c>
      <c r="B509" s="104" t="s">
        <v>8446</v>
      </c>
      <c r="C509" s="103" t="s">
        <v>8445</v>
      </c>
      <c r="D509" s="161">
        <v>1001475</v>
      </c>
      <c r="E509" s="161">
        <v>857050.99</v>
      </c>
      <c r="F509" s="162">
        <f t="shared" si="24"/>
        <v>144424.01</v>
      </c>
      <c r="G509" s="52">
        <f t="shared" si="23"/>
        <v>0.85578870166504406</v>
      </c>
      <c r="H509" s="90"/>
    </row>
    <row r="510" spans="1:8" s="15" customFormat="1" ht="25.5" outlineLevel="2">
      <c r="A510" s="89" t="s">
        <v>37</v>
      </c>
      <c r="B510" s="104" t="s">
        <v>8444</v>
      </c>
      <c r="C510" s="103" t="s">
        <v>8443</v>
      </c>
      <c r="D510" s="161">
        <v>80118</v>
      </c>
      <c r="E510" s="161">
        <v>71992</v>
      </c>
      <c r="F510" s="162">
        <f t="shared" si="24"/>
        <v>8126</v>
      </c>
      <c r="G510" s="52">
        <f t="shared" si="23"/>
        <v>0.89857460246136944</v>
      </c>
      <c r="H510" s="90"/>
    </row>
    <row r="511" spans="1:8" s="15" customFormat="1" ht="25.5" outlineLevel="2">
      <c r="A511" s="89" t="s">
        <v>37</v>
      </c>
      <c r="B511" s="104" t="s">
        <v>8442</v>
      </c>
      <c r="C511" s="103" t="s">
        <v>8441</v>
      </c>
      <c r="D511" s="161">
        <v>801180</v>
      </c>
      <c r="E511" s="161">
        <v>719920.75</v>
      </c>
      <c r="F511" s="162">
        <f t="shared" si="24"/>
        <v>81259.25</v>
      </c>
      <c r="G511" s="52">
        <f t="shared" si="23"/>
        <v>0.89857553858059358</v>
      </c>
      <c r="H511" s="90"/>
    </row>
    <row r="512" spans="1:8" s="15" customFormat="1" outlineLevel="2">
      <c r="A512" s="89" t="s">
        <v>37</v>
      </c>
      <c r="B512" s="104" t="s">
        <v>8440</v>
      </c>
      <c r="C512" s="103" t="s">
        <v>8439</v>
      </c>
      <c r="D512" s="161">
        <v>1201770</v>
      </c>
      <c r="E512" s="161">
        <v>1079880</v>
      </c>
      <c r="F512" s="162">
        <f t="shared" si="24"/>
        <v>121890</v>
      </c>
      <c r="G512" s="52">
        <f t="shared" si="23"/>
        <v>0.89857460246136944</v>
      </c>
      <c r="H512" s="90"/>
    </row>
    <row r="513" spans="1:8" s="15" customFormat="1" ht="25.5" outlineLevel="2">
      <c r="A513" s="89" t="s">
        <v>37</v>
      </c>
      <c r="B513" s="104" t="s">
        <v>8438</v>
      </c>
      <c r="C513" s="103" t="s">
        <v>8437</v>
      </c>
      <c r="D513" s="161">
        <v>7611210</v>
      </c>
      <c r="E513" s="161">
        <v>5500995</v>
      </c>
      <c r="F513" s="162">
        <f t="shared" si="24"/>
        <v>2110215</v>
      </c>
      <c r="G513" s="52">
        <f t="shared" si="23"/>
        <v>0.72274907669082844</v>
      </c>
      <c r="H513" s="90"/>
    </row>
    <row r="514" spans="1:8" s="15" customFormat="1" outlineLevel="2">
      <c r="A514" s="89" t="s">
        <v>37</v>
      </c>
      <c r="B514" s="104" t="s">
        <v>8432</v>
      </c>
      <c r="C514" s="103" t="s">
        <v>8431</v>
      </c>
      <c r="D514" s="161">
        <v>4005900</v>
      </c>
      <c r="E514" s="161">
        <v>3599600</v>
      </c>
      <c r="F514" s="162">
        <f t="shared" si="24"/>
        <v>406300</v>
      </c>
      <c r="G514" s="52">
        <f t="shared" si="23"/>
        <v>0.89857460246136944</v>
      </c>
      <c r="H514" s="90"/>
    </row>
    <row r="515" spans="1:8" s="15" customFormat="1" ht="25.5" outlineLevel="2">
      <c r="A515" s="89" t="s">
        <v>37</v>
      </c>
      <c r="B515" s="104" t="s">
        <v>8430</v>
      </c>
      <c r="C515" s="103" t="s">
        <v>8429</v>
      </c>
      <c r="D515" s="161">
        <v>1700505</v>
      </c>
      <c r="E515" s="161">
        <v>1700000</v>
      </c>
      <c r="F515" s="162">
        <f t="shared" si="24"/>
        <v>505</v>
      </c>
      <c r="G515" s="52">
        <f t="shared" si="23"/>
        <v>0.99970302939420941</v>
      </c>
      <c r="H515" s="92"/>
    </row>
    <row r="516" spans="1:8" s="15" customFormat="1" ht="51" outlineLevel="2">
      <c r="A516" s="89" t="s">
        <v>37</v>
      </c>
      <c r="B516" s="104" t="s">
        <v>8428</v>
      </c>
      <c r="C516" s="103" t="s">
        <v>8427</v>
      </c>
      <c r="D516" s="161">
        <v>801180</v>
      </c>
      <c r="E516" s="161">
        <v>701734.8</v>
      </c>
      <c r="F516" s="162">
        <f t="shared" si="24"/>
        <v>99445.199999999953</v>
      </c>
      <c r="G516" s="52">
        <f t="shared" si="23"/>
        <v>0.87587658204148888</v>
      </c>
      <c r="H516" s="92"/>
    </row>
    <row r="517" spans="1:8" s="15" customFormat="1" ht="25.5" outlineLevel="2">
      <c r="A517" s="89" t="s">
        <v>37</v>
      </c>
      <c r="B517" s="104" t="s">
        <v>8426</v>
      </c>
      <c r="C517" s="103" t="s">
        <v>8425</v>
      </c>
      <c r="D517" s="161">
        <v>8011800</v>
      </c>
      <c r="E517" s="161">
        <v>7199000</v>
      </c>
      <c r="F517" s="162">
        <f t="shared" si="24"/>
        <v>812800</v>
      </c>
      <c r="G517" s="52">
        <f t="shared" si="23"/>
        <v>0.898549639282059</v>
      </c>
      <c r="H517" s="92"/>
    </row>
    <row r="518" spans="1:8" s="15" customFormat="1" ht="25.5" outlineLevel="2">
      <c r="A518" s="89" t="s">
        <v>37</v>
      </c>
      <c r="B518" s="104" t="s">
        <v>8424</v>
      </c>
      <c r="C518" s="103" t="s">
        <v>8423</v>
      </c>
      <c r="D518" s="161">
        <v>1802655</v>
      </c>
      <c r="E518" s="161">
        <v>1619820</v>
      </c>
      <c r="F518" s="162">
        <f t="shared" si="24"/>
        <v>182835</v>
      </c>
      <c r="G518" s="52">
        <f t="shared" si="23"/>
        <v>0.89857460246136944</v>
      </c>
      <c r="H518" s="92"/>
    </row>
    <row r="519" spans="1:8" s="15" customFormat="1" outlineLevel="2">
      <c r="A519" s="89" t="s">
        <v>37</v>
      </c>
      <c r="B519" s="104" t="s">
        <v>8418</v>
      </c>
      <c r="C519" s="103" t="s">
        <v>8417</v>
      </c>
      <c r="D519" s="161">
        <v>400590</v>
      </c>
      <c r="E519" s="161">
        <v>359960</v>
      </c>
      <c r="F519" s="162">
        <f t="shared" si="24"/>
        <v>40630</v>
      </c>
      <c r="G519" s="52">
        <f t="shared" si="23"/>
        <v>0.89857460246136944</v>
      </c>
      <c r="H519" s="92"/>
    </row>
    <row r="520" spans="1:8" s="15" customFormat="1" ht="38.25" outlineLevel="2">
      <c r="A520" s="89" t="s">
        <v>37</v>
      </c>
      <c r="B520" s="104" t="s">
        <v>8416</v>
      </c>
      <c r="C520" s="103" t="s">
        <v>8415</v>
      </c>
      <c r="D520" s="161">
        <v>2403540</v>
      </c>
      <c r="E520" s="161">
        <v>2324750</v>
      </c>
      <c r="F520" s="162">
        <f t="shared" si="24"/>
        <v>78790</v>
      </c>
      <c r="G520" s="52">
        <f t="shared" si="23"/>
        <v>0.96721918503540616</v>
      </c>
      <c r="H520" s="92"/>
    </row>
    <row r="521" spans="1:8" s="15" customFormat="1" ht="25.5" outlineLevel="2">
      <c r="A521" s="89" t="s">
        <v>37</v>
      </c>
      <c r="B521" s="104" t="s">
        <v>8414</v>
      </c>
      <c r="C521" s="103" t="s">
        <v>8413</v>
      </c>
      <c r="D521" s="161">
        <v>4005900</v>
      </c>
      <c r="E521" s="161">
        <v>450000</v>
      </c>
      <c r="F521" s="162">
        <f t="shared" si="24"/>
        <v>3555900</v>
      </c>
      <c r="G521" s="52">
        <f t="shared" si="23"/>
        <v>0.11233430689732644</v>
      </c>
      <c r="H521" s="92"/>
    </row>
    <row r="522" spans="1:8" s="15" customFormat="1" ht="25.5" outlineLevel="2">
      <c r="A522" s="89" t="s">
        <v>37</v>
      </c>
      <c r="B522" s="104" t="s">
        <v>8412</v>
      </c>
      <c r="C522" s="103" t="s">
        <v>8411</v>
      </c>
      <c r="D522" s="161">
        <v>33510357</v>
      </c>
      <c r="E522" s="161">
        <v>30110136.93</v>
      </c>
      <c r="F522" s="162">
        <f t="shared" si="24"/>
        <v>3400220.0700000003</v>
      </c>
      <c r="G522" s="52">
        <f t="shared" si="23"/>
        <v>0.89853226362225858</v>
      </c>
      <c r="H522" s="92"/>
    </row>
    <row r="523" spans="1:8" s="15" customFormat="1" ht="38.25" outlineLevel="2">
      <c r="A523" s="89" t="s">
        <v>37</v>
      </c>
      <c r="B523" s="104" t="s">
        <v>8410</v>
      </c>
      <c r="C523" s="103" t="s">
        <v>8409</v>
      </c>
      <c r="D523" s="161">
        <v>3204720</v>
      </c>
      <c r="E523" s="161">
        <v>2879680</v>
      </c>
      <c r="F523" s="162">
        <f t="shared" si="24"/>
        <v>325040</v>
      </c>
      <c r="G523" s="52">
        <f t="shared" si="23"/>
        <v>0.89857460246136944</v>
      </c>
      <c r="H523" s="92"/>
    </row>
    <row r="524" spans="1:8" s="15" customFormat="1" ht="38.25" outlineLevel="2">
      <c r="A524" s="89" t="s">
        <v>37</v>
      </c>
      <c r="B524" s="104" t="s">
        <v>8408</v>
      </c>
      <c r="C524" s="103" t="s">
        <v>8407</v>
      </c>
      <c r="D524" s="161">
        <v>6409440</v>
      </c>
      <c r="E524" s="161">
        <v>5759360</v>
      </c>
      <c r="F524" s="162">
        <f t="shared" si="24"/>
        <v>650080</v>
      </c>
      <c r="G524" s="52">
        <f t="shared" si="23"/>
        <v>0.89857460246136944</v>
      </c>
      <c r="H524" s="92"/>
    </row>
    <row r="525" spans="1:8" s="15" customFormat="1" ht="38.25" outlineLevel="2">
      <c r="A525" s="89" t="s">
        <v>37</v>
      </c>
      <c r="B525" s="104" t="s">
        <v>8406</v>
      </c>
      <c r="C525" s="103" t="s">
        <v>8405</v>
      </c>
      <c r="D525" s="161">
        <v>3204720</v>
      </c>
      <c r="E525" s="161">
        <v>2310399</v>
      </c>
      <c r="F525" s="162">
        <f t="shared" si="24"/>
        <v>894321</v>
      </c>
      <c r="G525" s="52">
        <f t="shared" si="23"/>
        <v>0.72093630644798923</v>
      </c>
      <c r="H525" s="92"/>
    </row>
    <row r="526" spans="1:8" s="15" customFormat="1" ht="38.25" outlineLevel="2">
      <c r="A526" s="89" t="s">
        <v>37</v>
      </c>
      <c r="B526" s="104" t="s">
        <v>8404</v>
      </c>
      <c r="C526" s="103" t="s">
        <v>8403</v>
      </c>
      <c r="D526" s="161">
        <v>2724012</v>
      </c>
      <c r="E526" s="161">
        <v>2248091.38</v>
      </c>
      <c r="F526" s="162">
        <f t="shared" si="24"/>
        <v>475920.62000000011</v>
      </c>
      <c r="G526" s="52">
        <f t="shared" si="23"/>
        <v>0.82528688566717034</v>
      </c>
      <c r="H526" s="92"/>
    </row>
    <row r="527" spans="1:8" s="15" customFormat="1" ht="25.5" outlineLevel="2">
      <c r="A527" s="89" t="s">
        <v>37</v>
      </c>
      <c r="B527" s="104" t="s">
        <v>8400</v>
      </c>
      <c r="C527" s="103" t="s">
        <v>8399</v>
      </c>
      <c r="D527" s="161">
        <v>4005900</v>
      </c>
      <c r="E527" s="161">
        <v>4000000</v>
      </c>
      <c r="F527" s="162">
        <f t="shared" si="24"/>
        <v>5900</v>
      </c>
      <c r="G527" s="52">
        <f t="shared" si="23"/>
        <v>0.99852717242067945</v>
      </c>
      <c r="H527" s="92"/>
    </row>
    <row r="528" spans="1:8" s="15" customFormat="1" ht="38.25" outlineLevel="2">
      <c r="A528" s="89" t="s">
        <v>37</v>
      </c>
      <c r="B528" s="104" t="s">
        <v>8396</v>
      </c>
      <c r="C528" s="103" t="s">
        <v>8395</v>
      </c>
      <c r="D528" s="161">
        <v>2403540</v>
      </c>
      <c r="E528" s="161">
        <v>1858666.96</v>
      </c>
      <c r="F528" s="162">
        <f t="shared" si="24"/>
        <v>544873.04</v>
      </c>
      <c r="G528" s="52">
        <f t="shared" si="23"/>
        <v>0.77330394335022512</v>
      </c>
      <c r="H528" s="92"/>
    </row>
    <row r="529" spans="1:8" s="15" customFormat="1" ht="63.75" outlineLevel="2">
      <c r="A529" s="89" t="s">
        <v>37</v>
      </c>
      <c r="B529" s="104" t="s">
        <v>8392</v>
      </c>
      <c r="C529" s="103" t="s">
        <v>7925</v>
      </c>
      <c r="D529" s="161">
        <v>3204720</v>
      </c>
      <c r="E529" s="161">
        <v>2670120.17</v>
      </c>
      <c r="F529" s="162">
        <f t="shared" si="24"/>
        <v>534599.83000000007</v>
      </c>
      <c r="G529" s="52">
        <f t="shared" si="23"/>
        <v>0.83318360730422625</v>
      </c>
      <c r="H529" s="92"/>
    </row>
    <row r="530" spans="1:8" s="15" customFormat="1" ht="25.5" outlineLevel="2">
      <c r="A530" s="89" t="s">
        <v>37</v>
      </c>
      <c r="B530" s="104" t="s">
        <v>8391</v>
      </c>
      <c r="C530" s="103" t="s">
        <v>8390</v>
      </c>
      <c r="D530" s="161">
        <v>1201770</v>
      </c>
      <c r="E530" s="161">
        <v>855116</v>
      </c>
      <c r="F530" s="162">
        <f t="shared" si="24"/>
        <v>346654</v>
      </c>
      <c r="G530" s="52">
        <f t="shared" si="23"/>
        <v>0.71154713464306818</v>
      </c>
      <c r="H530" s="92"/>
    </row>
    <row r="531" spans="1:8" s="15" customFormat="1" ht="25.5" outlineLevel="2">
      <c r="A531" s="89" t="s">
        <v>37</v>
      </c>
      <c r="B531" s="104" t="s">
        <v>8389</v>
      </c>
      <c r="C531" s="103" t="s">
        <v>8388</v>
      </c>
      <c r="D531" s="161">
        <v>128189</v>
      </c>
      <c r="E531" s="161">
        <v>115187</v>
      </c>
      <c r="F531" s="162">
        <f t="shared" si="24"/>
        <v>13002</v>
      </c>
      <c r="G531" s="52">
        <f t="shared" si="23"/>
        <v>0.89857164031235126</v>
      </c>
      <c r="H531" s="92"/>
    </row>
    <row r="532" spans="1:8" s="15" customFormat="1" ht="25.5" outlineLevel="2">
      <c r="A532" s="89" t="s">
        <v>37</v>
      </c>
      <c r="B532" s="104" t="s">
        <v>8385</v>
      </c>
      <c r="C532" s="103" t="s">
        <v>8384</v>
      </c>
      <c r="D532" s="161">
        <v>2002950</v>
      </c>
      <c r="E532" s="161">
        <v>1799800</v>
      </c>
      <c r="F532" s="162">
        <f t="shared" si="24"/>
        <v>203150</v>
      </c>
      <c r="G532" s="52">
        <f t="shared" ref="G532:G595" si="25">E532/D532</f>
        <v>0.89857460246136944</v>
      </c>
      <c r="H532" s="92"/>
    </row>
    <row r="533" spans="1:8" s="15" customFormat="1" ht="25.5" outlineLevel="2">
      <c r="A533" s="89" t="s">
        <v>37</v>
      </c>
      <c r="B533" s="104" t="s">
        <v>8381</v>
      </c>
      <c r="C533" s="103" t="s">
        <v>8380</v>
      </c>
      <c r="D533" s="161">
        <v>1602360</v>
      </c>
      <c r="E533" s="161">
        <v>880776</v>
      </c>
      <c r="F533" s="162">
        <f t="shared" si="24"/>
        <v>721584</v>
      </c>
      <c r="G533" s="52">
        <f t="shared" si="25"/>
        <v>0.54967423050999775</v>
      </c>
      <c r="H533" s="92"/>
    </row>
    <row r="534" spans="1:8" s="15" customFormat="1" ht="25.5" outlineLevel="2">
      <c r="A534" s="89" t="s">
        <v>37</v>
      </c>
      <c r="B534" s="104" t="s">
        <v>8379</v>
      </c>
      <c r="C534" s="103" t="s">
        <v>8378</v>
      </c>
      <c r="D534" s="161">
        <v>4005900</v>
      </c>
      <c r="E534" s="161">
        <v>3599600</v>
      </c>
      <c r="F534" s="162">
        <f t="shared" ref="F534:F597" si="26">D534-E534</f>
        <v>406300</v>
      </c>
      <c r="G534" s="52">
        <f t="shared" si="25"/>
        <v>0.89857460246136944</v>
      </c>
      <c r="H534" s="92"/>
    </row>
    <row r="535" spans="1:8" s="15" customFormat="1" ht="25.5" outlineLevel="2">
      <c r="A535" s="89" t="s">
        <v>37</v>
      </c>
      <c r="B535" s="104" t="s">
        <v>8377</v>
      </c>
      <c r="C535" s="103" t="s">
        <v>7885</v>
      </c>
      <c r="D535" s="161">
        <v>5808555</v>
      </c>
      <c r="E535" s="161">
        <v>1006691.37</v>
      </c>
      <c r="F535" s="162">
        <f t="shared" si="26"/>
        <v>4801863.63</v>
      </c>
      <c r="G535" s="52">
        <f t="shared" si="25"/>
        <v>0.17331184261834484</v>
      </c>
      <c r="H535" s="92"/>
    </row>
    <row r="536" spans="1:8" s="15" customFormat="1" ht="25.5" outlineLevel="2">
      <c r="A536" s="89" t="s">
        <v>37</v>
      </c>
      <c r="B536" s="104" t="s">
        <v>8376</v>
      </c>
      <c r="C536" s="103" t="s">
        <v>8375</v>
      </c>
      <c r="D536" s="161">
        <v>2403540</v>
      </c>
      <c r="E536" s="161">
        <v>2159760</v>
      </c>
      <c r="F536" s="162">
        <f t="shared" si="26"/>
        <v>243780</v>
      </c>
      <c r="G536" s="52">
        <f t="shared" si="25"/>
        <v>0.89857460246136944</v>
      </c>
      <c r="H536" s="92"/>
    </row>
    <row r="537" spans="1:8" s="15" customFormat="1" ht="25.5" outlineLevel="2">
      <c r="A537" s="89" t="s">
        <v>37</v>
      </c>
      <c r="B537" s="104" t="s">
        <v>8374</v>
      </c>
      <c r="C537" s="103" t="s">
        <v>8373</v>
      </c>
      <c r="D537" s="161">
        <v>1602360</v>
      </c>
      <c r="E537" s="161">
        <v>1439839</v>
      </c>
      <c r="F537" s="162">
        <f t="shared" si="26"/>
        <v>162521</v>
      </c>
      <c r="G537" s="52">
        <f t="shared" si="25"/>
        <v>0.89857397838188668</v>
      </c>
      <c r="H537" s="92"/>
    </row>
    <row r="538" spans="1:8" s="15" customFormat="1" ht="25.5" outlineLevel="2">
      <c r="A538" s="89" t="s">
        <v>37</v>
      </c>
      <c r="B538" s="104" t="s">
        <v>8372</v>
      </c>
      <c r="C538" s="103" t="s">
        <v>8371</v>
      </c>
      <c r="D538" s="161">
        <v>280413</v>
      </c>
      <c r="E538" s="161">
        <v>104686.05</v>
      </c>
      <c r="F538" s="162">
        <f t="shared" si="26"/>
        <v>175726.95</v>
      </c>
      <c r="G538" s="52">
        <f t="shared" si="25"/>
        <v>0.37332809106567816</v>
      </c>
      <c r="H538" s="92"/>
    </row>
    <row r="539" spans="1:8" s="15" customFormat="1" ht="25.5" outlineLevel="2">
      <c r="A539" s="89" t="s">
        <v>37</v>
      </c>
      <c r="B539" s="104" t="s">
        <v>8368</v>
      </c>
      <c r="C539" s="103" t="s">
        <v>8367</v>
      </c>
      <c r="D539" s="161">
        <v>1602360</v>
      </c>
      <c r="E539" s="161">
        <v>1439840</v>
      </c>
      <c r="F539" s="162">
        <f t="shared" si="26"/>
        <v>162520</v>
      </c>
      <c r="G539" s="52">
        <f t="shared" si="25"/>
        <v>0.89857460246136944</v>
      </c>
      <c r="H539" s="92"/>
    </row>
    <row r="540" spans="1:8" s="15" customFormat="1" ht="25.5" outlineLevel="2">
      <c r="A540" s="89" t="s">
        <v>37</v>
      </c>
      <c r="B540" s="104" t="s">
        <v>8364</v>
      </c>
      <c r="C540" s="103" t="s">
        <v>8363</v>
      </c>
      <c r="D540" s="161">
        <v>2804130</v>
      </c>
      <c r="E540" s="161">
        <v>2519721</v>
      </c>
      <c r="F540" s="162">
        <f t="shared" si="26"/>
        <v>284409</v>
      </c>
      <c r="G540" s="52">
        <f t="shared" si="25"/>
        <v>0.89857495907821683</v>
      </c>
      <c r="H540" s="92"/>
    </row>
    <row r="541" spans="1:8" s="15" customFormat="1" outlineLevel="2">
      <c r="A541" s="89" t="s">
        <v>37</v>
      </c>
      <c r="B541" s="104" t="s">
        <v>8360</v>
      </c>
      <c r="C541" s="103" t="s">
        <v>8359</v>
      </c>
      <c r="D541" s="161">
        <v>1602360</v>
      </c>
      <c r="E541" s="161">
        <v>506000</v>
      </c>
      <c r="F541" s="162">
        <f t="shared" si="26"/>
        <v>1096360</v>
      </c>
      <c r="G541" s="52">
        <f t="shared" si="25"/>
        <v>0.31578421827803987</v>
      </c>
      <c r="H541" s="92"/>
    </row>
    <row r="542" spans="1:8" s="15" customFormat="1" ht="25.5" outlineLevel="2">
      <c r="A542" s="89" t="s">
        <v>37</v>
      </c>
      <c r="B542" s="104" t="s">
        <v>8358</v>
      </c>
      <c r="C542" s="103" t="s">
        <v>7879</v>
      </c>
      <c r="D542" s="161">
        <v>3204720</v>
      </c>
      <c r="E542" s="161">
        <v>1056813</v>
      </c>
      <c r="F542" s="162">
        <f t="shared" si="26"/>
        <v>2147907</v>
      </c>
      <c r="G542" s="52">
        <f t="shared" si="25"/>
        <v>0.32976765520856738</v>
      </c>
      <c r="H542" s="92"/>
    </row>
    <row r="543" spans="1:8" s="15" customFormat="1" ht="25.5" outlineLevel="2">
      <c r="A543" s="89" t="s">
        <v>37</v>
      </c>
      <c r="B543" s="104" t="s">
        <v>8357</v>
      </c>
      <c r="C543" s="103" t="s">
        <v>8356</v>
      </c>
      <c r="D543" s="161">
        <v>1938856</v>
      </c>
      <c r="E543" s="161">
        <v>1742205</v>
      </c>
      <c r="F543" s="162">
        <f t="shared" si="26"/>
        <v>196651</v>
      </c>
      <c r="G543" s="52">
        <f t="shared" si="25"/>
        <v>0.89857369500365158</v>
      </c>
      <c r="H543" s="92"/>
    </row>
    <row r="544" spans="1:8" s="15" customFormat="1" ht="25.5" outlineLevel="2">
      <c r="A544" s="89" t="s">
        <v>37</v>
      </c>
      <c r="B544" s="104" t="s">
        <v>8351</v>
      </c>
      <c r="C544" s="103" t="s">
        <v>7845</v>
      </c>
      <c r="D544" s="161">
        <v>9614161</v>
      </c>
      <c r="E544" s="161">
        <v>8639040</v>
      </c>
      <c r="F544" s="162">
        <f t="shared" si="26"/>
        <v>975121</v>
      </c>
      <c r="G544" s="52">
        <f t="shared" si="25"/>
        <v>0.89857450899771696</v>
      </c>
      <c r="H544" s="92"/>
    </row>
    <row r="545" spans="1:8" s="15" customFormat="1" outlineLevel="2">
      <c r="A545" s="89" t="s">
        <v>37</v>
      </c>
      <c r="B545" s="104" t="s">
        <v>8350</v>
      </c>
      <c r="C545" s="103" t="s">
        <v>8349</v>
      </c>
      <c r="D545" s="161">
        <v>2203245</v>
      </c>
      <c r="E545" s="161">
        <v>1979780</v>
      </c>
      <c r="F545" s="162">
        <f t="shared" si="26"/>
        <v>223465</v>
      </c>
      <c r="G545" s="52">
        <f t="shared" si="25"/>
        <v>0.89857460246136944</v>
      </c>
      <c r="H545" s="92"/>
    </row>
    <row r="546" spans="1:8" s="15" customFormat="1" ht="25.5" outlineLevel="2">
      <c r="A546" s="89" t="s">
        <v>37</v>
      </c>
      <c r="B546" s="104" t="s">
        <v>8348</v>
      </c>
      <c r="C546" s="103" t="s">
        <v>8347</v>
      </c>
      <c r="D546" s="161">
        <v>961416</v>
      </c>
      <c r="E546" s="161">
        <v>452387.14</v>
      </c>
      <c r="F546" s="162">
        <f t="shared" si="26"/>
        <v>509028.86</v>
      </c>
      <c r="G546" s="52">
        <f t="shared" si="25"/>
        <v>0.47054255389966465</v>
      </c>
      <c r="H546" s="92"/>
    </row>
    <row r="547" spans="1:8" s="15" customFormat="1" ht="25.5" outlineLevel="2">
      <c r="A547" s="89" t="s">
        <v>37</v>
      </c>
      <c r="B547" s="104" t="s">
        <v>8346</v>
      </c>
      <c r="C547" s="103" t="s">
        <v>8345</v>
      </c>
      <c r="D547" s="161">
        <v>1602360</v>
      </c>
      <c r="E547" s="161">
        <v>1439840</v>
      </c>
      <c r="F547" s="162">
        <f t="shared" si="26"/>
        <v>162520</v>
      </c>
      <c r="G547" s="52">
        <f t="shared" si="25"/>
        <v>0.89857460246136944</v>
      </c>
      <c r="H547" s="92"/>
    </row>
    <row r="548" spans="1:8" s="15" customFormat="1" ht="25.5" outlineLevel="2">
      <c r="A548" s="89" t="s">
        <v>37</v>
      </c>
      <c r="B548" s="104" t="s">
        <v>8344</v>
      </c>
      <c r="C548" s="103" t="s">
        <v>8343</v>
      </c>
      <c r="D548" s="161">
        <v>320472</v>
      </c>
      <c r="E548" s="161">
        <v>246242.59</v>
      </c>
      <c r="F548" s="162">
        <f t="shared" si="26"/>
        <v>74229.41</v>
      </c>
      <c r="G548" s="52">
        <f t="shared" si="25"/>
        <v>0.76837474100701464</v>
      </c>
      <c r="H548" s="92"/>
    </row>
    <row r="549" spans="1:8" s="15" customFormat="1" ht="38.25" outlineLevel="2">
      <c r="A549" s="89" t="s">
        <v>37</v>
      </c>
      <c r="B549" s="104" t="s">
        <v>8342</v>
      </c>
      <c r="C549" s="103" t="s">
        <v>8341</v>
      </c>
      <c r="D549" s="161">
        <v>480708</v>
      </c>
      <c r="E549" s="161">
        <v>343174.92</v>
      </c>
      <c r="F549" s="162">
        <f t="shared" si="26"/>
        <v>137533.08000000002</v>
      </c>
      <c r="G549" s="52">
        <f t="shared" si="25"/>
        <v>0.71389475523602686</v>
      </c>
      <c r="H549" s="92"/>
    </row>
    <row r="550" spans="1:8" s="15" customFormat="1" ht="38.25" outlineLevel="2">
      <c r="A550" s="89" t="s">
        <v>37</v>
      </c>
      <c r="B550" s="104" t="s">
        <v>8340</v>
      </c>
      <c r="C550" s="103" t="s">
        <v>8339</v>
      </c>
      <c r="D550" s="161">
        <v>2403540</v>
      </c>
      <c r="E550" s="161">
        <v>2159760</v>
      </c>
      <c r="F550" s="162">
        <f t="shared" si="26"/>
        <v>243780</v>
      </c>
      <c r="G550" s="52">
        <f t="shared" si="25"/>
        <v>0.89857460246136944</v>
      </c>
      <c r="H550" s="92"/>
    </row>
    <row r="551" spans="1:8" s="15" customFormat="1" ht="38.25" outlineLevel="2">
      <c r="A551" s="89" t="s">
        <v>37</v>
      </c>
      <c r="B551" s="104" t="s">
        <v>8338</v>
      </c>
      <c r="C551" s="103" t="s">
        <v>8337</v>
      </c>
      <c r="D551" s="161">
        <v>1602360</v>
      </c>
      <c r="E551" s="161">
        <v>1439837.54</v>
      </c>
      <c r="F551" s="162">
        <f t="shared" si="26"/>
        <v>162522.45999999996</v>
      </c>
      <c r="G551" s="52">
        <f t="shared" si="25"/>
        <v>0.89857306722584196</v>
      </c>
      <c r="H551" s="92"/>
    </row>
    <row r="552" spans="1:8" s="15" customFormat="1" ht="25.5" outlineLevel="2">
      <c r="A552" s="89" t="s">
        <v>37</v>
      </c>
      <c r="B552" s="104" t="s">
        <v>8336</v>
      </c>
      <c r="C552" s="103" t="s">
        <v>8335</v>
      </c>
      <c r="D552" s="161">
        <v>600885</v>
      </c>
      <c r="E552" s="161">
        <v>463532.97</v>
      </c>
      <c r="F552" s="162">
        <f t="shared" si="26"/>
        <v>137352.03000000003</v>
      </c>
      <c r="G552" s="52">
        <f t="shared" si="25"/>
        <v>0.77141710976309941</v>
      </c>
      <c r="H552" s="92"/>
    </row>
    <row r="553" spans="1:8" s="15" customFormat="1" ht="25.5" outlineLevel="2">
      <c r="A553" s="89" t="s">
        <v>37</v>
      </c>
      <c r="B553" s="104" t="s">
        <v>8334</v>
      </c>
      <c r="C553" s="103" t="s">
        <v>8333</v>
      </c>
      <c r="D553" s="161">
        <v>2403540</v>
      </c>
      <c r="E553" s="161">
        <v>1980701.66</v>
      </c>
      <c r="F553" s="162">
        <f t="shared" si="26"/>
        <v>422838.34000000008</v>
      </c>
      <c r="G553" s="52">
        <f t="shared" si="25"/>
        <v>0.82407684498697753</v>
      </c>
      <c r="H553" s="92"/>
    </row>
    <row r="554" spans="1:8" s="15" customFormat="1" ht="25.5" outlineLevel="2">
      <c r="A554" s="89" t="s">
        <v>37</v>
      </c>
      <c r="B554" s="104" t="s">
        <v>8332</v>
      </c>
      <c r="C554" s="103" t="s">
        <v>8331</v>
      </c>
      <c r="D554" s="161">
        <v>560826</v>
      </c>
      <c r="E554" s="161">
        <v>422897.37</v>
      </c>
      <c r="F554" s="162">
        <f t="shared" si="26"/>
        <v>137928.63</v>
      </c>
      <c r="G554" s="52">
        <f t="shared" si="25"/>
        <v>0.7540616340897176</v>
      </c>
      <c r="H554" s="92"/>
    </row>
    <row r="555" spans="1:8" s="15" customFormat="1" ht="25.5" outlineLevel="2">
      <c r="A555" s="89" t="s">
        <v>37</v>
      </c>
      <c r="B555" s="104" t="s">
        <v>8330</v>
      </c>
      <c r="C555" s="103" t="s">
        <v>8329</v>
      </c>
      <c r="D555" s="161">
        <v>2403540</v>
      </c>
      <c r="E555" s="161">
        <v>2116564.9700000002</v>
      </c>
      <c r="F555" s="162">
        <f t="shared" si="26"/>
        <v>286975.0299999998</v>
      </c>
      <c r="G555" s="52">
        <f t="shared" si="25"/>
        <v>0.88060318114115022</v>
      </c>
      <c r="H555" s="92"/>
    </row>
    <row r="556" spans="1:8" s="15" customFormat="1" ht="25.5" outlineLevel="2">
      <c r="A556" s="89" t="s">
        <v>37</v>
      </c>
      <c r="B556" s="104" t="s">
        <v>8328</v>
      </c>
      <c r="C556" s="103" t="s">
        <v>8327</v>
      </c>
      <c r="D556" s="161">
        <v>240354</v>
      </c>
      <c r="E556" s="161">
        <v>215976.83</v>
      </c>
      <c r="F556" s="162">
        <f t="shared" si="26"/>
        <v>24377.170000000013</v>
      </c>
      <c r="G556" s="52">
        <f t="shared" si="25"/>
        <v>0.89857805570117399</v>
      </c>
      <c r="H556" s="92"/>
    </row>
    <row r="557" spans="1:8" s="15" customFormat="1" ht="25.5" outlineLevel="2">
      <c r="A557" s="89" t="s">
        <v>37</v>
      </c>
      <c r="B557" s="104" t="s">
        <v>8326</v>
      </c>
      <c r="C557" s="103" t="s">
        <v>8325</v>
      </c>
      <c r="D557" s="161">
        <v>5167611</v>
      </c>
      <c r="E557" s="161">
        <v>828000</v>
      </c>
      <c r="F557" s="162">
        <f t="shared" si="26"/>
        <v>4339611</v>
      </c>
      <c r="G557" s="52">
        <f t="shared" si="25"/>
        <v>0.16022877883029507</v>
      </c>
      <c r="H557" s="92"/>
    </row>
    <row r="558" spans="1:8" s="15" customFormat="1" ht="25.5" outlineLevel="2">
      <c r="A558" s="89" t="s">
        <v>37</v>
      </c>
      <c r="B558" s="104" t="s">
        <v>8324</v>
      </c>
      <c r="C558" s="103" t="s">
        <v>8323</v>
      </c>
      <c r="D558" s="161">
        <v>2002950</v>
      </c>
      <c r="E558" s="161">
        <v>1214063.56</v>
      </c>
      <c r="F558" s="162">
        <f t="shared" si="26"/>
        <v>788886.44</v>
      </c>
      <c r="G558" s="52">
        <f t="shared" si="25"/>
        <v>0.60613772685289202</v>
      </c>
      <c r="H558" s="92"/>
    </row>
    <row r="559" spans="1:8" s="15" customFormat="1" ht="38.25" outlineLevel="2">
      <c r="A559" s="89" t="s">
        <v>37</v>
      </c>
      <c r="B559" s="104" t="s">
        <v>8322</v>
      </c>
      <c r="C559" s="103" t="s">
        <v>8321</v>
      </c>
      <c r="D559" s="161">
        <v>801180</v>
      </c>
      <c r="E559" s="161">
        <v>719519.99</v>
      </c>
      <c r="F559" s="162">
        <f t="shared" si="26"/>
        <v>81660.010000000009</v>
      </c>
      <c r="G559" s="52">
        <f t="shared" si="25"/>
        <v>0.89807532639356946</v>
      </c>
      <c r="H559" s="92"/>
    </row>
    <row r="560" spans="1:8" s="15" customFormat="1" outlineLevel="2">
      <c r="A560" s="89" t="s">
        <v>37</v>
      </c>
      <c r="B560" s="104" t="s">
        <v>8320</v>
      </c>
      <c r="C560" s="103" t="s">
        <v>8319</v>
      </c>
      <c r="D560" s="161">
        <v>7611210</v>
      </c>
      <c r="E560" s="161">
        <v>6707734</v>
      </c>
      <c r="F560" s="162">
        <f t="shared" si="26"/>
        <v>903476</v>
      </c>
      <c r="G560" s="52">
        <f t="shared" si="25"/>
        <v>0.88129666636448079</v>
      </c>
      <c r="H560" s="92"/>
    </row>
    <row r="561" spans="1:8" s="15" customFormat="1" ht="25.5" outlineLevel="2">
      <c r="A561" s="89" t="s">
        <v>37</v>
      </c>
      <c r="B561" s="104" t="s">
        <v>8314</v>
      </c>
      <c r="C561" s="103" t="s">
        <v>8313</v>
      </c>
      <c r="D561" s="161">
        <v>4005900</v>
      </c>
      <c r="E561" s="161">
        <v>3599600</v>
      </c>
      <c r="F561" s="162">
        <f t="shared" si="26"/>
        <v>406300</v>
      </c>
      <c r="G561" s="52">
        <f t="shared" si="25"/>
        <v>0.89857460246136944</v>
      </c>
      <c r="H561" s="92"/>
    </row>
    <row r="562" spans="1:8" s="15" customFormat="1" ht="38.25" outlineLevel="2">
      <c r="A562" s="89" t="s">
        <v>37</v>
      </c>
      <c r="B562" s="104" t="s">
        <v>8312</v>
      </c>
      <c r="C562" s="103" t="s">
        <v>8311</v>
      </c>
      <c r="D562" s="161">
        <v>1281888</v>
      </c>
      <c r="E562" s="161">
        <v>903195.87</v>
      </c>
      <c r="F562" s="162">
        <f t="shared" si="26"/>
        <v>378692.13</v>
      </c>
      <c r="G562" s="52">
        <f t="shared" si="25"/>
        <v>0.70458251422901219</v>
      </c>
      <c r="H562" s="92"/>
    </row>
    <row r="563" spans="1:8" s="15" customFormat="1" ht="25.5" outlineLevel="2">
      <c r="A563" s="89" t="s">
        <v>37</v>
      </c>
      <c r="B563" s="104" t="s">
        <v>8310</v>
      </c>
      <c r="C563" s="103" t="s">
        <v>8309</v>
      </c>
      <c r="D563" s="161">
        <v>2643894</v>
      </c>
      <c r="E563" s="161">
        <v>2375736</v>
      </c>
      <c r="F563" s="162">
        <f t="shared" si="26"/>
        <v>268158</v>
      </c>
      <c r="G563" s="52">
        <f t="shared" si="25"/>
        <v>0.89857460246136944</v>
      </c>
      <c r="H563" s="92"/>
    </row>
    <row r="564" spans="1:8" s="15" customFormat="1" ht="25.5" outlineLevel="2">
      <c r="A564" s="89" t="s">
        <v>37</v>
      </c>
      <c r="B564" s="104" t="s">
        <v>8308</v>
      </c>
      <c r="C564" s="103" t="s">
        <v>8042</v>
      </c>
      <c r="D564" s="161">
        <v>160236</v>
      </c>
      <c r="E564" s="161">
        <v>143983</v>
      </c>
      <c r="F564" s="162">
        <f t="shared" si="26"/>
        <v>16253</v>
      </c>
      <c r="G564" s="52">
        <f t="shared" si="25"/>
        <v>0.89856836166654186</v>
      </c>
      <c r="H564" s="92"/>
    </row>
    <row r="565" spans="1:8" s="15" customFormat="1" ht="25.5" outlineLevel="2">
      <c r="A565" s="89" t="s">
        <v>37</v>
      </c>
      <c r="B565" s="104" t="s">
        <v>8305</v>
      </c>
      <c r="C565" s="103" t="s">
        <v>8304</v>
      </c>
      <c r="D565" s="161">
        <v>961416</v>
      </c>
      <c r="E565" s="161">
        <v>863904</v>
      </c>
      <c r="F565" s="162">
        <f t="shared" si="26"/>
        <v>97512</v>
      </c>
      <c r="G565" s="52">
        <f t="shared" si="25"/>
        <v>0.89857460246136944</v>
      </c>
      <c r="H565" s="92"/>
    </row>
    <row r="566" spans="1:8" s="15" customFormat="1" ht="38.25" outlineLevel="2">
      <c r="A566" s="89" t="s">
        <v>37</v>
      </c>
      <c r="B566" s="104" t="s">
        <v>8303</v>
      </c>
      <c r="C566" s="103" t="s">
        <v>8302</v>
      </c>
      <c r="D566" s="161">
        <v>400590</v>
      </c>
      <c r="E566" s="161">
        <v>300000</v>
      </c>
      <c r="F566" s="162">
        <f t="shared" si="26"/>
        <v>100590</v>
      </c>
      <c r="G566" s="52">
        <f t="shared" si="25"/>
        <v>0.74889537931550965</v>
      </c>
      <c r="H566" s="92"/>
    </row>
    <row r="567" spans="1:8" s="15" customFormat="1" ht="38.25" outlineLevel="2">
      <c r="A567" s="89" t="s">
        <v>37</v>
      </c>
      <c r="B567" s="104" t="s">
        <v>8299</v>
      </c>
      <c r="C567" s="103" t="s">
        <v>8298</v>
      </c>
      <c r="D567" s="161">
        <v>1362006</v>
      </c>
      <c r="E567" s="161">
        <v>232688</v>
      </c>
      <c r="F567" s="162">
        <f t="shared" si="26"/>
        <v>1129318</v>
      </c>
      <c r="G567" s="52">
        <f t="shared" si="25"/>
        <v>0.17084212551192873</v>
      </c>
      <c r="H567" s="92"/>
    </row>
    <row r="568" spans="1:8" s="15" customFormat="1" ht="25.5" outlineLevel="2">
      <c r="A568" s="89" t="s">
        <v>37</v>
      </c>
      <c r="B568" s="104" t="s">
        <v>8293</v>
      </c>
      <c r="C568" s="103" t="s">
        <v>8292</v>
      </c>
      <c r="D568" s="161">
        <v>9614161</v>
      </c>
      <c r="E568" s="161">
        <v>6834779.3499999996</v>
      </c>
      <c r="F568" s="162">
        <f t="shared" si="26"/>
        <v>2779381.6500000004</v>
      </c>
      <c r="G568" s="52">
        <f t="shared" si="25"/>
        <v>0.71090751964732024</v>
      </c>
      <c r="H568" s="92"/>
    </row>
    <row r="569" spans="1:8" s="15" customFormat="1" ht="25.5" outlineLevel="2">
      <c r="A569" s="89" t="s">
        <v>37</v>
      </c>
      <c r="B569" s="104" t="s">
        <v>8291</v>
      </c>
      <c r="C569" s="103" t="s">
        <v>8290</v>
      </c>
      <c r="D569" s="161">
        <v>200295</v>
      </c>
      <c r="E569" s="161">
        <v>179979</v>
      </c>
      <c r="F569" s="162">
        <f t="shared" si="26"/>
        <v>20316</v>
      </c>
      <c r="G569" s="52">
        <f t="shared" si="25"/>
        <v>0.89856960982550738</v>
      </c>
      <c r="H569" s="92"/>
    </row>
    <row r="570" spans="1:8" s="15" customFormat="1" ht="25.5" outlineLevel="2">
      <c r="A570" s="89" t="s">
        <v>37</v>
      </c>
      <c r="B570" s="104" t="s">
        <v>8289</v>
      </c>
      <c r="C570" s="103" t="s">
        <v>8288</v>
      </c>
      <c r="D570" s="161">
        <v>801180</v>
      </c>
      <c r="E570" s="161">
        <v>719921</v>
      </c>
      <c r="F570" s="162">
        <f t="shared" si="26"/>
        <v>81259</v>
      </c>
      <c r="G570" s="52">
        <f t="shared" si="25"/>
        <v>0.89857585062033496</v>
      </c>
      <c r="H570" s="92"/>
    </row>
    <row r="571" spans="1:8" s="15" customFormat="1" outlineLevel="2">
      <c r="A571" s="89" t="s">
        <v>37</v>
      </c>
      <c r="B571" s="104" t="s">
        <v>8285</v>
      </c>
      <c r="C571" s="103" t="s">
        <v>8284</v>
      </c>
      <c r="D571" s="161">
        <v>2964366</v>
      </c>
      <c r="E571" s="161">
        <v>2663704</v>
      </c>
      <c r="F571" s="162">
        <f t="shared" si="26"/>
        <v>300662</v>
      </c>
      <c r="G571" s="52">
        <f t="shared" si="25"/>
        <v>0.89857460246136944</v>
      </c>
      <c r="H571" s="92"/>
    </row>
    <row r="572" spans="1:8" s="15" customFormat="1" ht="25.5" outlineLevel="2">
      <c r="A572" s="89" t="s">
        <v>37</v>
      </c>
      <c r="B572" s="104" t="s">
        <v>8283</v>
      </c>
      <c r="C572" s="103" t="s">
        <v>8282</v>
      </c>
      <c r="D572" s="161">
        <v>2403540</v>
      </c>
      <c r="E572" s="161">
        <v>2159759.9900000002</v>
      </c>
      <c r="F572" s="162">
        <f t="shared" si="26"/>
        <v>243780.00999999978</v>
      </c>
      <c r="G572" s="52">
        <f t="shared" si="25"/>
        <v>0.89857459830083963</v>
      </c>
      <c r="H572" s="92"/>
    </row>
    <row r="573" spans="1:8" s="15" customFormat="1" ht="38.25" outlineLevel="2">
      <c r="A573" s="89" t="s">
        <v>37</v>
      </c>
      <c r="B573" s="104" t="s">
        <v>8281</v>
      </c>
      <c r="C573" s="103" t="s">
        <v>8280</v>
      </c>
      <c r="D573" s="161">
        <v>1602360</v>
      </c>
      <c r="E573" s="161">
        <v>1439839</v>
      </c>
      <c r="F573" s="162">
        <f t="shared" si="26"/>
        <v>162521</v>
      </c>
      <c r="G573" s="52">
        <f t="shared" si="25"/>
        <v>0.89857397838188668</v>
      </c>
      <c r="H573" s="92"/>
    </row>
    <row r="574" spans="1:8" s="15" customFormat="1" ht="38.25" outlineLevel="2">
      <c r="A574" s="89" t="s">
        <v>37</v>
      </c>
      <c r="B574" s="104" t="s">
        <v>8279</v>
      </c>
      <c r="C574" s="103" t="s">
        <v>8278</v>
      </c>
      <c r="D574" s="161">
        <v>400590</v>
      </c>
      <c r="E574" s="161">
        <v>322162.96999999997</v>
      </c>
      <c r="F574" s="162">
        <f t="shared" si="26"/>
        <v>78427.030000000028</v>
      </c>
      <c r="G574" s="52">
        <f t="shared" si="25"/>
        <v>0.80422119873187037</v>
      </c>
      <c r="H574" s="92"/>
    </row>
    <row r="575" spans="1:8" s="15" customFormat="1" ht="25.5" outlineLevel="2">
      <c r="A575" s="89" t="s">
        <v>37</v>
      </c>
      <c r="B575" s="104" t="s">
        <v>8277</v>
      </c>
      <c r="C575" s="103" t="s">
        <v>8276</v>
      </c>
      <c r="D575" s="161">
        <v>3204720</v>
      </c>
      <c r="E575" s="161">
        <v>2698356.72</v>
      </c>
      <c r="F575" s="162">
        <f t="shared" si="26"/>
        <v>506363.2799999998</v>
      </c>
      <c r="G575" s="52">
        <f t="shared" si="25"/>
        <v>0.84199453306373107</v>
      </c>
      <c r="H575" s="92"/>
    </row>
    <row r="576" spans="1:8" s="15" customFormat="1" ht="25.5" outlineLevel="2">
      <c r="A576" s="89" t="s">
        <v>37</v>
      </c>
      <c r="B576" s="104" t="s">
        <v>8275</v>
      </c>
      <c r="C576" s="103" t="s">
        <v>8274</v>
      </c>
      <c r="D576" s="161">
        <v>160236</v>
      </c>
      <c r="E576" s="161">
        <v>112000</v>
      </c>
      <c r="F576" s="162">
        <f t="shared" si="26"/>
        <v>48236</v>
      </c>
      <c r="G576" s="52">
        <f t="shared" si="25"/>
        <v>0.69896902069447564</v>
      </c>
      <c r="H576" s="92"/>
    </row>
    <row r="577" spans="1:8" s="15" customFormat="1" ht="25.5" outlineLevel="2">
      <c r="A577" s="89" t="s">
        <v>37</v>
      </c>
      <c r="B577" s="104" t="s">
        <v>8273</v>
      </c>
      <c r="C577" s="103" t="s">
        <v>8272</v>
      </c>
      <c r="D577" s="161">
        <v>400590</v>
      </c>
      <c r="E577" s="161">
        <v>359959.99</v>
      </c>
      <c r="F577" s="162">
        <f t="shared" si="26"/>
        <v>40630.010000000009</v>
      </c>
      <c r="G577" s="52">
        <f t="shared" si="25"/>
        <v>0.89857457749819014</v>
      </c>
      <c r="H577" s="92"/>
    </row>
    <row r="578" spans="1:8" s="15" customFormat="1" ht="38.25" outlineLevel="2">
      <c r="A578" s="89" t="s">
        <v>37</v>
      </c>
      <c r="B578" s="104" t="s">
        <v>8271</v>
      </c>
      <c r="C578" s="103" t="s">
        <v>8270</v>
      </c>
      <c r="D578" s="161">
        <v>1602360</v>
      </c>
      <c r="E578" s="161">
        <v>1438886.59</v>
      </c>
      <c r="F578" s="162">
        <f t="shared" si="26"/>
        <v>163473.40999999992</v>
      </c>
      <c r="G578" s="52">
        <f t="shared" si="25"/>
        <v>0.89797959884170853</v>
      </c>
      <c r="H578" s="92"/>
    </row>
    <row r="579" spans="1:8" s="15" customFormat="1" ht="25.5" outlineLevel="2">
      <c r="A579" s="89" t="s">
        <v>37</v>
      </c>
      <c r="B579" s="104" t="s">
        <v>8269</v>
      </c>
      <c r="C579" s="103" t="s">
        <v>8268</v>
      </c>
      <c r="D579" s="161">
        <v>1201770</v>
      </c>
      <c r="E579" s="161">
        <v>1079880</v>
      </c>
      <c r="F579" s="162">
        <f t="shared" si="26"/>
        <v>121890</v>
      </c>
      <c r="G579" s="52">
        <f t="shared" si="25"/>
        <v>0.89857460246136944</v>
      </c>
      <c r="H579" s="92"/>
    </row>
    <row r="580" spans="1:8" s="15" customFormat="1" outlineLevel="2">
      <c r="A580" s="89" t="s">
        <v>37</v>
      </c>
      <c r="B580" s="104" t="s">
        <v>8267</v>
      </c>
      <c r="C580" s="103" t="s">
        <v>8266</v>
      </c>
      <c r="D580" s="161">
        <v>801180</v>
      </c>
      <c r="E580" s="161">
        <v>528103.68000000005</v>
      </c>
      <c r="F580" s="162">
        <f t="shared" si="26"/>
        <v>273076.31999999995</v>
      </c>
      <c r="G580" s="52">
        <f t="shared" si="25"/>
        <v>0.65915734291919426</v>
      </c>
      <c r="H580" s="92"/>
    </row>
    <row r="581" spans="1:8" s="15" customFormat="1" ht="38.25" outlineLevel="2">
      <c r="A581" s="89" t="s">
        <v>37</v>
      </c>
      <c r="B581" s="104" t="s">
        <v>8265</v>
      </c>
      <c r="C581" s="103" t="s">
        <v>7889</v>
      </c>
      <c r="D581" s="161">
        <v>400590</v>
      </c>
      <c r="E581" s="161">
        <v>359960</v>
      </c>
      <c r="F581" s="162">
        <f t="shared" si="26"/>
        <v>40630</v>
      </c>
      <c r="G581" s="52">
        <f t="shared" si="25"/>
        <v>0.89857460246136944</v>
      </c>
      <c r="H581" s="92"/>
    </row>
    <row r="582" spans="1:8" s="15" customFormat="1" ht="38.25" outlineLevel="2">
      <c r="A582" s="89" t="s">
        <v>37</v>
      </c>
      <c r="B582" s="104" t="s">
        <v>8262</v>
      </c>
      <c r="C582" s="103" t="s">
        <v>8261</v>
      </c>
      <c r="D582" s="161">
        <v>3204720</v>
      </c>
      <c r="E582" s="161">
        <v>2879680</v>
      </c>
      <c r="F582" s="162">
        <f t="shared" si="26"/>
        <v>325040</v>
      </c>
      <c r="G582" s="52">
        <f t="shared" si="25"/>
        <v>0.89857460246136944</v>
      </c>
      <c r="H582" s="92"/>
    </row>
    <row r="583" spans="1:8" s="15" customFormat="1" ht="38.25" outlineLevel="2">
      <c r="A583" s="89" t="s">
        <v>37</v>
      </c>
      <c r="B583" s="104" t="s">
        <v>8260</v>
      </c>
      <c r="C583" s="103" t="s">
        <v>8259</v>
      </c>
      <c r="D583" s="161">
        <v>400590</v>
      </c>
      <c r="E583" s="161">
        <v>359960</v>
      </c>
      <c r="F583" s="162">
        <f t="shared" si="26"/>
        <v>40630</v>
      </c>
      <c r="G583" s="52">
        <f t="shared" si="25"/>
        <v>0.89857460246136944</v>
      </c>
      <c r="H583" s="92"/>
    </row>
    <row r="584" spans="1:8" s="15" customFormat="1" ht="25.5" outlineLevel="2">
      <c r="A584" s="89" t="s">
        <v>37</v>
      </c>
      <c r="B584" s="104" t="s">
        <v>8258</v>
      </c>
      <c r="C584" s="103" t="s">
        <v>8257</v>
      </c>
      <c r="D584" s="161">
        <v>801180</v>
      </c>
      <c r="E584" s="161">
        <v>719921</v>
      </c>
      <c r="F584" s="162">
        <f t="shared" si="26"/>
        <v>81259</v>
      </c>
      <c r="G584" s="52">
        <f t="shared" si="25"/>
        <v>0.89857585062033496</v>
      </c>
      <c r="H584" s="92"/>
    </row>
    <row r="585" spans="1:8" s="15" customFormat="1" ht="25.5" outlineLevel="2">
      <c r="A585" s="89" t="s">
        <v>37</v>
      </c>
      <c r="B585" s="104" t="s">
        <v>8256</v>
      </c>
      <c r="C585" s="103" t="s">
        <v>8255</v>
      </c>
      <c r="D585" s="161">
        <v>400590</v>
      </c>
      <c r="E585" s="161">
        <v>359960</v>
      </c>
      <c r="F585" s="162">
        <f t="shared" si="26"/>
        <v>40630</v>
      </c>
      <c r="G585" s="52">
        <f t="shared" si="25"/>
        <v>0.89857460246136944</v>
      </c>
      <c r="H585" s="92"/>
    </row>
    <row r="586" spans="1:8" s="15" customFormat="1" ht="25.5" outlineLevel="2">
      <c r="A586" s="89" t="s">
        <v>37</v>
      </c>
      <c r="B586" s="104" t="s">
        <v>8254</v>
      </c>
      <c r="C586" s="103" t="s">
        <v>8253</v>
      </c>
      <c r="D586" s="161">
        <v>11136403</v>
      </c>
      <c r="E586" s="161">
        <v>10006888</v>
      </c>
      <c r="F586" s="162">
        <f t="shared" si="26"/>
        <v>1129515</v>
      </c>
      <c r="G586" s="52">
        <f t="shared" si="25"/>
        <v>0.89857452177332309</v>
      </c>
      <c r="H586" s="92"/>
    </row>
    <row r="587" spans="1:8" s="15" customFormat="1" ht="25.5" outlineLevel="2">
      <c r="A587" s="89" t="s">
        <v>37</v>
      </c>
      <c r="B587" s="104" t="s">
        <v>8252</v>
      </c>
      <c r="C587" s="103" t="s">
        <v>8251</v>
      </c>
      <c r="D587" s="161">
        <v>17505784</v>
      </c>
      <c r="E587" s="161">
        <v>15730238</v>
      </c>
      <c r="F587" s="162">
        <f t="shared" si="26"/>
        <v>1775546</v>
      </c>
      <c r="G587" s="52">
        <f t="shared" si="25"/>
        <v>0.89857375139553874</v>
      </c>
      <c r="H587" s="92"/>
    </row>
    <row r="588" spans="1:8" s="15" customFormat="1" ht="25.5" outlineLevel="2">
      <c r="A588" s="89" t="s">
        <v>37</v>
      </c>
      <c r="B588" s="104" t="s">
        <v>8250</v>
      </c>
      <c r="C588" s="103" t="s">
        <v>8249</v>
      </c>
      <c r="D588" s="161">
        <v>320472</v>
      </c>
      <c r="E588" s="161">
        <v>287968</v>
      </c>
      <c r="F588" s="162">
        <f t="shared" si="26"/>
        <v>32504</v>
      </c>
      <c r="G588" s="52">
        <f t="shared" si="25"/>
        <v>0.89857460246136944</v>
      </c>
      <c r="H588" s="92"/>
    </row>
    <row r="589" spans="1:8" s="15" customFormat="1" outlineLevel="2">
      <c r="A589" s="89" t="s">
        <v>37</v>
      </c>
      <c r="B589" s="104" t="s">
        <v>8246</v>
      </c>
      <c r="C589" s="103" t="s">
        <v>8245</v>
      </c>
      <c r="D589" s="161">
        <v>2403540</v>
      </c>
      <c r="E589" s="161">
        <v>2159760</v>
      </c>
      <c r="F589" s="162">
        <f t="shared" si="26"/>
        <v>243780</v>
      </c>
      <c r="G589" s="52">
        <f t="shared" si="25"/>
        <v>0.89857460246136944</v>
      </c>
      <c r="H589" s="92"/>
    </row>
    <row r="590" spans="1:8" s="15" customFormat="1" ht="25.5" outlineLevel="2">
      <c r="A590" s="89" t="s">
        <v>37</v>
      </c>
      <c r="B590" s="104" t="s">
        <v>8240</v>
      </c>
      <c r="C590" s="103" t="s">
        <v>8239</v>
      </c>
      <c r="D590" s="161">
        <v>280413</v>
      </c>
      <c r="E590" s="161">
        <v>251972</v>
      </c>
      <c r="F590" s="162">
        <f t="shared" si="26"/>
        <v>28441</v>
      </c>
      <c r="G590" s="52">
        <f t="shared" si="25"/>
        <v>0.89857460246136944</v>
      </c>
      <c r="H590" s="92"/>
    </row>
    <row r="591" spans="1:8" s="15" customFormat="1" ht="25.5" outlineLevel="2">
      <c r="A591" s="89" t="s">
        <v>37</v>
      </c>
      <c r="B591" s="104" t="s">
        <v>8236</v>
      </c>
      <c r="C591" s="103" t="s">
        <v>8235</v>
      </c>
      <c r="D591" s="161">
        <v>2002950</v>
      </c>
      <c r="E591" s="161">
        <v>1799800</v>
      </c>
      <c r="F591" s="162">
        <f t="shared" si="26"/>
        <v>203150</v>
      </c>
      <c r="G591" s="52">
        <f t="shared" si="25"/>
        <v>0.89857460246136944</v>
      </c>
      <c r="H591" s="92"/>
    </row>
    <row r="592" spans="1:8" s="15" customFormat="1" ht="38.25" outlineLevel="2">
      <c r="A592" s="89" t="s">
        <v>37</v>
      </c>
      <c r="B592" s="104" t="s">
        <v>8234</v>
      </c>
      <c r="C592" s="103" t="s">
        <v>8233</v>
      </c>
      <c r="D592" s="161">
        <v>1362006</v>
      </c>
      <c r="E592" s="161">
        <v>1223864</v>
      </c>
      <c r="F592" s="162">
        <f t="shared" si="26"/>
        <v>138142</v>
      </c>
      <c r="G592" s="52">
        <f t="shared" si="25"/>
        <v>0.89857460246136944</v>
      </c>
      <c r="H592" s="92"/>
    </row>
    <row r="593" spans="1:8" s="15" customFormat="1" ht="25.5" outlineLevel="2">
      <c r="A593" s="89" t="s">
        <v>37</v>
      </c>
      <c r="B593" s="104" t="s">
        <v>8230</v>
      </c>
      <c r="C593" s="103" t="s">
        <v>8229</v>
      </c>
      <c r="D593" s="161">
        <v>4005900</v>
      </c>
      <c r="E593" s="161">
        <v>3599600</v>
      </c>
      <c r="F593" s="162">
        <f t="shared" si="26"/>
        <v>406300</v>
      </c>
      <c r="G593" s="52">
        <f t="shared" si="25"/>
        <v>0.89857460246136944</v>
      </c>
      <c r="H593" s="92"/>
    </row>
    <row r="594" spans="1:8" s="15" customFormat="1" ht="51" outlineLevel="2">
      <c r="A594" s="89" t="s">
        <v>37</v>
      </c>
      <c r="B594" s="104" t="s">
        <v>8228</v>
      </c>
      <c r="C594" s="103" t="s">
        <v>8227</v>
      </c>
      <c r="D594" s="161">
        <v>400590</v>
      </c>
      <c r="E594" s="161">
        <v>80000</v>
      </c>
      <c r="F594" s="162">
        <f t="shared" si="26"/>
        <v>320590</v>
      </c>
      <c r="G594" s="52">
        <f t="shared" si="25"/>
        <v>0.19970543448413591</v>
      </c>
      <c r="H594" s="92"/>
    </row>
    <row r="595" spans="1:8" s="15" customFormat="1" ht="25.5" outlineLevel="2">
      <c r="A595" s="89" t="s">
        <v>37</v>
      </c>
      <c r="B595" s="104" t="s">
        <v>8226</v>
      </c>
      <c r="C595" s="103" t="s">
        <v>8225</v>
      </c>
      <c r="D595" s="161">
        <v>600000</v>
      </c>
      <c r="E595" s="161">
        <v>513283</v>
      </c>
      <c r="F595" s="162">
        <f t="shared" si="26"/>
        <v>86717</v>
      </c>
      <c r="G595" s="52">
        <f t="shared" si="25"/>
        <v>0.85547166666666663</v>
      </c>
      <c r="H595" s="92"/>
    </row>
    <row r="596" spans="1:8" s="15" customFormat="1" ht="25.5" outlineLevel="2">
      <c r="A596" s="89" t="s">
        <v>37</v>
      </c>
      <c r="B596" s="104" t="s">
        <v>8226</v>
      </c>
      <c r="C596" s="103" t="s">
        <v>8225</v>
      </c>
      <c r="D596" s="161">
        <v>2404425</v>
      </c>
      <c r="E596" s="161">
        <v>2173629.94</v>
      </c>
      <c r="F596" s="162">
        <f t="shared" si="26"/>
        <v>230795.06000000006</v>
      </c>
      <c r="G596" s="52">
        <f t="shared" ref="G596:G659" si="27">E596/D596</f>
        <v>0.9040123688615781</v>
      </c>
      <c r="H596" s="92"/>
    </row>
    <row r="597" spans="1:8" s="15" customFormat="1" ht="25.5" outlineLevel="2">
      <c r="A597" s="89" t="s">
        <v>37</v>
      </c>
      <c r="B597" s="104" t="s">
        <v>8224</v>
      </c>
      <c r="C597" s="103" t="s">
        <v>8223</v>
      </c>
      <c r="D597" s="161">
        <v>6409440</v>
      </c>
      <c r="E597" s="161">
        <v>2833085.26</v>
      </c>
      <c r="F597" s="162">
        <f t="shared" si="26"/>
        <v>3576354.74</v>
      </c>
      <c r="G597" s="52">
        <f t="shared" si="27"/>
        <v>0.44201759592101647</v>
      </c>
      <c r="H597" s="92"/>
    </row>
    <row r="598" spans="1:8" s="15" customFormat="1" ht="25.5" outlineLevel="2">
      <c r="A598" s="89" t="s">
        <v>37</v>
      </c>
      <c r="B598" s="104" t="s">
        <v>8222</v>
      </c>
      <c r="C598" s="103" t="s">
        <v>8221</v>
      </c>
      <c r="D598" s="161">
        <v>320472</v>
      </c>
      <c r="E598" s="161">
        <v>63919.74</v>
      </c>
      <c r="F598" s="162">
        <f t="shared" ref="F598:F661" si="28">D598-E598</f>
        <v>256552.26</v>
      </c>
      <c r="G598" s="52">
        <f t="shared" si="27"/>
        <v>0.19945499138770312</v>
      </c>
      <c r="H598" s="92"/>
    </row>
    <row r="599" spans="1:8" s="15" customFormat="1" ht="25.5" outlineLevel="2">
      <c r="A599" s="89" t="s">
        <v>37</v>
      </c>
      <c r="B599" s="104" t="s">
        <v>8220</v>
      </c>
      <c r="C599" s="103" t="s">
        <v>8219</v>
      </c>
      <c r="D599" s="161">
        <v>6810030</v>
      </c>
      <c r="E599" s="161">
        <v>2560000</v>
      </c>
      <c r="F599" s="162">
        <f t="shared" si="28"/>
        <v>4250030</v>
      </c>
      <c r="G599" s="52">
        <f t="shared" si="27"/>
        <v>0.37591611197013819</v>
      </c>
      <c r="H599" s="92"/>
    </row>
    <row r="600" spans="1:8" s="15" customFormat="1" outlineLevel="2">
      <c r="A600" s="89" t="s">
        <v>37</v>
      </c>
      <c r="B600" s="104" t="s">
        <v>8216</v>
      </c>
      <c r="C600" s="103" t="s">
        <v>8215</v>
      </c>
      <c r="D600" s="161">
        <v>3204720</v>
      </c>
      <c r="E600" s="161">
        <v>2879680</v>
      </c>
      <c r="F600" s="162">
        <f t="shared" si="28"/>
        <v>325040</v>
      </c>
      <c r="G600" s="52">
        <f t="shared" si="27"/>
        <v>0.89857460246136944</v>
      </c>
      <c r="H600" s="92"/>
    </row>
    <row r="601" spans="1:8" s="15" customFormat="1" ht="25.5" outlineLevel="2">
      <c r="A601" s="89" t="s">
        <v>37</v>
      </c>
      <c r="B601" s="104" t="s">
        <v>8214</v>
      </c>
      <c r="C601" s="103" t="s">
        <v>8213</v>
      </c>
      <c r="D601" s="161">
        <v>6409440</v>
      </c>
      <c r="E601" s="161">
        <v>5670600</v>
      </c>
      <c r="F601" s="162">
        <f t="shared" si="28"/>
        <v>738840</v>
      </c>
      <c r="G601" s="52">
        <f t="shared" si="27"/>
        <v>0.88472627873886023</v>
      </c>
      <c r="H601" s="92"/>
    </row>
    <row r="602" spans="1:8" s="15" customFormat="1" ht="25.5" outlineLevel="2">
      <c r="A602" s="89" t="s">
        <v>37</v>
      </c>
      <c r="B602" s="104" t="s">
        <v>8212</v>
      </c>
      <c r="C602" s="103" t="s">
        <v>8211</v>
      </c>
      <c r="D602" s="161">
        <v>801180</v>
      </c>
      <c r="E602" s="161">
        <v>717169.9</v>
      </c>
      <c r="F602" s="162">
        <f t="shared" si="28"/>
        <v>84010.099999999977</v>
      </c>
      <c r="G602" s="52">
        <f t="shared" si="27"/>
        <v>0.8951420404902769</v>
      </c>
      <c r="H602" s="92"/>
    </row>
    <row r="603" spans="1:8" s="15" customFormat="1" ht="25.5" outlineLevel="2">
      <c r="A603" s="89" t="s">
        <v>37</v>
      </c>
      <c r="B603" s="104" t="s">
        <v>8210</v>
      </c>
      <c r="C603" s="103" t="s">
        <v>8209</v>
      </c>
      <c r="D603" s="161">
        <v>2643894</v>
      </c>
      <c r="E603" s="161">
        <v>1179879</v>
      </c>
      <c r="F603" s="162">
        <f t="shared" si="28"/>
        <v>1464015</v>
      </c>
      <c r="G603" s="52">
        <f t="shared" si="27"/>
        <v>0.44626562184414353</v>
      </c>
      <c r="H603" s="92"/>
    </row>
    <row r="604" spans="1:8" s="15" customFormat="1" ht="38.25" outlineLevel="2">
      <c r="A604" s="89" t="s">
        <v>37</v>
      </c>
      <c r="B604" s="104" t="s">
        <v>8208</v>
      </c>
      <c r="C604" s="103" t="s">
        <v>8207</v>
      </c>
      <c r="D604" s="161">
        <v>80118</v>
      </c>
      <c r="E604" s="161">
        <v>71992</v>
      </c>
      <c r="F604" s="162">
        <f t="shared" si="28"/>
        <v>8126</v>
      </c>
      <c r="G604" s="52">
        <f t="shared" si="27"/>
        <v>0.89857460246136944</v>
      </c>
      <c r="H604" s="92"/>
    </row>
    <row r="605" spans="1:8" s="15" customFormat="1" ht="38.25" outlineLevel="2">
      <c r="A605" s="89" t="s">
        <v>37</v>
      </c>
      <c r="B605" s="104" t="s">
        <v>8206</v>
      </c>
      <c r="C605" s="103" t="s">
        <v>8205</v>
      </c>
      <c r="D605" s="161">
        <v>20029501</v>
      </c>
      <c r="E605" s="161">
        <v>13811199</v>
      </c>
      <c r="F605" s="162">
        <f t="shared" si="28"/>
        <v>6218302</v>
      </c>
      <c r="G605" s="52">
        <f t="shared" si="27"/>
        <v>0.68954283983410269</v>
      </c>
      <c r="H605" s="92"/>
    </row>
    <row r="606" spans="1:8" s="15" customFormat="1" ht="38.25" outlineLevel="2">
      <c r="A606" s="89" t="s">
        <v>37</v>
      </c>
      <c r="B606" s="104" t="s">
        <v>8202</v>
      </c>
      <c r="C606" s="103" t="s">
        <v>8201</v>
      </c>
      <c r="D606" s="161">
        <v>4005900</v>
      </c>
      <c r="E606" s="161">
        <v>3599596</v>
      </c>
      <c r="F606" s="162">
        <f t="shared" si="28"/>
        <v>406304</v>
      </c>
      <c r="G606" s="52">
        <f t="shared" si="27"/>
        <v>0.89857360393419705</v>
      </c>
      <c r="H606" s="92"/>
    </row>
    <row r="607" spans="1:8" s="15" customFormat="1" ht="38.25" outlineLevel="2">
      <c r="A607" s="89" t="s">
        <v>37</v>
      </c>
      <c r="B607" s="104" t="s">
        <v>8200</v>
      </c>
      <c r="C607" s="103" t="s">
        <v>8199</v>
      </c>
      <c r="D607" s="161">
        <v>5608260</v>
      </c>
      <c r="E607" s="161">
        <v>5039440</v>
      </c>
      <c r="F607" s="162">
        <f t="shared" si="28"/>
        <v>568820</v>
      </c>
      <c r="G607" s="52">
        <f t="shared" si="27"/>
        <v>0.89857460246136944</v>
      </c>
      <c r="H607" s="92"/>
    </row>
    <row r="608" spans="1:8" s="15" customFormat="1" ht="25.5" outlineLevel="2">
      <c r="A608" s="89" t="s">
        <v>37</v>
      </c>
      <c r="B608" s="104" t="s">
        <v>8198</v>
      </c>
      <c r="C608" s="103" t="s">
        <v>8197</v>
      </c>
      <c r="D608" s="161">
        <v>801180</v>
      </c>
      <c r="E608" s="161">
        <v>422156</v>
      </c>
      <c r="F608" s="162">
        <f t="shared" si="28"/>
        <v>379024</v>
      </c>
      <c r="G608" s="52">
        <f t="shared" si="27"/>
        <v>0.52691779625053048</v>
      </c>
      <c r="H608" s="92"/>
    </row>
    <row r="609" spans="1:8" s="15" customFormat="1" ht="38.25" outlineLevel="2">
      <c r="A609" s="89" t="s">
        <v>37</v>
      </c>
      <c r="B609" s="104" t="s">
        <v>8196</v>
      </c>
      <c r="C609" s="103" t="s">
        <v>8195</v>
      </c>
      <c r="D609" s="161">
        <v>801180</v>
      </c>
      <c r="E609" s="161">
        <v>719920</v>
      </c>
      <c r="F609" s="162">
        <f t="shared" si="28"/>
        <v>81260</v>
      </c>
      <c r="G609" s="52">
        <f t="shared" si="27"/>
        <v>0.89857460246136944</v>
      </c>
      <c r="H609" s="92"/>
    </row>
    <row r="610" spans="1:8" s="15" customFormat="1" outlineLevel="2">
      <c r="A610" s="89" t="s">
        <v>37</v>
      </c>
      <c r="B610" s="104" t="s">
        <v>8194</v>
      </c>
      <c r="C610" s="103" t="s">
        <v>8193</v>
      </c>
      <c r="D610" s="161">
        <v>2403540</v>
      </c>
      <c r="E610" s="161">
        <v>1668883.24</v>
      </c>
      <c r="F610" s="162">
        <f t="shared" si="28"/>
        <v>734656.76</v>
      </c>
      <c r="G610" s="52">
        <f t="shared" si="27"/>
        <v>0.69434385947394262</v>
      </c>
      <c r="H610" s="92"/>
    </row>
    <row r="611" spans="1:8" s="15" customFormat="1" ht="25.5" outlineLevel="2">
      <c r="A611" s="89" t="s">
        <v>37</v>
      </c>
      <c r="B611" s="104" t="s">
        <v>8192</v>
      </c>
      <c r="C611" s="103" t="s">
        <v>8191</v>
      </c>
      <c r="D611" s="161">
        <v>12818881</v>
      </c>
      <c r="E611" s="161">
        <v>11518720</v>
      </c>
      <c r="F611" s="162">
        <f t="shared" si="28"/>
        <v>1300161</v>
      </c>
      <c r="G611" s="52">
        <f t="shared" si="27"/>
        <v>0.89857453236362828</v>
      </c>
      <c r="H611" s="92"/>
    </row>
    <row r="612" spans="1:8" s="15" customFormat="1" ht="25.5" outlineLevel="2">
      <c r="A612" s="89" t="s">
        <v>37</v>
      </c>
      <c r="B612" s="104" t="s">
        <v>8190</v>
      </c>
      <c r="C612" s="103" t="s">
        <v>8189</v>
      </c>
      <c r="D612" s="161">
        <v>2002950</v>
      </c>
      <c r="E612" s="161">
        <v>1787000</v>
      </c>
      <c r="F612" s="162">
        <f t="shared" si="28"/>
        <v>215950</v>
      </c>
      <c r="G612" s="52">
        <f t="shared" si="27"/>
        <v>0.89218402855787715</v>
      </c>
      <c r="H612" s="92"/>
    </row>
    <row r="613" spans="1:8" s="15" customFormat="1" ht="38.25" outlineLevel="2">
      <c r="A613" s="89" t="s">
        <v>37</v>
      </c>
      <c r="B613" s="104" t="s">
        <v>8188</v>
      </c>
      <c r="C613" s="103" t="s">
        <v>8187</v>
      </c>
      <c r="D613" s="161">
        <v>801180</v>
      </c>
      <c r="E613" s="161">
        <v>592394</v>
      </c>
      <c r="F613" s="162">
        <f t="shared" si="28"/>
        <v>208786</v>
      </c>
      <c r="G613" s="52">
        <f t="shared" si="27"/>
        <v>0.73940188222372005</v>
      </c>
      <c r="H613" s="92"/>
    </row>
    <row r="614" spans="1:8" s="15" customFormat="1" ht="25.5" outlineLevel="2">
      <c r="A614" s="89" t="s">
        <v>37</v>
      </c>
      <c r="B614" s="104" t="s">
        <v>8186</v>
      </c>
      <c r="C614" s="103" t="s">
        <v>8185</v>
      </c>
      <c r="D614" s="161">
        <v>5207670</v>
      </c>
      <c r="E614" s="161">
        <v>4679480</v>
      </c>
      <c r="F614" s="162">
        <f t="shared" si="28"/>
        <v>528190</v>
      </c>
      <c r="G614" s="52">
        <f t="shared" si="27"/>
        <v>0.89857460246136944</v>
      </c>
      <c r="H614" s="92"/>
    </row>
    <row r="615" spans="1:8" s="15" customFormat="1" ht="38.25" outlineLevel="2">
      <c r="A615" s="89" t="s">
        <v>37</v>
      </c>
      <c r="B615" s="104" t="s">
        <v>8182</v>
      </c>
      <c r="C615" s="103" t="s">
        <v>8181</v>
      </c>
      <c r="D615" s="161">
        <v>640944</v>
      </c>
      <c r="E615" s="161">
        <v>575935</v>
      </c>
      <c r="F615" s="162">
        <f t="shared" si="28"/>
        <v>65009</v>
      </c>
      <c r="G615" s="52">
        <f t="shared" si="27"/>
        <v>0.89857304226266255</v>
      </c>
      <c r="H615" s="92"/>
    </row>
    <row r="616" spans="1:8" s="15" customFormat="1" ht="25.5" outlineLevel="2">
      <c r="A616" s="89" t="s">
        <v>37</v>
      </c>
      <c r="B616" s="104" t="s">
        <v>8178</v>
      </c>
      <c r="C616" s="103" t="s">
        <v>8177</v>
      </c>
      <c r="D616" s="161">
        <v>440649</v>
      </c>
      <c r="E616" s="161">
        <v>71999.990000000005</v>
      </c>
      <c r="F616" s="162">
        <f t="shared" si="28"/>
        <v>368649.01</v>
      </c>
      <c r="G616" s="52">
        <f t="shared" si="27"/>
        <v>0.16339533279322091</v>
      </c>
      <c r="H616" s="92"/>
    </row>
    <row r="617" spans="1:8" s="15" customFormat="1" ht="25.5" outlineLevel="2">
      <c r="A617" s="89" t="s">
        <v>37</v>
      </c>
      <c r="B617" s="104" t="s">
        <v>8176</v>
      </c>
      <c r="C617" s="103" t="s">
        <v>8175</v>
      </c>
      <c r="D617" s="161">
        <v>3204720</v>
      </c>
      <c r="E617" s="161">
        <v>2879680</v>
      </c>
      <c r="F617" s="162">
        <f t="shared" si="28"/>
        <v>325040</v>
      </c>
      <c r="G617" s="52">
        <f t="shared" si="27"/>
        <v>0.89857460246136944</v>
      </c>
      <c r="H617" s="92"/>
    </row>
    <row r="618" spans="1:8" s="15" customFormat="1" ht="25.5" outlineLevel="2">
      <c r="A618" s="89" t="s">
        <v>37</v>
      </c>
      <c r="B618" s="104" t="s">
        <v>8174</v>
      </c>
      <c r="C618" s="103" t="s">
        <v>7861</v>
      </c>
      <c r="D618" s="161">
        <v>801180</v>
      </c>
      <c r="E618" s="161">
        <v>382155.99</v>
      </c>
      <c r="F618" s="162">
        <f t="shared" si="28"/>
        <v>419024.01</v>
      </c>
      <c r="G618" s="52">
        <f t="shared" si="27"/>
        <v>0.47699142514790682</v>
      </c>
      <c r="H618" s="92"/>
    </row>
    <row r="619" spans="1:8" s="15" customFormat="1" ht="38.25" outlineLevel="2">
      <c r="A619" s="89" t="s">
        <v>37</v>
      </c>
      <c r="B619" s="104" t="s">
        <v>8173</v>
      </c>
      <c r="C619" s="103" t="s">
        <v>8172</v>
      </c>
      <c r="D619" s="161">
        <v>1121652</v>
      </c>
      <c r="E619" s="161">
        <v>921333.04</v>
      </c>
      <c r="F619" s="162">
        <f t="shared" si="28"/>
        <v>200318.95999999996</v>
      </c>
      <c r="G619" s="52">
        <f t="shared" si="27"/>
        <v>0.82140721007941864</v>
      </c>
      <c r="H619" s="92"/>
    </row>
    <row r="620" spans="1:8" s="15" customFormat="1" ht="63.75" outlineLevel="2">
      <c r="A620" s="89" t="s">
        <v>37</v>
      </c>
      <c r="B620" s="104" t="s">
        <v>8171</v>
      </c>
      <c r="C620" s="103" t="s">
        <v>8170</v>
      </c>
      <c r="D620" s="161">
        <v>12418291</v>
      </c>
      <c r="E620" s="161">
        <v>11158760.66</v>
      </c>
      <c r="F620" s="162">
        <f t="shared" si="28"/>
        <v>1259530.3399999999</v>
      </c>
      <c r="G620" s="52">
        <f t="shared" si="27"/>
        <v>0.89857458324982076</v>
      </c>
      <c r="H620" s="92"/>
    </row>
    <row r="621" spans="1:8" s="15" customFormat="1" ht="25.5" outlineLevel="2">
      <c r="A621" s="89" t="s">
        <v>37</v>
      </c>
      <c r="B621" s="104" t="s">
        <v>8169</v>
      </c>
      <c r="C621" s="103" t="s">
        <v>8168</v>
      </c>
      <c r="D621" s="161">
        <v>1602360</v>
      </c>
      <c r="E621" s="161">
        <v>1439839.5</v>
      </c>
      <c r="F621" s="162">
        <f t="shared" si="28"/>
        <v>162520.5</v>
      </c>
      <c r="G621" s="52">
        <f t="shared" si="27"/>
        <v>0.89857429042162806</v>
      </c>
      <c r="H621" s="92"/>
    </row>
    <row r="622" spans="1:8" s="15" customFormat="1" ht="38.25" outlineLevel="2">
      <c r="A622" s="89" t="s">
        <v>37</v>
      </c>
      <c r="B622" s="104" t="s">
        <v>8165</v>
      </c>
      <c r="C622" s="103" t="s">
        <v>8164</v>
      </c>
      <c r="D622" s="161">
        <v>3204720</v>
      </c>
      <c r="E622" s="161">
        <v>1745033.33</v>
      </c>
      <c r="F622" s="162">
        <f t="shared" si="28"/>
        <v>1459686.67</v>
      </c>
      <c r="G622" s="52">
        <f t="shared" si="27"/>
        <v>0.54451974899523203</v>
      </c>
      <c r="H622" s="92"/>
    </row>
    <row r="623" spans="1:8" s="15" customFormat="1" ht="25.5" outlineLevel="2">
      <c r="A623" s="89" t="s">
        <v>37</v>
      </c>
      <c r="B623" s="104" t="s">
        <v>8163</v>
      </c>
      <c r="C623" s="103" t="s">
        <v>8162</v>
      </c>
      <c r="D623" s="161">
        <v>4807080</v>
      </c>
      <c r="E623" s="161">
        <v>4184812.71</v>
      </c>
      <c r="F623" s="162">
        <f t="shared" si="28"/>
        <v>622267.29</v>
      </c>
      <c r="G623" s="52">
        <f t="shared" si="27"/>
        <v>0.87055191717217106</v>
      </c>
      <c r="H623" s="92"/>
    </row>
    <row r="624" spans="1:8" s="15" customFormat="1" outlineLevel="2">
      <c r="A624" s="89" t="s">
        <v>37</v>
      </c>
      <c r="B624" s="104" t="s">
        <v>8161</v>
      </c>
      <c r="C624" s="103" t="s">
        <v>7823</v>
      </c>
      <c r="D624" s="161">
        <v>801180</v>
      </c>
      <c r="E624" s="161">
        <v>695752.44</v>
      </c>
      <c r="F624" s="162">
        <f t="shared" si="28"/>
        <v>105427.56000000006</v>
      </c>
      <c r="G624" s="52">
        <f t="shared" si="27"/>
        <v>0.86840964577248547</v>
      </c>
      <c r="H624" s="92"/>
    </row>
    <row r="625" spans="1:8" s="15" customFormat="1" ht="25.5" outlineLevel="2">
      <c r="A625" s="89" t="s">
        <v>37</v>
      </c>
      <c r="B625" s="104" t="s">
        <v>8160</v>
      </c>
      <c r="C625" s="103" t="s">
        <v>8159</v>
      </c>
      <c r="D625" s="161">
        <v>2932319</v>
      </c>
      <c r="E625" s="161">
        <v>2634907</v>
      </c>
      <c r="F625" s="162">
        <f t="shared" si="28"/>
        <v>297412</v>
      </c>
      <c r="G625" s="52">
        <f t="shared" si="27"/>
        <v>0.89857447296832305</v>
      </c>
      <c r="H625" s="92"/>
    </row>
    <row r="626" spans="1:8" s="15" customFormat="1" ht="25.5" outlineLevel="2">
      <c r="A626" s="89" t="s">
        <v>37</v>
      </c>
      <c r="B626" s="104" t="s">
        <v>8156</v>
      </c>
      <c r="C626" s="103" t="s">
        <v>8155</v>
      </c>
      <c r="D626" s="161">
        <v>4005900</v>
      </c>
      <c r="E626" s="161">
        <v>3599600</v>
      </c>
      <c r="F626" s="162">
        <f t="shared" si="28"/>
        <v>406300</v>
      </c>
      <c r="G626" s="52">
        <f t="shared" si="27"/>
        <v>0.89857460246136944</v>
      </c>
      <c r="H626" s="92"/>
    </row>
    <row r="627" spans="1:8" s="15" customFormat="1" ht="25.5" outlineLevel="2">
      <c r="A627" s="89" t="s">
        <v>37</v>
      </c>
      <c r="B627" s="104" t="s">
        <v>8152</v>
      </c>
      <c r="C627" s="103" t="s">
        <v>8151</v>
      </c>
      <c r="D627" s="161">
        <v>1602360</v>
      </c>
      <c r="E627" s="161">
        <v>1439839.5</v>
      </c>
      <c r="F627" s="162">
        <f t="shared" si="28"/>
        <v>162520.5</v>
      </c>
      <c r="G627" s="52">
        <f t="shared" si="27"/>
        <v>0.89857429042162806</v>
      </c>
      <c r="H627" s="92"/>
    </row>
    <row r="628" spans="1:8" s="15" customFormat="1" ht="25.5" outlineLevel="2">
      <c r="A628" s="89" t="s">
        <v>37</v>
      </c>
      <c r="B628" s="104" t="s">
        <v>8150</v>
      </c>
      <c r="C628" s="103" t="s">
        <v>8149</v>
      </c>
      <c r="D628" s="161">
        <v>801180</v>
      </c>
      <c r="E628" s="161">
        <v>719920</v>
      </c>
      <c r="F628" s="162">
        <f t="shared" si="28"/>
        <v>81260</v>
      </c>
      <c r="G628" s="52">
        <f t="shared" si="27"/>
        <v>0.89857460246136944</v>
      </c>
      <c r="H628" s="92"/>
    </row>
    <row r="629" spans="1:8" s="15" customFormat="1" ht="38.25" outlineLevel="2">
      <c r="A629" s="89" t="s">
        <v>37</v>
      </c>
      <c r="B629" s="104" t="s">
        <v>8148</v>
      </c>
      <c r="C629" s="103" t="s">
        <v>8147</v>
      </c>
      <c r="D629" s="161">
        <v>1658443</v>
      </c>
      <c r="E629" s="161">
        <v>300000</v>
      </c>
      <c r="F629" s="162">
        <f t="shared" si="28"/>
        <v>1358443</v>
      </c>
      <c r="G629" s="52">
        <f t="shared" si="27"/>
        <v>0.18089256006989687</v>
      </c>
      <c r="H629" s="92"/>
    </row>
    <row r="630" spans="1:8" s="15" customFormat="1" ht="38.25" outlineLevel="2">
      <c r="A630" s="89" t="s">
        <v>37</v>
      </c>
      <c r="B630" s="104" t="s">
        <v>8146</v>
      </c>
      <c r="C630" s="103" t="s">
        <v>8145</v>
      </c>
      <c r="D630" s="161">
        <v>1081593</v>
      </c>
      <c r="E630" s="161">
        <v>971892</v>
      </c>
      <c r="F630" s="162">
        <f t="shared" si="28"/>
        <v>109701</v>
      </c>
      <c r="G630" s="52">
        <f t="shared" si="27"/>
        <v>0.89857460246136944</v>
      </c>
      <c r="H630" s="92"/>
    </row>
    <row r="631" spans="1:8" s="15" customFormat="1" ht="38.25" outlineLevel="2">
      <c r="A631" s="89" t="s">
        <v>37</v>
      </c>
      <c r="B631" s="104" t="s">
        <v>8144</v>
      </c>
      <c r="C631" s="103" t="s">
        <v>8143</v>
      </c>
      <c r="D631" s="161">
        <v>801180</v>
      </c>
      <c r="E631" s="161">
        <v>719920</v>
      </c>
      <c r="F631" s="162">
        <f t="shared" si="28"/>
        <v>81260</v>
      </c>
      <c r="G631" s="52">
        <f t="shared" si="27"/>
        <v>0.89857460246136944</v>
      </c>
      <c r="H631" s="92"/>
    </row>
    <row r="632" spans="1:8" s="15" customFormat="1" ht="25.5" outlineLevel="2">
      <c r="A632" s="89" t="s">
        <v>37</v>
      </c>
      <c r="B632" s="104" t="s">
        <v>8142</v>
      </c>
      <c r="C632" s="103" t="s">
        <v>8141</v>
      </c>
      <c r="D632" s="161">
        <v>14421241</v>
      </c>
      <c r="E632" s="161">
        <v>6394977</v>
      </c>
      <c r="F632" s="162">
        <f t="shared" si="28"/>
        <v>8026264</v>
      </c>
      <c r="G632" s="52">
        <f t="shared" si="27"/>
        <v>0.44344151796644965</v>
      </c>
      <c r="H632" s="92"/>
    </row>
    <row r="633" spans="1:8" s="15" customFormat="1" ht="38.25" outlineLevel="2">
      <c r="A633" s="89" t="s">
        <v>37</v>
      </c>
      <c r="B633" s="104" t="s">
        <v>8138</v>
      </c>
      <c r="C633" s="103" t="s">
        <v>8137</v>
      </c>
      <c r="D633" s="161">
        <v>2403540</v>
      </c>
      <c r="E633" s="161">
        <v>2159760</v>
      </c>
      <c r="F633" s="162">
        <f t="shared" si="28"/>
        <v>243780</v>
      </c>
      <c r="G633" s="52">
        <f t="shared" si="27"/>
        <v>0.89857460246136944</v>
      </c>
      <c r="H633" s="92"/>
    </row>
    <row r="634" spans="1:8" s="15" customFormat="1" ht="25.5" outlineLevel="2">
      <c r="A634" s="89" t="s">
        <v>37</v>
      </c>
      <c r="B634" s="104" t="s">
        <v>8136</v>
      </c>
      <c r="C634" s="103" t="s">
        <v>8135</v>
      </c>
      <c r="D634" s="161">
        <v>2403540</v>
      </c>
      <c r="E634" s="161">
        <v>1780558.38</v>
      </c>
      <c r="F634" s="162">
        <f t="shared" si="28"/>
        <v>622981.62000000011</v>
      </c>
      <c r="G634" s="52">
        <f t="shared" si="27"/>
        <v>0.74080663521306067</v>
      </c>
      <c r="H634" s="92"/>
    </row>
    <row r="635" spans="1:8" s="15" customFormat="1" ht="25.5" outlineLevel="2">
      <c r="A635" s="89" t="s">
        <v>37</v>
      </c>
      <c r="B635" s="104" t="s">
        <v>8134</v>
      </c>
      <c r="C635" s="103" t="s">
        <v>8133</v>
      </c>
      <c r="D635" s="161">
        <v>25637.8</v>
      </c>
      <c r="E635" s="161">
        <v>23037</v>
      </c>
      <c r="F635" s="162">
        <f t="shared" si="28"/>
        <v>2600.7999999999993</v>
      </c>
      <c r="G635" s="52">
        <f t="shared" si="27"/>
        <v>0.89855603834962439</v>
      </c>
      <c r="H635" s="92"/>
    </row>
    <row r="636" spans="1:8" s="15" customFormat="1" ht="25.5" outlineLevel="2">
      <c r="A636" s="89" t="s">
        <v>37</v>
      </c>
      <c r="B636" s="104" t="s">
        <v>8130</v>
      </c>
      <c r="C636" s="103" t="s">
        <v>8129</v>
      </c>
      <c r="D636" s="161">
        <v>1602360</v>
      </c>
      <c r="E636" s="161">
        <v>1439838</v>
      </c>
      <c r="F636" s="162">
        <f t="shared" si="28"/>
        <v>162522</v>
      </c>
      <c r="G636" s="52">
        <f t="shared" si="27"/>
        <v>0.89857335430240393</v>
      </c>
      <c r="H636" s="92"/>
    </row>
    <row r="637" spans="1:8" s="15" customFormat="1" ht="25.5" outlineLevel="2">
      <c r="A637" s="89" t="s">
        <v>37</v>
      </c>
      <c r="B637" s="104" t="s">
        <v>8128</v>
      </c>
      <c r="C637" s="103" t="s">
        <v>8127</v>
      </c>
      <c r="D637" s="161">
        <v>400590</v>
      </c>
      <c r="E637" s="161">
        <v>359960</v>
      </c>
      <c r="F637" s="162">
        <f t="shared" si="28"/>
        <v>40630</v>
      </c>
      <c r="G637" s="52">
        <f t="shared" si="27"/>
        <v>0.89857460246136944</v>
      </c>
      <c r="H637" s="92"/>
    </row>
    <row r="638" spans="1:8" s="15" customFormat="1" outlineLevel="2">
      <c r="A638" s="89" t="s">
        <v>37</v>
      </c>
      <c r="B638" s="104" t="s">
        <v>8124</v>
      </c>
      <c r="C638" s="103" t="s">
        <v>8123</v>
      </c>
      <c r="D638" s="161">
        <v>1602360</v>
      </c>
      <c r="E638" s="161">
        <v>1439840</v>
      </c>
      <c r="F638" s="162">
        <f t="shared" si="28"/>
        <v>162520</v>
      </c>
      <c r="G638" s="52">
        <f t="shared" si="27"/>
        <v>0.89857460246136944</v>
      </c>
      <c r="H638" s="92"/>
    </row>
    <row r="639" spans="1:8" s="15" customFormat="1" outlineLevel="2">
      <c r="A639" s="89" t="s">
        <v>37</v>
      </c>
      <c r="B639" s="104" t="s">
        <v>8118</v>
      </c>
      <c r="C639" s="103" t="s">
        <v>8117</v>
      </c>
      <c r="D639" s="161">
        <v>400590</v>
      </c>
      <c r="E639" s="161">
        <v>359960</v>
      </c>
      <c r="F639" s="162">
        <f t="shared" si="28"/>
        <v>40630</v>
      </c>
      <c r="G639" s="52">
        <f t="shared" si="27"/>
        <v>0.89857460246136944</v>
      </c>
      <c r="H639" s="92"/>
    </row>
    <row r="640" spans="1:8" s="15" customFormat="1" ht="25.5" outlineLevel="2">
      <c r="A640" s="89" t="s">
        <v>37</v>
      </c>
      <c r="B640" s="104" t="s">
        <v>8116</v>
      </c>
      <c r="C640" s="103" t="s">
        <v>8115</v>
      </c>
      <c r="D640" s="161">
        <v>6409440</v>
      </c>
      <c r="E640" s="161">
        <v>5728222.2599999998</v>
      </c>
      <c r="F640" s="162">
        <f t="shared" si="28"/>
        <v>681217.74000000022</v>
      </c>
      <c r="G640" s="52">
        <f t="shared" si="27"/>
        <v>0.89371649629296779</v>
      </c>
      <c r="H640" s="92"/>
    </row>
    <row r="641" spans="1:8" s="15" customFormat="1" ht="38.25" outlineLevel="2">
      <c r="A641" s="89" t="s">
        <v>37</v>
      </c>
      <c r="B641" s="104" t="s">
        <v>8114</v>
      </c>
      <c r="C641" s="103" t="s">
        <v>7891</v>
      </c>
      <c r="D641" s="161">
        <v>12017701</v>
      </c>
      <c r="E641" s="161">
        <v>10798800</v>
      </c>
      <c r="F641" s="162">
        <f t="shared" si="28"/>
        <v>1218901</v>
      </c>
      <c r="G641" s="52">
        <f t="shared" si="27"/>
        <v>0.89857452769044599</v>
      </c>
      <c r="H641" s="92"/>
    </row>
    <row r="642" spans="1:8" s="15" customFormat="1" ht="25.5" outlineLevel="2">
      <c r="A642" s="89" t="s">
        <v>37</v>
      </c>
      <c r="B642" s="104" t="s">
        <v>8113</v>
      </c>
      <c r="C642" s="103" t="s">
        <v>8112</v>
      </c>
      <c r="D642" s="161">
        <v>801180</v>
      </c>
      <c r="E642" s="161">
        <v>719920</v>
      </c>
      <c r="F642" s="162">
        <f t="shared" si="28"/>
        <v>81260</v>
      </c>
      <c r="G642" s="52">
        <f t="shared" si="27"/>
        <v>0.89857460246136944</v>
      </c>
      <c r="H642" s="92"/>
    </row>
    <row r="643" spans="1:8" s="15" customFormat="1" ht="38.25" outlineLevel="2">
      <c r="A643" s="89" t="s">
        <v>37</v>
      </c>
      <c r="B643" s="104" t="s">
        <v>8111</v>
      </c>
      <c r="C643" s="103" t="s">
        <v>8110</v>
      </c>
      <c r="D643" s="161">
        <v>1602360</v>
      </c>
      <c r="E643" s="161">
        <v>1439839.97</v>
      </c>
      <c r="F643" s="162">
        <f t="shared" si="28"/>
        <v>162520.03000000003</v>
      </c>
      <c r="G643" s="52">
        <f t="shared" si="27"/>
        <v>0.89857458373898502</v>
      </c>
      <c r="H643" s="92"/>
    </row>
    <row r="644" spans="1:8" s="15" customFormat="1" ht="25.5" outlineLevel="2">
      <c r="A644" s="89" t="s">
        <v>37</v>
      </c>
      <c r="B644" s="104" t="s">
        <v>8109</v>
      </c>
      <c r="C644" s="103" t="s">
        <v>8108</v>
      </c>
      <c r="D644" s="161">
        <v>801180</v>
      </c>
      <c r="E644" s="161">
        <v>660985.91</v>
      </c>
      <c r="F644" s="162">
        <f t="shared" si="28"/>
        <v>140194.08999999997</v>
      </c>
      <c r="G644" s="52">
        <f t="shared" si="27"/>
        <v>0.82501548965276217</v>
      </c>
      <c r="H644" s="92"/>
    </row>
    <row r="645" spans="1:8" s="15" customFormat="1" ht="25.5" outlineLevel="2">
      <c r="A645" s="89" t="s">
        <v>37</v>
      </c>
      <c r="B645" s="104" t="s">
        <v>8107</v>
      </c>
      <c r="C645" s="103" t="s">
        <v>8106</v>
      </c>
      <c r="D645" s="161">
        <v>1402065</v>
      </c>
      <c r="E645" s="161">
        <v>1259859</v>
      </c>
      <c r="F645" s="162">
        <f t="shared" si="28"/>
        <v>142206</v>
      </c>
      <c r="G645" s="52">
        <f t="shared" si="27"/>
        <v>0.89857388922767489</v>
      </c>
      <c r="H645" s="92"/>
    </row>
    <row r="646" spans="1:8" s="15" customFormat="1" ht="38.25" outlineLevel="2">
      <c r="A646" s="89" t="s">
        <v>37</v>
      </c>
      <c r="B646" s="104" t="s">
        <v>8105</v>
      </c>
      <c r="C646" s="103" t="s">
        <v>8104</v>
      </c>
      <c r="D646" s="161">
        <v>1602360</v>
      </c>
      <c r="E646" s="161">
        <v>1403295.83</v>
      </c>
      <c r="F646" s="162">
        <f t="shared" si="28"/>
        <v>199064.16999999993</v>
      </c>
      <c r="G646" s="52">
        <f t="shared" si="27"/>
        <v>0.87576813574976908</v>
      </c>
      <c r="H646" s="92"/>
    </row>
    <row r="647" spans="1:8" s="15" customFormat="1" outlineLevel="2">
      <c r="A647" s="89" t="s">
        <v>37</v>
      </c>
      <c r="B647" s="104" t="s">
        <v>8103</v>
      </c>
      <c r="C647" s="103" t="s">
        <v>8102</v>
      </c>
      <c r="D647" s="161">
        <v>1602360</v>
      </c>
      <c r="E647" s="161">
        <v>1439839</v>
      </c>
      <c r="F647" s="162">
        <f t="shared" si="28"/>
        <v>162521</v>
      </c>
      <c r="G647" s="52">
        <f t="shared" si="27"/>
        <v>0.89857397838188668</v>
      </c>
      <c r="H647" s="92"/>
    </row>
    <row r="648" spans="1:8" s="15" customFormat="1" ht="25.5" outlineLevel="2">
      <c r="A648" s="89" t="s">
        <v>37</v>
      </c>
      <c r="B648" s="104" t="s">
        <v>8101</v>
      </c>
      <c r="C648" s="103" t="s">
        <v>8100</v>
      </c>
      <c r="D648" s="161">
        <v>801180</v>
      </c>
      <c r="E648" s="161">
        <v>719921</v>
      </c>
      <c r="F648" s="162">
        <f t="shared" si="28"/>
        <v>81259</v>
      </c>
      <c r="G648" s="52">
        <f t="shared" si="27"/>
        <v>0.89857585062033496</v>
      </c>
      <c r="H648" s="92"/>
    </row>
    <row r="649" spans="1:8" s="15" customFormat="1" outlineLevel="2">
      <c r="A649" s="89" t="s">
        <v>37</v>
      </c>
      <c r="B649" s="104" t="s">
        <v>8097</v>
      </c>
      <c r="C649" s="103" t="s">
        <v>8096</v>
      </c>
      <c r="D649" s="161">
        <v>300443</v>
      </c>
      <c r="E649" s="161">
        <v>269970</v>
      </c>
      <c r="F649" s="162">
        <f t="shared" si="28"/>
        <v>30473</v>
      </c>
      <c r="G649" s="52">
        <f t="shared" si="27"/>
        <v>0.89857310704526316</v>
      </c>
      <c r="H649" s="92"/>
    </row>
    <row r="650" spans="1:8" s="15" customFormat="1" ht="38.25" outlineLevel="2">
      <c r="A650" s="89" t="s">
        <v>37</v>
      </c>
      <c r="B650" s="104" t="s">
        <v>8095</v>
      </c>
      <c r="C650" s="103" t="s">
        <v>8094</v>
      </c>
      <c r="D650" s="161">
        <v>200295</v>
      </c>
      <c r="E650" s="161">
        <v>40000</v>
      </c>
      <c r="F650" s="162">
        <f t="shared" si="28"/>
        <v>160295</v>
      </c>
      <c r="G650" s="52">
        <f t="shared" si="27"/>
        <v>0.19970543448413591</v>
      </c>
      <c r="H650" s="92"/>
    </row>
    <row r="651" spans="1:8" s="15" customFormat="1" ht="25.5" outlineLevel="2">
      <c r="A651" s="89" t="s">
        <v>37</v>
      </c>
      <c r="B651" s="104" t="s">
        <v>8091</v>
      </c>
      <c r="C651" s="103" t="s">
        <v>8090</v>
      </c>
      <c r="D651" s="161">
        <v>801180</v>
      </c>
      <c r="E651" s="161">
        <v>719920.75</v>
      </c>
      <c r="F651" s="162">
        <f t="shared" si="28"/>
        <v>81259.25</v>
      </c>
      <c r="G651" s="52">
        <f t="shared" si="27"/>
        <v>0.89857553858059358</v>
      </c>
      <c r="H651" s="92"/>
    </row>
    <row r="652" spans="1:8" s="15" customFormat="1" ht="25.5" outlineLevel="2">
      <c r="A652" s="89" t="s">
        <v>37</v>
      </c>
      <c r="B652" s="104" t="s">
        <v>8087</v>
      </c>
      <c r="C652" s="103" t="s">
        <v>8086</v>
      </c>
      <c r="D652" s="161">
        <v>96142</v>
      </c>
      <c r="E652" s="161">
        <v>86391</v>
      </c>
      <c r="F652" s="162">
        <f t="shared" si="28"/>
        <v>9751</v>
      </c>
      <c r="G652" s="52">
        <f t="shared" si="27"/>
        <v>0.89857710469929897</v>
      </c>
      <c r="H652" s="92"/>
    </row>
    <row r="653" spans="1:8" s="15" customFormat="1" ht="25.5" outlineLevel="2">
      <c r="A653" s="89" t="s">
        <v>37</v>
      </c>
      <c r="B653" s="104" t="s">
        <v>8085</v>
      </c>
      <c r="C653" s="103" t="s">
        <v>7799</v>
      </c>
      <c r="D653" s="161">
        <v>8011801</v>
      </c>
      <c r="E653" s="161">
        <v>7199199.96</v>
      </c>
      <c r="F653" s="162">
        <f t="shared" si="28"/>
        <v>812601.04</v>
      </c>
      <c r="G653" s="52">
        <f t="shared" si="27"/>
        <v>0.89857448531235362</v>
      </c>
      <c r="H653" s="92"/>
    </row>
    <row r="654" spans="1:8" s="15" customFormat="1" ht="25.5" outlineLevel="2">
      <c r="A654" s="89" t="s">
        <v>37</v>
      </c>
      <c r="B654" s="104" t="s">
        <v>8082</v>
      </c>
      <c r="C654" s="103" t="s">
        <v>8081</v>
      </c>
      <c r="D654" s="161">
        <v>400590</v>
      </c>
      <c r="E654" s="161">
        <v>359960</v>
      </c>
      <c r="F654" s="162">
        <f t="shared" si="28"/>
        <v>40630</v>
      </c>
      <c r="G654" s="52">
        <f t="shared" si="27"/>
        <v>0.89857460246136944</v>
      </c>
      <c r="H654" s="92"/>
    </row>
    <row r="655" spans="1:8" s="15" customFormat="1" ht="38.25" outlineLevel="2">
      <c r="A655" s="89" t="s">
        <v>37</v>
      </c>
      <c r="B655" s="104" t="s">
        <v>8078</v>
      </c>
      <c r="C655" s="103" t="s">
        <v>8077</v>
      </c>
      <c r="D655" s="161">
        <v>5637191.2199999997</v>
      </c>
      <c r="E655" s="161">
        <v>5065436.55</v>
      </c>
      <c r="F655" s="162">
        <f t="shared" si="28"/>
        <v>571754.66999999993</v>
      </c>
      <c r="G655" s="52">
        <f t="shared" si="27"/>
        <v>0.89857454755632715</v>
      </c>
      <c r="H655" s="92"/>
    </row>
    <row r="656" spans="1:8" s="15" customFormat="1" ht="38.25" outlineLevel="2">
      <c r="A656" s="89" t="s">
        <v>37</v>
      </c>
      <c r="B656" s="104" t="s">
        <v>8074</v>
      </c>
      <c r="C656" s="103" t="s">
        <v>8073</v>
      </c>
      <c r="D656" s="161">
        <v>3765546</v>
      </c>
      <c r="E656" s="161">
        <v>3383624</v>
      </c>
      <c r="F656" s="162">
        <f t="shared" si="28"/>
        <v>381922</v>
      </c>
      <c r="G656" s="52">
        <f t="shared" si="27"/>
        <v>0.89857460246136944</v>
      </c>
      <c r="H656" s="92"/>
    </row>
    <row r="657" spans="1:8" s="15" customFormat="1" ht="25.5" outlineLevel="2">
      <c r="A657" s="89" t="s">
        <v>37</v>
      </c>
      <c r="B657" s="104" t="s">
        <v>8072</v>
      </c>
      <c r="C657" s="103" t="s">
        <v>8071</v>
      </c>
      <c r="D657" s="161">
        <v>4807080</v>
      </c>
      <c r="E657" s="161">
        <v>4319519.54</v>
      </c>
      <c r="F657" s="162">
        <f t="shared" si="28"/>
        <v>487560.45999999996</v>
      </c>
      <c r="G657" s="52">
        <f t="shared" si="27"/>
        <v>0.89857450676918216</v>
      </c>
      <c r="H657" s="92"/>
    </row>
    <row r="658" spans="1:8" s="15" customFormat="1" outlineLevel="2">
      <c r="A658" s="89" t="s">
        <v>37</v>
      </c>
      <c r="B658" s="104" t="s">
        <v>8070</v>
      </c>
      <c r="C658" s="103" t="s">
        <v>8069</v>
      </c>
      <c r="D658" s="161">
        <v>5808555</v>
      </c>
      <c r="E658" s="161">
        <v>4858819</v>
      </c>
      <c r="F658" s="162">
        <f t="shared" si="28"/>
        <v>949736</v>
      </c>
      <c r="G658" s="52">
        <f t="shared" si="27"/>
        <v>0.83649358575411614</v>
      </c>
      <c r="H658" s="92"/>
    </row>
    <row r="659" spans="1:8" s="15" customFormat="1" ht="38.25" outlineLevel="2">
      <c r="A659" s="89" t="s">
        <v>37</v>
      </c>
      <c r="B659" s="104" t="s">
        <v>8068</v>
      </c>
      <c r="C659" s="103" t="s">
        <v>8067</v>
      </c>
      <c r="D659" s="161">
        <v>400590</v>
      </c>
      <c r="E659" s="161">
        <v>359960</v>
      </c>
      <c r="F659" s="162">
        <f t="shared" si="28"/>
        <v>40630</v>
      </c>
      <c r="G659" s="52">
        <f t="shared" si="27"/>
        <v>0.89857460246136944</v>
      </c>
      <c r="H659" s="92"/>
    </row>
    <row r="660" spans="1:8" s="15" customFormat="1" ht="25.5" outlineLevel="2">
      <c r="A660" s="89" t="s">
        <v>37</v>
      </c>
      <c r="B660" s="104" t="s">
        <v>8065</v>
      </c>
      <c r="C660" s="103" t="s">
        <v>8064</v>
      </c>
      <c r="D660" s="161">
        <v>801180</v>
      </c>
      <c r="E660" s="161">
        <v>719921</v>
      </c>
      <c r="F660" s="162">
        <f t="shared" si="28"/>
        <v>81259</v>
      </c>
      <c r="G660" s="52">
        <f t="shared" ref="G660:G723" si="29">E660/D660</f>
        <v>0.89857585062033496</v>
      </c>
      <c r="H660" s="92"/>
    </row>
    <row r="661" spans="1:8" s="15" customFormat="1" ht="38.25" outlineLevel="2">
      <c r="A661" s="89" t="s">
        <v>37</v>
      </c>
      <c r="B661" s="104" t="s">
        <v>8063</v>
      </c>
      <c r="C661" s="103" t="s">
        <v>8062</v>
      </c>
      <c r="D661" s="161">
        <v>1802655</v>
      </c>
      <c r="E661" s="161">
        <v>1619820</v>
      </c>
      <c r="F661" s="162">
        <f t="shared" si="28"/>
        <v>182835</v>
      </c>
      <c r="G661" s="52">
        <f t="shared" si="29"/>
        <v>0.89857460246136944</v>
      </c>
      <c r="H661" s="92"/>
    </row>
    <row r="662" spans="1:8" s="15" customFormat="1" ht="25.5" outlineLevel="2">
      <c r="A662" s="89" t="s">
        <v>37</v>
      </c>
      <c r="B662" s="104" t="s">
        <v>8061</v>
      </c>
      <c r="C662" s="103" t="s">
        <v>8042</v>
      </c>
      <c r="D662" s="161">
        <v>160236</v>
      </c>
      <c r="E662" s="161">
        <v>143983</v>
      </c>
      <c r="F662" s="162">
        <f t="shared" ref="F662:F725" si="30">D662-E662</f>
        <v>16253</v>
      </c>
      <c r="G662" s="52">
        <f t="shared" si="29"/>
        <v>0.89856836166654186</v>
      </c>
      <c r="H662" s="92"/>
    </row>
    <row r="663" spans="1:8" s="15" customFormat="1" ht="38.25" outlineLevel="2">
      <c r="A663" s="89" t="s">
        <v>37</v>
      </c>
      <c r="B663" s="104" t="s">
        <v>8056</v>
      </c>
      <c r="C663" s="103" t="s">
        <v>8055</v>
      </c>
      <c r="D663" s="161">
        <v>1121652</v>
      </c>
      <c r="E663" s="161">
        <v>717869.37</v>
      </c>
      <c r="F663" s="162">
        <f t="shared" si="30"/>
        <v>403782.63</v>
      </c>
      <c r="G663" s="52">
        <f t="shared" si="29"/>
        <v>0.64001077874420942</v>
      </c>
      <c r="H663" s="92"/>
    </row>
    <row r="664" spans="1:8" s="15" customFormat="1" ht="25.5" outlineLevel="2">
      <c r="A664" s="89" t="s">
        <v>37</v>
      </c>
      <c r="B664" s="104" t="s">
        <v>11987</v>
      </c>
      <c r="C664" s="103" t="s">
        <v>11988</v>
      </c>
      <c r="D664" s="161">
        <v>4005900</v>
      </c>
      <c r="E664" s="161">
        <v>4005868.21</v>
      </c>
      <c r="F664" s="162">
        <f t="shared" si="30"/>
        <v>31.790000000037253</v>
      </c>
      <c r="G664" s="52">
        <f t="shared" si="29"/>
        <v>0.99999206420529718</v>
      </c>
      <c r="H664" s="92"/>
    </row>
    <row r="665" spans="1:8" s="15" customFormat="1" outlineLevel="2">
      <c r="A665" s="89" t="s">
        <v>37</v>
      </c>
      <c r="B665" s="104" t="s">
        <v>8054</v>
      </c>
      <c r="C665" s="103" t="s">
        <v>8053</v>
      </c>
      <c r="D665" s="161">
        <v>6008850</v>
      </c>
      <c r="E665" s="161">
        <v>5999998.0800000001</v>
      </c>
      <c r="F665" s="162">
        <f t="shared" si="30"/>
        <v>8851.9199999999255</v>
      </c>
      <c r="G665" s="52">
        <f t="shared" si="29"/>
        <v>0.99852685289198428</v>
      </c>
      <c r="H665" s="92"/>
    </row>
    <row r="666" spans="1:8" s="15" customFormat="1" ht="38.25" outlineLevel="2">
      <c r="A666" s="89" t="s">
        <v>37</v>
      </c>
      <c r="B666" s="104" t="s">
        <v>8052</v>
      </c>
      <c r="C666" s="103" t="s">
        <v>8051</v>
      </c>
      <c r="D666" s="161">
        <v>5608260</v>
      </c>
      <c r="E666" s="161">
        <v>5039440</v>
      </c>
      <c r="F666" s="162">
        <f t="shared" si="30"/>
        <v>568820</v>
      </c>
      <c r="G666" s="52">
        <f t="shared" si="29"/>
        <v>0.89857460246136944</v>
      </c>
      <c r="H666" s="92"/>
    </row>
    <row r="667" spans="1:8" s="15" customFormat="1" ht="38.25" outlineLevel="2">
      <c r="A667" s="89" t="s">
        <v>37</v>
      </c>
      <c r="B667" s="104" t="s">
        <v>8050</v>
      </c>
      <c r="C667" s="103" t="s">
        <v>8049</v>
      </c>
      <c r="D667" s="161">
        <v>120177</v>
      </c>
      <c r="E667" s="161">
        <v>90136</v>
      </c>
      <c r="F667" s="162">
        <f t="shared" si="30"/>
        <v>30041</v>
      </c>
      <c r="G667" s="52">
        <f t="shared" si="29"/>
        <v>0.75002704344425308</v>
      </c>
      <c r="H667" s="92"/>
    </row>
    <row r="668" spans="1:8" s="15" customFormat="1" ht="25.5" outlineLevel="2">
      <c r="A668" s="89" t="s">
        <v>37</v>
      </c>
      <c r="B668" s="104" t="s">
        <v>8048</v>
      </c>
      <c r="C668" s="103" t="s">
        <v>8047</v>
      </c>
      <c r="D668" s="161">
        <v>2403540</v>
      </c>
      <c r="E668" s="161">
        <v>2159760</v>
      </c>
      <c r="F668" s="162">
        <f t="shared" si="30"/>
        <v>243780</v>
      </c>
      <c r="G668" s="52">
        <f t="shared" si="29"/>
        <v>0.89857460246136944</v>
      </c>
      <c r="H668" s="92"/>
    </row>
    <row r="669" spans="1:8" s="15" customFormat="1" ht="25.5" outlineLevel="2">
      <c r="A669" s="89" t="s">
        <v>37</v>
      </c>
      <c r="B669" s="104" t="s">
        <v>8046</v>
      </c>
      <c r="C669" s="103" t="s">
        <v>7847</v>
      </c>
      <c r="D669" s="161">
        <v>6409440</v>
      </c>
      <c r="E669" s="161">
        <v>5722359.4000000004</v>
      </c>
      <c r="F669" s="162">
        <f t="shared" si="30"/>
        <v>687080.59999999963</v>
      </c>
      <c r="G669" s="52">
        <f t="shared" si="29"/>
        <v>0.89280177363389002</v>
      </c>
      <c r="H669" s="92"/>
    </row>
    <row r="670" spans="1:8" s="15" customFormat="1" ht="25.5" outlineLevel="2">
      <c r="A670" s="89" t="s">
        <v>37</v>
      </c>
      <c r="B670" s="104" t="s">
        <v>8045</v>
      </c>
      <c r="C670" s="103" t="s">
        <v>8044</v>
      </c>
      <c r="D670" s="161">
        <v>1201770</v>
      </c>
      <c r="E670" s="161">
        <v>460284.39</v>
      </c>
      <c r="F670" s="162">
        <f t="shared" si="30"/>
        <v>741485.61</v>
      </c>
      <c r="G670" s="52">
        <f t="shared" si="29"/>
        <v>0.38300539204673106</v>
      </c>
      <c r="H670" s="92"/>
    </row>
    <row r="671" spans="1:8" s="15" customFormat="1" ht="25.5" outlineLevel="2">
      <c r="A671" s="89" t="s">
        <v>37</v>
      </c>
      <c r="B671" s="104" t="s">
        <v>8043</v>
      </c>
      <c r="C671" s="103" t="s">
        <v>8042</v>
      </c>
      <c r="D671" s="161">
        <v>160236</v>
      </c>
      <c r="E671" s="161">
        <v>143983</v>
      </c>
      <c r="F671" s="162">
        <f t="shared" si="30"/>
        <v>16253</v>
      </c>
      <c r="G671" s="52">
        <f t="shared" si="29"/>
        <v>0.89856836166654186</v>
      </c>
      <c r="H671" s="92"/>
    </row>
    <row r="672" spans="1:8" s="15" customFormat="1" ht="38.25" outlineLevel="2">
      <c r="A672" s="89" t="s">
        <v>37</v>
      </c>
      <c r="B672" s="104" t="s">
        <v>8041</v>
      </c>
      <c r="C672" s="103" t="s">
        <v>8040</v>
      </c>
      <c r="D672" s="161">
        <v>100307.68</v>
      </c>
      <c r="E672" s="161">
        <v>90134</v>
      </c>
      <c r="F672" s="162">
        <f t="shared" si="30"/>
        <v>10173.679999999993</v>
      </c>
      <c r="G672" s="52">
        <f t="shared" si="29"/>
        <v>0.89857526362886675</v>
      </c>
      <c r="H672" s="92"/>
    </row>
    <row r="673" spans="1:8" s="15" customFormat="1" ht="25.5" outlineLevel="2">
      <c r="A673" s="89" t="s">
        <v>37</v>
      </c>
      <c r="B673" s="104" t="s">
        <v>8039</v>
      </c>
      <c r="C673" s="103" t="s">
        <v>8038</v>
      </c>
      <c r="D673" s="161">
        <v>12017701</v>
      </c>
      <c r="E673" s="161">
        <v>6576301.8700000001</v>
      </c>
      <c r="F673" s="162">
        <f t="shared" si="30"/>
        <v>5441399.1299999999</v>
      </c>
      <c r="G673" s="52">
        <f t="shared" si="29"/>
        <v>0.54721796373532672</v>
      </c>
      <c r="H673" s="92"/>
    </row>
    <row r="674" spans="1:8" s="15" customFormat="1" ht="25.5" outlineLevel="2">
      <c r="A674" s="89" t="s">
        <v>37</v>
      </c>
      <c r="B674" s="104" t="s">
        <v>8035</v>
      </c>
      <c r="C674" s="103" t="s">
        <v>8034</v>
      </c>
      <c r="D674" s="161">
        <v>7210620</v>
      </c>
      <c r="E674" s="161">
        <v>6400833.6799999997</v>
      </c>
      <c r="F674" s="162">
        <f t="shared" si="30"/>
        <v>809786.3200000003</v>
      </c>
      <c r="G674" s="52">
        <f t="shared" si="29"/>
        <v>0.88769532717020172</v>
      </c>
      <c r="H674" s="92"/>
    </row>
    <row r="675" spans="1:8" s="15" customFormat="1" ht="25.5" outlineLevel="2">
      <c r="A675" s="89" t="s">
        <v>37</v>
      </c>
      <c r="B675" s="104" t="s">
        <v>8033</v>
      </c>
      <c r="C675" s="103" t="s">
        <v>8032</v>
      </c>
      <c r="D675" s="161">
        <v>1602360</v>
      </c>
      <c r="E675" s="161">
        <v>1439839.5</v>
      </c>
      <c r="F675" s="162">
        <f t="shared" si="30"/>
        <v>162520.5</v>
      </c>
      <c r="G675" s="52">
        <f t="shared" si="29"/>
        <v>0.89857429042162806</v>
      </c>
      <c r="H675" s="92"/>
    </row>
    <row r="676" spans="1:8" s="15" customFormat="1" ht="25.5" outlineLevel="2">
      <c r="A676" s="89" t="s">
        <v>37</v>
      </c>
      <c r="B676" s="104" t="s">
        <v>8029</v>
      </c>
      <c r="C676" s="103" t="s">
        <v>8028</v>
      </c>
      <c r="D676" s="161">
        <v>1201770</v>
      </c>
      <c r="E676" s="161">
        <v>791549.57</v>
      </c>
      <c r="F676" s="162">
        <f t="shared" si="30"/>
        <v>410220.43000000005</v>
      </c>
      <c r="G676" s="52">
        <f t="shared" si="29"/>
        <v>0.65865312830242051</v>
      </c>
      <c r="H676" s="92"/>
    </row>
    <row r="677" spans="1:8" s="15" customFormat="1" ht="25.5" outlineLevel="2">
      <c r="A677" s="89" t="s">
        <v>37</v>
      </c>
      <c r="B677" s="104" t="s">
        <v>8027</v>
      </c>
      <c r="C677" s="103" t="s">
        <v>8026</v>
      </c>
      <c r="D677" s="161">
        <v>801180</v>
      </c>
      <c r="E677" s="161">
        <v>597504</v>
      </c>
      <c r="F677" s="162">
        <f t="shared" si="30"/>
        <v>203676</v>
      </c>
      <c r="G677" s="52">
        <f t="shared" si="29"/>
        <v>0.74577997453755707</v>
      </c>
      <c r="H677" s="92"/>
    </row>
    <row r="678" spans="1:8" s="15" customFormat="1" ht="25.5" outlineLevel="2">
      <c r="A678" s="89" t="s">
        <v>37</v>
      </c>
      <c r="B678" s="104" t="s">
        <v>8025</v>
      </c>
      <c r="C678" s="103" t="s">
        <v>8024</v>
      </c>
      <c r="D678" s="161">
        <v>801180</v>
      </c>
      <c r="E678" s="161">
        <v>719920.75</v>
      </c>
      <c r="F678" s="162">
        <f t="shared" si="30"/>
        <v>81259.25</v>
      </c>
      <c r="G678" s="52">
        <f t="shared" si="29"/>
        <v>0.89857553858059358</v>
      </c>
      <c r="H678" s="92"/>
    </row>
    <row r="679" spans="1:8" s="15" customFormat="1" ht="25.5" outlineLevel="2">
      <c r="A679" s="89" t="s">
        <v>37</v>
      </c>
      <c r="B679" s="104" t="s">
        <v>8021</v>
      </c>
      <c r="C679" s="103" t="s">
        <v>8020</v>
      </c>
      <c r="D679" s="161">
        <v>2403540</v>
      </c>
      <c r="E679" s="161">
        <v>900000</v>
      </c>
      <c r="F679" s="162">
        <f t="shared" si="30"/>
        <v>1503540</v>
      </c>
      <c r="G679" s="52">
        <f t="shared" si="29"/>
        <v>0.37444768965775482</v>
      </c>
      <c r="H679" s="92"/>
    </row>
    <row r="680" spans="1:8" s="15" customFormat="1" ht="25.5" outlineLevel="2">
      <c r="A680" s="89" t="s">
        <v>37</v>
      </c>
      <c r="B680" s="104" t="s">
        <v>8019</v>
      </c>
      <c r="C680" s="103" t="s">
        <v>7871</v>
      </c>
      <c r="D680" s="161">
        <v>2804130</v>
      </c>
      <c r="E680" s="161">
        <v>2519719.7599999998</v>
      </c>
      <c r="F680" s="162">
        <f t="shared" si="30"/>
        <v>284410.24000000022</v>
      </c>
      <c r="G680" s="52">
        <f t="shared" si="29"/>
        <v>0.89857451687332601</v>
      </c>
      <c r="H680" s="92"/>
    </row>
    <row r="681" spans="1:8" s="15" customFormat="1" ht="25.5" outlineLevel="2">
      <c r="A681" s="89" t="s">
        <v>37</v>
      </c>
      <c r="B681" s="104" t="s">
        <v>8018</v>
      </c>
      <c r="C681" s="103" t="s">
        <v>8017</v>
      </c>
      <c r="D681" s="161">
        <v>400590</v>
      </c>
      <c r="E681" s="161">
        <v>356445.73</v>
      </c>
      <c r="F681" s="162">
        <f t="shared" si="30"/>
        <v>44144.270000000019</v>
      </c>
      <c r="G681" s="52">
        <f t="shared" si="29"/>
        <v>0.88980186724581234</v>
      </c>
      <c r="H681" s="92"/>
    </row>
    <row r="682" spans="1:8" s="15" customFormat="1" ht="25.5" outlineLevel="2">
      <c r="A682" s="89" t="s">
        <v>37</v>
      </c>
      <c r="B682" s="104" t="s">
        <v>8016</v>
      </c>
      <c r="C682" s="103" t="s">
        <v>8015</v>
      </c>
      <c r="D682" s="161">
        <v>4005900</v>
      </c>
      <c r="E682" s="161">
        <v>3599600</v>
      </c>
      <c r="F682" s="162">
        <f t="shared" si="30"/>
        <v>406300</v>
      </c>
      <c r="G682" s="52">
        <f t="shared" si="29"/>
        <v>0.89857460246136944</v>
      </c>
      <c r="H682" s="92"/>
    </row>
    <row r="683" spans="1:8" s="15" customFormat="1" ht="25.5" outlineLevel="2">
      <c r="A683" s="89" t="s">
        <v>37</v>
      </c>
      <c r="B683" s="104" t="s">
        <v>8014</v>
      </c>
      <c r="C683" s="103" t="s">
        <v>8013</v>
      </c>
      <c r="D683" s="161">
        <v>2603835</v>
      </c>
      <c r="E683" s="161">
        <v>430137</v>
      </c>
      <c r="F683" s="162">
        <f t="shared" si="30"/>
        <v>2173698</v>
      </c>
      <c r="G683" s="52">
        <f t="shared" si="29"/>
        <v>0.16519364706288994</v>
      </c>
      <c r="H683" s="92"/>
    </row>
    <row r="684" spans="1:8" s="15" customFormat="1" ht="38.25" outlineLevel="2">
      <c r="A684" s="89" t="s">
        <v>37</v>
      </c>
      <c r="B684" s="104" t="s">
        <v>8012</v>
      </c>
      <c r="C684" s="103" t="s">
        <v>8011</v>
      </c>
      <c r="D684" s="161">
        <v>801180</v>
      </c>
      <c r="E684" s="161">
        <v>546478.99</v>
      </c>
      <c r="F684" s="162">
        <f t="shared" si="30"/>
        <v>254701.01</v>
      </c>
      <c r="G684" s="52">
        <f t="shared" si="29"/>
        <v>0.68209265084001092</v>
      </c>
      <c r="H684" s="92"/>
    </row>
    <row r="685" spans="1:8" s="15" customFormat="1" ht="25.5" outlineLevel="2">
      <c r="A685" s="89" t="s">
        <v>37</v>
      </c>
      <c r="B685" s="104" t="s">
        <v>8010</v>
      </c>
      <c r="C685" s="103" t="s">
        <v>8009</v>
      </c>
      <c r="D685" s="161">
        <v>1201770</v>
      </c>
      <c r="E685" s="161">
        <v>1079880</v>
      </c>
      <c r="F685" s="162">
        <f t="shared" si="30"/>
        <v>121890</v>
      </c>
      <c r="G685" s="52">
        <f t="shared" si="29"/>
        <v>0.89857460246136944</v>
      </c>
      <c r="H685" s="92"/>
    </row>
    <row r="686" spans="1:8" s="15" customFormat="1" ht="25.5" outlineLevel="2">
      <c r="A686" s="89" t="s">
        <v>37</v>
      </c>
      <c r="B686" s="104" t="s">
        <v>8008</v>
      </c>
      <c r="C686" s="103" t="s">
        <v>8007</v>
      </c>
      <c r="D686" s="161">
        <v>240354</v>
      </c>
      <c r="E686" s="161">
        <v>202400</v>
      </c>
      <c r="F686" s="162">
        <f t="shared" si="30"/>
        <v>37954</v>
      </c>
      <c r="G686" s="52">
        <f t="shared" si="29"/>
        <v>0.8420912487414397</v>
      </c>
      <c r="H686" s="92"/>
    </row>
    <row r="687" spans="1:8" s="15" customFormat="1" ht="25.5" outlineLevel="2">
      <c r="A687" s="89" t="s">
        <v>37</v>
      </c>
      <c r="B687" s="104" t="s">
        <v>8006</v>
      </c>
      <c r="C687" s="103" t="s">
        <v>8005</v>
      </c>
      <c r="D687" s="161">
        <v>172254</v>
      </c>
      <c r="E687" s="161">
        <v>154750.85</v>
      </c>
      <c r="F687" s="162">
        <f t="shared" si="30"/>
        <v>17503.149999999994</v>
      </c>
      <c r="G687" s="52">
        <f t="shared" si="29"/>
        <v>0.89838755558651762</v>
      </c>
      <c r="H687" s="92"/>
    </row>
    <row r="688" spans="1:8" s="15" customFormat="1" outlineLevel="2">
      <c r="A688" s="89" t="s">
        <v>37</v>
      </c>
      <c r="B688" s="104" t="s">
        <v>8004</v>
      </c>
      <c r="C688" s="103" t="s">
        <v>8003</v>
      </c>
      <c r="D688" s="161">
        <v>1281888</v>
      </c>
      <c r="E688" s="161">
        <v>1151652</v>
      </c>
      <c r="F688" s="162">
        <f t="shared" si="30"/>
        <v>130236</v>
      </c>
      <c r="G688" s="52">
        <f t="shared" si="29"/>
        <v>0.89840298060360968</v>
      </c>
      <c r="H688" s="92"/>
    </row>
    <row r="689" spans="1:8" s="15" customFormat="1" ht="25.5" outlineLevel="2">
      <c r="A689" s="89" t="s">
        <v>37</v>
      </c>
      <c r="B689" s="104" t="s">
        <v>8002</v>
      </c>
      <c r="C689" s="103" t="s">
        <v>8001</v>
      </c>
      <c r="D689" s="161">
        <v>1602360</v>
      </c>
      <c r="E689" s="161">
        <v>1439839.05</v>
      </c>
      <c r="F689" s="162">
        <f t="shared" si="30"/>
        <v>162520.94999999995</v>
      </c>
      <c r="G689" s="52">
        <f t="shared" si="29"/>
        <v>0.89857400958586087</v>
      </c>
      <c r="H689" s="92"/>
    </row>
    <row r="690" spans="1:8" s="15" customFormat="1" ht="25.5" outlineLevel="2">
      <c r="A690" s="89" t="s">
        <v>37</v>
      </c>
      <c r="B690" s="104" t="s">
        <v>8000</v>
      </c>
      <c r="C690" s="103" t="s">
        <v>7999</v>
      </c>
      <c r="D690" s="161">
        <v>721062</v>
      </c>
      <c r="E690" s="161">
        <v>647928</v>
      </c>
      <c r="F690" s="162">
        <f t="shared" si="30"/>
        <v>73134</v>
      </c>
      <c r="G690" s="52">
        <f t="shared" si="29"/>
        <v>0.89857460246136944</v>
      </c>
      <c r="H690" s="92"/>
    </row>
    <row r="691" spans="1:8" s="15" customFormat="1" ht="25.5" outlineLevel="2">
      <c r="A691" s="89" t="s">
        <v>37</v>
      </c>
      <c r="B691" s="104" t="s">
        <v>7996</v>
      </c>
      <c r="C691" s="103" t="s">
        <v>7995</v>
      </c>
      <c r="D691" s="161">
        <v>302446</v>
      </c>
      <c r="E691" s="161">
        <v>260214.95</v>
      </c>
      <c r="F691" s="162">
        <f t="shared" si="30"/>
        <v>42231.049999999988</v>
      </c>
      <c r="G691" s="52">
        <f t="shared" si="29"/>
        <v>0.86036829715056573</v>
      </c>
      <c r="H691" s="92"/>
    </row>
    <row r="692" spans="1:8" s="15" customFormat="1" ht="25.5" outlineLevel="2">
      <c r="A692" s="89" t="s">
        <v>37</v>
      </c>
      <c r="B692" s="104" t="s">
        <v>7994</v>
      </c>
      <c r="C692" s="103" t="s">
        <v>7993</v>
      </c>
      <c r="D692" s="161">
        <v>240354</v>
      </c>
      <c r="E692" s="161">
        <v>171022.82</v>
      </c>
      <c r="F692" s="162">
        <f t="shared" si="30"/>
        <v>69331.179999999993</v>
      </c>
      <c r="G692" s="52">
        <f t="shared" si="29"/>
        <v>0.71154555364171179</v>
      </c>
      <c r="H692" s="92"/>
    </row>
    <row r="693" spans="1:8" s="15" customFormat="1" ht="25.5" outlineLevel="2">
      <c r="A693" s="89" t="s">
        <v>37</v>
      </c>
      <c r="B693" s="104" t="s">
        <v>7990</v>
      </c>
      <c r="C693" s="103" t="s">
        <v>7989</v>
      </c>
      <c r="D693" s="161">
        <v>1682478</v>
      </c>
      <c r="E693" s="161">
        <v>1504233.69</v>
      </c>
      <c r="F693" s="162">
        <f t="shared" si="30"/>
        <v>178244.31000000006</v>
      </c>
      <c r="G693" s="52">
        <f t="shared" si="29"/>
        <v>0.89405846019977675</v>
      </c>
      <c r="H693" s="92"/>
    </row>
    <row r="694" spans="1:8" s="15" customFormat="1" ht="38.25" outlineLevel="2">
      <c r="A694" s="89" t="s">
        <v>37</v>
      </c>
      <c r="B694" s="104" t="s">
        <v>7988</v>
      </c>
      <c r="C694" s="103" t="s">
        <v>7987</v>
      </c>
      <c r="D694" s="161">
        <v>2403540</v>
      </c>
      <c r="E694" s="161">
        <v>2159760</v>
      </c>
      <c r="F694" s="162">
        <f t="shared" si="30"/>
        <v>243780</v>
      </c>
      <c r="G694" s="52">
        <f t="shared" si="29"/>
        <v>0.89857460246136944</v>
      </c>
      <c r="H694" s="92"/>
    </row>
    <row r="695" spans="1:8" s="15" customFormat="1" ht="25.5" outlineLevel="2">
      <c r="A695" s="89" t="s">
        <v>37</v>
      </c>
      <c r="B695" s="104" t="s">
        <v>7986</v>
      </c>
      <c r="C695" s="103" t="s">
        <v>7985</v>
      </c>
      <c r="D695" s="161">
        <v>1602360</v>
      </c>
      <c r="E695" s="161">
        <v>1599999.5</v>
      </c>
      <c r="F695" s="162">
        <f t="shared" si="30"/>
        <v>2360.5</v>
      </c>
      <c r="G695" s="52">
        <f t="shared" si="29"/>
        <v>0.99852686038093807</v>
      </c>
      <c r="H695" s="92"/>
    </row>
    <row r="696" spans="1:8" s="15" customFormat="1" ht="25.5" outlineLevel="2">
      <c r="A696" s="89" t="s">
        <v>37</v>
      </c>
      <c r="B696" s="104" t="s">
        <v>7984</v>
      </c>
      <c r="C696" s="103" t="s">
        <v>7983</v>
      </c>
      <c r="D696" s="161">
        <v>4005900</v>
      </c>
      <c r="E696" s="161">
        <v>1600000</v>
      </c>
      <c r="F696" s="162">
        <f t="shared" si="30"/>
        <v>2405900</v>
      </c>
      <c r="G696" s="52">
        <f t="shared" si="29"/>
        <v>0.39941086896827183</v>
      </c>
      <c r="H696" s="92"/>
    </row>
    <row r="697" spans="1:8" s="15" customFormat="1" ht="38.25" outlineLevel="2">
      <c r="A697" s="89" t="s">
        <v>37</v>
      </c>
      <c r="B697" s="104" t="s">
        <v>7982</v>
      </c>
      <c r="C697" s="103" t="s">
        <v>7981</v>
      </c>
      <c r="D697" s="161">
        <v>2403540</v>
      </c>
      <c r="E697" s="161">
        <v>2159663.65</v>
      </c>
      <c r="F697" s="162">
        <f t="shared" si="30"/>
        <v>243876.35000000009</v>
      </c>
      <c r="G697" s="52">
        <f t="shared" si="29"/>
        <v>0.89853451575592669</v>
      </c>
      <c r="H697" s="92"/>
    </row>
    <row r="698" spans="1:8" s="15" customFormat="1" ht="25.5" outlineLevel="2">
      <c r="A698" s="89" t="s">
        <v>37</v>
      </c>
      <c r="B698" s="104" t="s">
        <v>7980</v>
      </c>
      <c r="C698" s="103" t="s">
        <v>7979</v>
      </c>
      <c r="D698" s="161">
        <v>4005900</v>
      </c>
      <c r="E698" s="161">
        <v>3599600</v>
      </c>
      <c r="F698" s="162">
        <f t="shared" si="30"/>
        <v>406300</v>
      </c>
      <c r="G698" s="52">
        <f t="shared" si="29"/>
        <v>0.89857460246136944</v>
      </c>
      <c r="H698" s="92"/>
    </row>
    <row r="699" spans="1:8" s="15" customFormat="1" ht="25.5" outlineLevel="2">
      <c r="A699" s="89" t="s">
        <v>37</v>
      </c>
      <c r="B699" s="104" t="s">
        <v>7978</v>
      </c>
      <c r="C699" s="103" t="s">
        <v>7977</v>
      </c>
      <c r="D699" s="161">
        <v>4807080</v>
      </c>
      <c r="E699" s="161">
        <v>3999000</v>
      </c>
      <c r="F699" s="162">
        <f t="shared" si="30"/>
        <v>808080</v>
      </c>
      <c r="G699" s="52">
        <f t="shared" si="29"/>
        <v>0.83189795052297866</v>
      </c>
      <c r="H699" s="92"/>
    </row>
    <row r="700" spans="1:8" s="15" customFormat="1" ht="25.5" outlineLevel="2">
      <c r="A700" s="89" t="s">
        <v>37</v>
      </c>
      <c r="B700" s="104" t="s">
        <v>7976</v>
      </c>
      <c r="C700" s="103" t="s">
        <v>7975</v>
      </c>
      <c r="D700" s="161">
        <v>320472</v>
      </c>
      <c r="E700" s="161">
        <v>287968</v>
      </c>
      <c r="F700" s="162">
        <f t="shared" si="30"/>
        <v>32504</v>
      </c>
      <c r="G700" s="52">
        <f t="shared" si="29"/>
        <v>0.89857460246136944</v>
      </c>
      <c r="H700" s="92"/>
    </row>
    <row r="701" spans="1:8" s="15" customFormat="1" ht="25.5" outlineLevel="2">
      <c r="A701" s="89" t="s">
        <v>37</v>
      </c>
      <c r="B701" s="104" t="s">
        <v>7974</v>
      </c>
      <c r="C701" s="103" t="s">
        <v>7973</v>
      </c>
      <c r="D701" s="161">
        <v>6569676</v>
      </c>
      <c r="E701" s="161">
        <v>5903344.5700000003</v>
      </c>
      <c r="F701" s="162">
        <f t="shared" si="30"/>
        <v>666331.4299999997</v>
      </c>
      <c r="G701" s="52">
        <f t="shared" si="29"/>
        <v>0.89857468922363903</v>
      </c>
      <c r="H701" s="92"/>
    </row>
    <row r="702" spans="1:8" s="15" customFormat="1" ht="25.5" outlineLevel="2">
      <c r="A702" s="89" t="s">
        <v>37</v>
      </c>
      <c r="B702" s="104" t="s">
        <v>7972</v>
      </c>
      <c r="C702" s="103" t="s">
        <v>7971</v>
      </c>
      <c r="D702" s="161">
        <v>801180</v>
      </c>
      <c r="E702" s="161">
        <v>719921</v>
      </c>
      <c r="F702" s="162">
        <f t="shared" si="30"/>
        <v>81259</v>
      </c>
      <c r="G702" s="52">
        <f t="shared" si="29"/>
        <v>0.89857585062033496</v>
      </c>
      <c r="H702" s="92"/>
    </row>
    <row r="703" spans="1:8" s="15" customFormat="1" ht="25.5" outlineLevel="2">
      <c r="A703" s="89" t="s">
        <v>37</v>
      </c>
      <c r="B703" s="104" t="s">
        <v>7970</v>
      </c>
      <c r="C703" s="103" t="s">
        <v>7969</v>
      </c>
      <c r="D703" s="161">
        <v>3004425</v>
      </c>
      <c r="E703" s="161">
        <v>2674458.27</v>
      </c>
      <c r="F703" s="162">
        <f t="shared" si="30"/>
        <v>329966.73</v>
      </c>
      <c r="G703" s="52">
        <f t="shared" si="29"/>
        <v>0.8901730847000674</v>
      </c>
      <c r="H703" s="92"/>
    </row>
    <row r="704" spans="1:8" s="15" customFormat="1" outlineLevel="2">
      <c r="A704" s="89" t="s">
        <v>37</v>
      </c>
      <c r="B704" s="104" t="s">
        <v>7968</v>
      </c>
      <c r="C704" s="103" t="s">
        <v>7967</v>
      </c>
      <c r="D704" s="161">
        <v>1602360</v>
      </c>
      <c r="E704" s="161">
        <v>1092857</v>
      </c>
      <c r="F704" s="162">
        <f t="shared" si="30"/>
        <v>509503</v>
      </c>
      <c r="G704" s="52">
        <f t="shared" si="29"/>
        <v>0.68202963129384153</v>
      </c>
      <c r="H704" s="92"/>
    </row>
    <row r="705" spans="1:8" s="15" customFormat="1" ht="25.5" outlineLevel="2">
      <c r="A705" s="89" t="s">
        <v>37</v>
      </c>
      <c r="B705" s="104" t="s">
        <v>7956</v>
      </c>
      <c r="C705" s="103" t="s">
        <v>7955</v>
      </c>
      <c r="D705" s="161">
        <v>100148</v>
      </c>
      <c r="E705" s="161">
        <v>89989</v>
      </c>
      <c r="F705" s="162">
        <f t="shared" si="30"/>
        <v>10159</v>
      </c>
      <c r="G705" s="52">
        <f t="shared" si="29"/>
        <v>0.89856013100611098</v>
      </c>
      <c r="H705" s="92"/>
    </row>
    <row r="706" spans="1:8" s="15" customFormat="1" ht="25.5" outlineLevel="2">
      <c r="A706" s="89" t="s">
        <v>37</v>
      </c>
      <c r="B706" s="104" t="s">
        <v>7954</v>
      </c>
      <c r="C706" s="103" t="s">
        <v>7953</v>
      </c>
      <c r="D706" s="161">
        <v>3204720</v>
      </c>
      <c r="E706" s="161">
        <v>1574122</v>
      </c>
      <c r="F706" s="162">
        <f t="shared" si="30"/>
        <v>1630598</v>
      </c>
      <c r="G706" s="52">
        <f t="shared" si="29"/>
        <v>0.49118862178287026</v>
      </c>
      <c r="H706" s="92"/>
    </row>
    <row r="707" spans="1:8" s="15" customFormat="1" ht="25.5" outlineLevel="2">
      <c r="A707" s="89" t="s">
        <v>37</v>
      </c>
      <c r="B707" s="104" t="s">
        <v>7952</v>
      </c>
      <c r="C707" s="103" t="s">
        <v>7951</v>
      </c>
      <c r="D707" s="161">
        <v>4005900</v>
      </c>
      <c r="E707" s="161">
        <v>3599599</v>
      </c>
      <c r="F707" s="162">
        <f t="shared" si="30"/>
        <v>406301</v>
      </c>
      <c r="G707" s="52">
        <f t="shared" si="29"/>
        <v>0.89857435282957643</v>
      </c>
      <c r="H707" s="92"/>
    </row>
    <row r="708" spans="1:8" s="15" customFormat="1" outlineLevel="2">
      <c r="A708" s="89" t="s">
        <v>37</v>
      </c>
      <c r="B708" s="104" t="s">
        <v>7950</v>
      </c>
      <c r="C708" s="103" t="s">
        <v>7949</v>
      </c>
      <c r="D708" s="161">
        <v>801180</v>
      </c>
      <c r="E708" s="161">
        <v>719921</v>
      </c>
      <c r="F708" s="162">
        <f t="shared" si="30"/>
        <v>81259</v>
      </c>
      <c r="G708" s="52">
        <f t="shared" si="29"/>
        <v>0.89857585062033496</v>
      </c>
      <c r="H708" s="92"/>
    </row>
    <row r="709" spans="1:8" s="15" customFormat="1" ht="38.25" outlineLevel="2">
      <c r="A709" s="89" t="s">
        <v>37</v>
      </c>
      <c r="B709" s="104" t="s">
        <v>7948</v>
      </c>
      <c r="C709" s="103" t="s">
        <v>7947</v>
      </c>
      <c r="D709" s="161">
        <v>3204720</v>
      </c>
      <c r="E709" s="161">
        <v>2879679.41</v>
      </c>
      <c r="F709" s="162">
        <f t="shared" si="30"/>
        <v>325040.58999999985</v>
      </c>
      <c r="G709" s="52">
        <f t="shared" si="29"/>
        <v>0.89857441835792207</v>
      </c>
      <c r="H709" s="92"/>
    </row>
    <row r="710" spans="1:8" s="15" customFormat="1" ht="25.5" outlineLevel="2">
      <c r="A710" s="89" t="s">
        <v>37</v>
      </c>
      <c r="B710" s="104" t="s">
        <v>7944</v>
      </c>
      <c r="C710" s="103" t="s">
        <v>7943</v>
      </c>
      <c r="D710" s="161">
        <v>2603835</v>
      </c>
      <c r="E710" s="161">
        <v>2339740</v>
      </c>
      <c r="F710" s="162">
        <f t="shared" si="30"/>
        <v>264095</v>
      </c>
      <c r="G710" s="52">
        <f t="shared" si="29"/>
        <v>0.89857460246136944</v>
      </c>
      <c r="H710" s="92"/>
    </row>
    <row r="711" spans="1:8" s="15" customFormat="1" ht="25.5" outlineLevel="2">
      <c r="A711" s="89" t="s">
        <v>37</v>
      </c>
      <c r="B711" s="104" t="s">
        <v>7940</v>
      </c>
      <c r="C711" s="103" t="s">
        <v>7939</v>
      </c>
      <c r="D711" s="161">
        <v>2448406.4</v>
      </c>
      <c r="E711" s="161">
        <v>2200076</v>
      </c>
      <c r="F711" s="162">
        <f t="shared" si="30"/>
        <v>248330.39999999991</v>
      </c>
      <c r="G711" s="52">
        <f t="shared" si="29"/>
        <v>0.89857468106601912</v>
      </c>
      <c r="H711" s="92"/>
    </row>
    <row r="712" spans="1:8" s="15" customFormat="1" ht="25.5" outlineLevel="2">
      <c r="A712" s="89" t="s">
        <v>37</v>
      </c>
      <c r="B712" s="104" t="s">
        <v>7938</v>
      </c>
      <c r="C712" s="103" t="s">
        <v>7937</v>
      </c>
      <c r="D712" s="161">
        <v>2403540</v>
      </c>
      <c r="E712" s="161">
        <f>1683111.82-6680.13+20440.05</f>
        <v>1696871.7400000002</v>
      </c>
      <c r="F712" s="162">
        <f t="shared" si="30"/>
        <v>706668.25999999978</v>
      </c>
      <c r="G712" s="52">
        <f t="shared" si="29"/>
        <v>0.70598855854281606</v>
      </c>
      <c r="H712" s="92"/>
    </row>
    <row r="713" spans="1:8" s="15" customFormat="1" ht="25.5" outlineLevel="2">
      <c r="A713" s="89" t="s">
        <v>37</v>
      </c>
      <c r="B713" s="104" t="s">
        <v>7936</v>
      </c>
      <c r="C713" s="103" t="s">
        <v>7935</v>
      </c>
      <c r="D713" s="161">
        <v>200295</v>
      </c>
      <c r="E713" s="161">
        <v>179980</v>
      </c>
      <c r="F713" s="162">
        <f t="shared" si="30"/>
        <v>20315</v>
      </c>
      <c r="G713" s="52">
        <f t="shared" si="29"/>
        <v>0.89857460246136944</v>
      </c>
      <c r="H713" s="92"/>
    </row>
    <row r="714" spans="1:8" s="15" customFormat="1" ht="25.5" outlineLevel="2">
      <c r="A714" s="89" t="s">
        <v>37</v>
      </c>
      <c r="B714" s="104" t="s">
        <v>7930</v>
      </c>
      <c r="C714" s="103" t="s">
        <v>7929</v>
      </c>
      <c r="D714" s="161">
        <v>801180</v>
      </c>
      <c r="E714" s="161">
        <v>719000</v>
      </c>
      <c r="F714" s="162">
        <f t="shared" si="30"/>
        <v>82180</v>
      </c>
      <c r="G714" s="52">
        <f t="shared" si="29"/>
        <v>0.89742629621308567</v>
      </c>
      <c r="H714" s="92"/>
    </row>
    <row r="715" spans="1:8" s="15" customFormat="1" ht="63.75" outlineLevel="2">
      <c r="A715" s="89" t="s">
        <v>37</v>
      </c>
      <c r="B715" s="104" t="s">
        <v>7926</v>
      </c>
      <c r="C715" s="103" t="s">
        <v>7925</v>
      </c>
      <c r="D715" s="161">
        <v>12618586</v>
      </c>
      <c r="E715" s="161">
        <v>11338740.289999999</v>
      </c>
      <c r="F715" s="162">
        <f t="shared" si="30"/>
        <v>1279845.7100000009</v>
      </c>
      <c r="G715" s="52">
        <f t="shared" si="29"/>
        <v>0.89857455423293853</v>
      </c>
      <c r="H715" s="92"/>
    </row>
    <row r="716" spans="1:8" s="15" customFormat="1" outlineLevel="2">
      <c r="A716" s="89" t="s">
        <v>37</v>
      </c>
      <c r="B716" s="104" t="s">
        <v>7924</v>
      </c>
      <c r="C716" s="103" t="s">
        <v>7923</v>
      </c>
      <c r="D716" s="161">
        <v>801180</v>
      </c>
      <c r="E716" s="161">
        <v>680000</v>
      </c>
      <c r="F716" s="162">
        <f t="shared" si="30"/>
        <v>121180</v>
      </c>
      <c r="G716" s="52">
        <f t="shared" si="29"/>
        <v>0.84874809655757755</v>
      </c>
      <c r="H716" s="92"/>
    </row>
    <row r="717" spans="1:8" s="15" customFormat="1" ht="25.5" outlineLevel="2">
      <c r="A717" s="89" t="s">
        <v>37</v>
      </c>
      <c r="B717" s="104" t="s">
        <v>7922</v>
      </c>
      <c r="C717" s="103" t="s">
        <v>7921</v>
      </c>
      <c r="D717" s="161">
        <v>400590</v>
      </c>
      <c r="E717" s="161">
        <v>359960</v>
      </c>
      <c r="F717" s="162">
        <f t="shared" si="30"/>
        <v>40630</v>
      </c>
      <c r="G717" s="52">
        <f t="shared" si="29"/>
        <v>0.89857460246136944</v>
      </c>
      <c r="H717" s="92"/>
    </row>
    <row r="718" spans="1:8" s="15" customFormat="1" ht="25.5" outlineLevel="2">
      <c r="A718" s="89" t="s">
        <v>37</v>
      </c>
      <c r="B718" s="104" t="s">
        <v>7920</v>
      </c>
      <c r="C718" s="103" t="s">
        <v>7919</v>
      </c>
      <c r="D718" s="161">
        <v>400590</v>
      </c>
      <c r="E718" s="161">
        <v>359960</v>
      </c>
      <c r="F718" s="162">
        <f t="shared" si="30"/>
        <v>40630</v>
      </c>
      <c r="G718" s="52">
        <f t="shared" si="29"/>
        <v>0.89857460246136944</v>
      </c>
      <c r="H718" s="92"/>
    </row>
    <row r="719" spans="1:8" s="15" customFormat="1" ht="25.5" outlineLevel="2">
      <c r="A719" s="89" t="s">
        <v>37</v>
      </c>
      <c r="B719" s="104" t="s">
        <v>7918</v>
      </c>
      <c r="C719" s="103" t="s">
        <v>7917</v>
      </c>
      <c r="D719" s="161">
        <v>2483658</v>
      </c>
      <c r="E719" s="161">
        <v>2118637.15</v>
      </c>
      <c r="F719" s="162">
        <f t="shared" si="30"/>
        <v>365020.85000000009</v>
      </c>
      <c r="G719" s="52">
        <f t="shared" si="29"/>
        <v>0.85303095273181728</v>
      </c>
      <c r="H719" s="92"/>
    </row>
    <row r="720" spans="1:8" s="15" customFormat="1" ht="38.25" outlineLevel="2">
      <c r="A720" s="89" t="s">
        <v>37</v>
      </c>
      <c r="B720" s="104" t="s">
        <v>7916</v>
      </c>
      <c r="C720" s="103" t="s">
        <v>7915</v>
      </c>
      <c r="D720" s="161">
        <v>3204720</v>
      </c>
      <c r="E720" s="161">
        <v>2879680</v>
      </c>
      <c r="F720" s="162">
        <f t="shared" si="30"/>
        <v>325040</v>
      </c>
      <c r="G720" s="52">
        <f t="shared" si="29"/>
        <v>0.89857460246136944</v>
      </c>
      <c r="H720" s="92"/>
    </row>
    <row r="721" spans="1:8" s="15" customFormat="1" ht="38.25" outlineLevel="2">
      <c r="A721" s="89" t="s">
        <v>37</v>
      </c>
      <c r="B721" s="104" t="s">
        <v>7910</v>
      </c>
      <c r="C721" s="103" t="s">
        <v>7909</v>
      </c>
      <c r="D721" s="161">
        <v>2163186</v>
      </c>
      <c r="E721" s="161">
        <v>1943784</v>
      </c>
      <c r="F721" s="162">
        <f t="shared" si="30"/>
        <v>219402</v>
      </c>
      <c r="G721" s="52">
        <f t="shared" si="29"/>
        <v>0.89857460246136944</v>
      </c>
      <c r="H721" s="92"/>
    </row>
    <row r="722" spans="1:8" s="15" customFormat="1" ht="25.5" outlineLevel="2">
      <c r="A722" s="89" t="s">
        <v>37</v>
      </c>
      <c r="B722" s="104" t="s">
        <v>7908</v>
      </c>
      <c r="C722" s="103" t="s">
        <v>7907</v>
      </c>
      <c r="D722" s="161">
        <v>2002950</v>
      </c>
      <c r="E722" s="161">
        <v>1799800</v>
      </c>
      <c r="F722" s="162">
        <f t="shared" si="30"/>
        <v>203150</v>
      </c>
      <c r="G722" s="52">
        <f t="shared" si="29"/>
        <v>0.89857460246136944</v>
      </c>
      <c r="H722" s="92"/>
    </row>
    <row r="723" spans="1:8" s="15" customFormat="1" ht="51" outlineLevel="2">
      <c r="A723" s="89" t="s">
        <v>37</v>
      </c>
      <c r="B723" s="104" t="s">
        <v>7906</v>
      </c>
      <c r="C723" s="103" t="s">
        <v>7905</v>
      </c>
      <c r="D723" s="161">
        <v>801180</v>
      </c>
      <c r="E723" s="161">
        <v>274671</v>
      </c>
      <c r="F723" s="162">
        <f t="shared" si="30"/>
        <v>526509</v>
      </c>
      <c r="G723" s="52">
        <f t="shared" si="29"/>
        <v>0.34283307121995055</v>
      </c>
      <c r="H723" s="92"/>
    </row>
    <row r="724" spans="1:8" s="15" customFormat="1" ht="114.75" outlineLevel="2">
      <c r="A724" s="89" t="s">
        <v>37</v>
      </c>
      <c r="B724" s="104" t="s">
        <v>7904</v>
      </c>
      <c r="C724" s="103" t="s">
        <v>7903</v>
      </c>
      <c r="D724" s="161">
        <v>801179</v>
      </c>
      <c r="E724" s="161">
        <v>799999.96</v>
      </c>
      <c r="F724" s="162">
        <f t="shared" si="30"/>
        <v>1179.0400000000373</v>
      </c>
      <c r="G724" s="52">
        <f t="shared" ref="G724:G791" si="31">E724/D724</f>
        <v>0.99852836881645668</v>
      </c>
      <c r="H724" s="92"/>
    </row>
    <row r="725" spans="1:8" s="15" customFormat="1" ht="25.5" outlineLevel="2">
      <c r="A725" s="89" t="s">
        <v>37</v>
      </c>
      <c r="B725" s="104" t="s">
        <v>7902</v>
      </c>
      <c r="C725" s="103" t="s">
        <v>7901</v>
      </c>
      <c r="D725" s="161">
        <v>3204720</v>
      </c>
      <c r="E725" s="161">
        <v>2879680</v>
      </c>
      <c r="F725" s="162">
        <f t="shared" si="30"/>
        <v>325040</v>
      </c>
      <c r="G725" s="52">
        <f t="shared" si="31"/>
        <v>0.89857460246136944</v>
      </c>
      <c r="H725" s="92"/>
    </row>
    <row r="726" spans="1:8" s="15" customFormat="1" outlineLevel="2">
      <c r="A726" s="89" t="s">
        <v>37</v>
      </c>
      <c r="B726" s="104" t="s">
        <v>7900</v>
      </c>
      <c r="C726" s="103" t="s">
        <v>7899</v>
      </c>
      <c r="D726" s="161">
        <v>400590</v>
      </c>
      <c r="E726" s="161">
        <v>263790.03000000003</v>
      </c>
      <c r="F726" s="162">
        <f t="shared" ref="F726:F789" si="32">D726-E726</f>
        <v>136799.96999999997</v>
      </c>
      <c r="G726" s="52">
        <f t="shared" si="31"/>
        <v>0.65850378192166559</v>
      </c>
      <c r="H726" s="92"/>
    </row>
    <row r="727" spans="1:8" s="15" customFormat="1" ht="38.25" outlineLevel="2">
      <c r="A727" s="89" t="s">
        <v>37</v>
      </c>
      <c r="B727" s="104" t="s">
        <v>7898</v>
      </c>
      <c r="C727" s="103" t="s">
        <v>7897</v>
      </c>
      <c r="D727" s="161">
        <v>4005900</v>
      </c>
      <c r="E727" s="161">
        <f>1278538.85+2321061.06</f>
        <v>3599599.91</v>
      </c>
      <c r="F727" s="162">
        <f t="shared" si="32"/>
        <v>406300.08999999985</v>
      </c>
      <c r="G727" s="52">
        <f t="shared" si="31"/>
        <v>0.89857457999450818</v>
      </c>
      <c r="H727" s="90"/>
    </row>
    <row r="728" spans="1:8" s="15" customFormat="1" ht="25.5" outlineLevel="2">
      <c r="A728" s="89" t="s">
        <v>37</v>
      </c>
      <c r="B728" s="104" t="s">
        <v>7896</v>
      </c>
      <c r="C728" s="103" t="s">
        <v>7895</v>
      </c>
      <c r="D728" s="161">
        <v>92135706</v>
      </c>
      <c r="E728" s="161">
        <v>55866458.030000001</v>
      </c>
      <c r="F728" s="162">
        <f t="shared" si="32"/>
        <v>36269247.969999999</v>
      </c>
      <c r="G728" s="52">
        <f t="shared" si="31"/>
        <v>0.60634970366428842</v>
      </c>
      <c r="H728" s="92"/>
    </row>
    <row r="729" spans="1:8" s="15" customFormat="1" ht="25.5" outlineLevel="2">
      <c r="A729" s="89" t="s">
        <v>37</v>
      </c>
      <c r="B729" s="104" t="s">
        <v>7894</v>
      </c>
      <c r="C729" s="103" t="s">
        <v>7893</v>
      </c>
      <c r="D729" s="161">
        <v>21631861</v>
      </c>
      <c r="E729" s="161">
        <v>16467688.550000001</v>
      </c>
      <c r="F729" s="162">
        <f t="shared" si="32"/>
        <v>5164172.4499999993</v>
      </c>
      <c r="G729" s="52">
        <f t="shared" si="31"/>
        <v>0.7612700798142148</v>
      </c>
      <c r="H729" s="92"/>
    </row>
    <row r="730" spans="1:8" s="15" customFormat="1" ht="38.25" outlineLevel="2">
      <c r="A730" s="89" t="s">
        <v>37</v>
      </c>
      <c r="B730" s="104" t="s">
        <v>7892</v>
      </c>
      <c r="C730" s="103" t="s">
        <v>7891</v>
      </c>
      <c r="D730" s="161">
        <v>15022126</v>
      </c>
      <c r="E730" s="161">
        <v>12669184.27</v>
      </c>
      <c r="F730" s="162">
        <f t="shared" si="32"/>
        <v>2352941.7300000004</v>
      </c>
      <c r="G730" s="52">
        <f t="shared" si="31"/>
        <v>0.84336826025823508</v>
      </c>
      <c r="H730" s="92"/>
    </row>
    <row r="731" spans="1:8" s="15" customFormat="1" ht="38.25" outlineLevel="2">
      <c r="A731" s="89" t="s">
        <v>37</v>
      </c>
      <c r="B731" s="104" t="s">
        <v>7890</v>
      </c>
      <c r="C731" s="103" t="s">
        <v>7889</v>
      </c>
      <c r="D731" s="161">
        <v>500738</v>
      </c>
      <c r="E731" s="161">
        <v>449902</v>
      </c>
      <c r="F731" s="162">
        <f t="shared" si="32"/>
        <v>50836</v>
      </c>
      <c r="G731" s="52">
        <f t="shared" si="31"/>
        <v>0.89847784669827335</v>
      </c>
      <c r="H731" s="92"/>
    </row>
    <row r="732" spans="1:8" s="15" customFormat="1" ht="25.5" outlineLevel="2">
      <c r="A732" s="89" t="s">
        <v>37</v>
      </c>
      <c r="B732" s="104" t="s">
        <v>7886</v>
      </c>
      <c r="C732" s="103" t="s">
        <v>7885</v>
      </c>
      <c r="D732" s="161">
        <v>1001475</v>
      </c>
      <c r="E732" s="161">
        <f>829825+0.02</f>
        <v>829825.02</v>
      </c>
      <c r="F732" s="162">
        <f t="shared" si="32"/>
        <v>171649.97999999998</v>
      </c>
      <c r="G732" s="52">
        <f t="shared" si="31"/>
        <v>0.82860283082453379</v>
      </c>
      <c r="H732" s="92"/>
    </row>
    <row r="733" spans="1:8" s="15" customFormat="1" ht="25.5" outlineLevel="2">
      <c r="A733" s="89" t="s">
        <v>37</v>
      </c>
      <c r="B733" s="104" t="s">
        <v>7884</v>
      </c>
      <c r="C733" s="103" t="s">
        <v>7883</v>
      </c>
      <c r="D733" s="161">
        <v>4005900</v>
      </c>
      <c r="E733" s="161">
        <v>3585250.07</v>
      </c>
      <c r="F733" s="162">
        <f t="shared" si="32"/>
        <v>420649.93000000017</v>
      </c>
      <c r="G733" s="52">
        <f t="shared" si="31"/>
        <v>0.89499240370453581</v>
      </c>
      <c r="H733" s="92"/>
    </row>
    <row r="734" spans="1:8" s="15" customFormat="1" ht="25.5" outlineLevel="2">
      <c r="A734" s="89" t="s">
        <v>37</v>
      </c>
      <c r="B734" s="104" t="s">
        <v>7880</v>
      </c>
      <c r="C734" s="103" t="s">
        <v>7879</v>
      </c>
      <c r="D734" s="161">
        <v>2503688</v>
      </c>
      <c r="E734" s="161">
        <v>601425.56000000006</v>
      </c>
      <c r="F734" s="162">
        <f t="shared" si="32"/>
        <v>1902262.44</v>
      </c>
      <c r="G734" s="52">
        <f t="shared" si="31"/>
        <v>0.2402158575669173</v>
      </c>
      <c r="H734" s="92"/>
    </row>
    <row r="735" spans="1:8" s="15" customFormat="1" ht="25.5" outlineLevel="2">
      <c r="A735" s="89" t="s">
        <v>37</v>
      </c>
      <c r="B735" s="104" t="s">
        <v>7878</v>
      </c>
      <c r="C735" s="103" t="s">
        <v>7877</v>
      </c>
      <c r="D735" s="161">
        <v>2002950</v>
      </c>
      <c r="E735" s="161">
        <v>240000</v>
      </c>
      <c r="F735" s="162">
        <f t="shared" si="32"/>
        <v>1762950</v>
      </c>
      <c r="G735" s="52">
        <f t="shared" si="31"/>
        <v>0.11982326069048153</v>
      </c>
      <c r="H735" s="92"/>
    </row>
    <row r="736" spans="1:8" s="15" customFormat="1" ht="25.5" outlineLevel="2">
      <c r="A736" s="89" t="s">
        <v>37</v>
      </c>
      <c r="B736" s="104" t="s">
        <v>7874</v>
      </c>
      <c r="C736" s="103" t="s">
        <v>7873</v>
      </c>
      <c r="D736" s="161">
        <v>3004425</v>
      </c>
      <c r="E736" s="161">
        <v>2699418</v>
      </c>
      <c r="F736" s="162">
        <f t="shared" si="32"/>
        <v>305007</v>
      </c>
      <c r="G736" s="52">
        <f t="shared" si="31"/>
        <v>0.8984807409071619</v>
      </c>
      <c r="H736" s="92"/>
    </row>
    <row r="737" spans="1:8" s="15" customFormat="1" ht="25.5" outlineLevel="2">
      <c r="A737" s="89" t="s">
        <v>37</v>
      </c>
      <c r="B737" s="104" t="s">
        <v>7872</v>
      </c>
      <c r="C737" s="103" t="s">
        <v>7871</v>
      </c>
      <c r="D737" s="161">
        <v>1001475</v>
      </c>
      <c r="E737" s="161">
        <v>899805.8</v>
      </c>
      <c r="F737" s="162">
        <f t="shared" si="32"/>
        <v>101669.19999999995</v>
      </c>
      <c r="G737" s="52">
        <f t="shared" si="31"/>
        <v>0.89848054120172749</v>
      </c>
      <c r="H737" s="92"/>
    </row>
    <row r="738" spans="1:8" s="15" customFormat="1" ht="25.5" outlineLevel="2">
      <c r="A738" s="89" t="s">
        <v>37</v>
      </c>
      <c r="B738" s="104" t="s">
        <v>7870</v>
      </c>
      <c r="C738" s="103" t="s">
        <v>7869</v>
      </c>
      <c r="D738" s="161">
        <v>5508113</v>
      </c>
      <c r="E738" s="161">
        <f>4613416.9+335516.1</f>
        <v>4948933</v>
      </c>
      <c r="F738" s="162">
        <f t="shared" si="32"/>
        <v>559180</v>
      </c>
      <c r="G738" s="52">
        <f t="shared" si="31"/>
        <v>0.89848065934740262</v>
      </c>
      <c r="H738" s="92"/>
    </row>
    <row r="739" spans="1:8" s="15" customFormat="1" outlineLevel="2">
      <c r="A739" s="89" t="s">
        <v>37</v>
      </c>
      <c r="B739" s="104" t="s">
        <v>7868</v>
      </c>
      <c r="C739" s="103" t="s">
        <v>7867</v>
      </c>
      <c r="D739" s="161">
        <v>5007375</v>
      </c>
      <c r="E739" s="161">
        <v>4499030</v>
      </c>
      <c r="F739" s="162">
        <f t="shared" si="32"/>
        <v>508345</v>
      </c>
      <c r="G739" s="52">
        <f t="shared" si="31"/>
        <v>0.8984807409071619</v>
      </c>
      <c r="H739" s="92"/>
    </row>
    <row r="740" spans="1:8" s="15" customFormat="1" outlineLevel="2">
      <c r="A740" s="89" t="s">
        <v>37</v>
      </c>
      <c r="B740" s="104" t="s">
        <v>7866</v>
      </c>
      <c r="C740" s="103" t="s">
        <v>7865</v>
      </c>
      <c r="D740" s="161">
        <v>5007375</v>
      </c>
      <c r="E740" s="161">
        <v>4499030</v>
      </c>
      <c r="F740" s="162">
        <f t="shared" si="32"/>
        <v>508345</v>
      </c>
      <c r="G740" s="52">
        <f t="shared" si="31"/>
        <v>0.8984807409071619</v>
      </c>
      <c r="H740" s="92"/>
    </row>
    <row r="741" spans="1:8" s="15" customFormat="1" ht="25.5" outlineLevel="2">
      <c r="A741" s="89" t="s">
        <v>37</v>
      </c>
      <c r="B741" s="104" t="s">
        <v>7864</v>
      </c>
      <c r="C741" s="103" t="s">
        <v>7863</v>
      </c>
      <c r="D741" s="161">
        <v>3004425</v>
      </c>
      <c r="E741" s="161">
        <v>1800000</v>
      </c>
      <c r="F741" s="162">
        <f t="shared" si="32"/>
        <v>1204425</v>
      </c>
      <c r="G741" s="52">
        <f t="shared" si="31"/>
        <v>0.59911630345240774</v>
      </c>
      <c r="H741" s="92"/>
    </row>
    <row r="742" spans="1:8" s="15" customFormat="1" ht="25.5" outlineLevel="2">
      <c r="A742" s="89" t="s">
        <v>37</v>
      </c>
      <c r="B742" s="104" t="s">
        <v>7862</v>
      </c>
      <c r="C742" s="103" t="s">
        <v>7861</v>
      </c>
      <c r="D742" s="161">
        <v>2002950</v>
      </c>
      <c r="E742" s="161">
        <v>1468246.89</v>
      </c>
      <c r="F742" s="162">
        <f t="shared" si="32"/>
        <v>534703.1100000001</v>
      </c>
      <c r="G742" s="52">
        <f t="shared" si="31"/>
        <v>0.7330422077435782</v>
      </c>
      <c r="H742" s="92"/>
    </row>
    <row r="743" spans="1:8" s="15" customFormat="1" ht="38.25" outlineLevel="2">
      <c r="A743" s="89" t="s">
        <v>37</v>
      </c>
      <c r="B743" s="104" t="s">
        <v>7860</v>
      </c>
      <c r="C743" s="103" t="s">
        <v>7859</v>
      </c>
      <c r="D743" s="161">
        <v>3004425</v>
      </c>
      <c r="E743" s="161">
        <v>2699417.98</v>
      </c>
      <c r="F743" s="162">
        <f t="shared" si="32"/>
        <v>305007.02</v>
      </c>
      <c r="G743" s="52">
        <f t="shared" si="31"/>
        <v>0.89848073425031416</v>
      </c>
      <c r="H743" s="92"/>
    </row>
    <row r="744" spans="1:8" s="15" customFormat="1" ht="38.25" outlineLevel="2">
      <c r="A744" s="89" t="s">
        <v>37</v>
      </c>
      <c r="B744" s="104" t="s">
        <v>7858</v>
      </c>
      <c r="C744" s="103" t="s">
        <v>7857</v>
      </c>
      <c r="D744" s="161">
        <v>1001475</v>
      </c>
      <c r="E744" s="161">
        <v>899806</v>
      </c>
      <c r="F744" s="162">
        <f t="shared" si="32"/>
        <v>101669</v>
      </c>
      <c r="G744" s="52">
        <f t="shared" si="31"/>
        <v>0.8984807409071619</v>
      </c>
      <c r="H744" s="92"/>
    </row>
    <row r="745" spans="1:8" s="15" customFormat="1" ht="25.5" outlineLevel="2">
      <c r="A745" s="89" t="s">
        <v>37</v>
      </c>
      <c r="B745" s="104" t="s">
        <v>7856</v>
      </c>
      <c r="C745" s="103" t="s">
        <v>7855</v>
      </c>
      <c r="D745" s="161">
        <v>5007375</v>
      </c>
      <c r="E745" s="161">
        <v>4499029.92</v>
      </c>
      <c r="F745" s="162">
        <f t="shared" si="32"/>
        <v>508345.08000000007</v>
      </c>
      <c r="G745" s="52">
        <f t="shared" si="31"/>
        <v>0.89848072493072717</v>
      </c>
      <c r="H745" s="92"/>
    </row>
    <row r="746" spans="1:8" s="15" customFormat="1" ht="25.5" outlineLevel="2">
      <c r="A746" s="89" t="s">
        <v>37</v>
      </c>
      <c r="B746" s="104" t="s">
        <v>7854</v>
      </c>
      <c r="C746" s="103" t="s">
        <v>7853</v>
      </c>
      <c r="D746" s="161">
        <v>1001475</v>
      </c>
      <c r="E746" s="161">
        <v>899806</v>
      </c>
      <c r="F746" s="162">
        <f t="shared" si="32"/>
        <v>101669</v>
      </c>
      <c r="G746" s="52">
        <f t="shared" si="31"/>
        <v>0.8984807409071619</v>
      </c>
      <c r="H746" s="92"/>
    </row>
    <row r="747" spans="1:8" s="15" customFormat="1" ht="38.25" outlineLevel="2">
      <c r="A747" s="89" t="s">
        <v>37</v>
      </c>
      <c r="B747" s="104" t="s">
        <v>7850</v>
      </c>
      <c r="C747" s="103" t="s">
        <v>7849</v>
      </c>
      <c r="D747" s="161">
        <v>5007375</v>
      </c>
      <c r="E747" s="161">
        <v>5000000</v>
      </c>
      <c r="F747" s="162">
        <f t="shared" si="32"/>
        <v>7375</v>
      </c>
      <c r="G747" s="52">
        <f t="shared" si="31"/>
        <v>0.99852717242067945</v>
      </c>
      <c r="H747" s="92"/>
    </row>
    <row r="748" spans="1:8" s="15" customFormat="1" ht="25.5" outlineLevel="2">
      <c r="A748" s="89" t="s">
        <v>37</v>
      </c>
      <c r="B748" s="104" t="s">
        <v>7848</v>
      </c>
      <c r="C748" s="103" t="s">
        <v>7847</v>
      </c>
      <c r="D748" s="161">
        <v>2002950</v>
      </c>
      <c r="E748" s="161">
        <v>1697910.77</v>
      </c>
      <c r="F748" s="162">
        <f t="shared" si="32"/>
        <v>305039.23</v>
      </c>
      <c r="G748" s="52">
        <f t="shared" si="31"/>
        <v>0.84770502009535931</v>
      </c>
      <c r="H748" s="92"/>
    </row>
    <row r="749" spans="1:8" s="15" customFormat="1" ht="25.5" outlineLevel="2">
      <c r="A749" s="89" t="s">
        <v>37</v>
      </c>
      <c r="B749" s="104" t="s">
        <v>7846</v>
      </c>
      <c r="C749" s="103" t="s">
        <v>7845</v>
      </c>
      <c r="D749" s="161">
        <v>3004425</v>
      </c>
      <c r="E749" s="161">
        <v>2699417.79</v>
      </c>
      <c r="F749" s="162">
        <f t="shared" si="32"/>
        <v>305007.20999999996</v>
      </c>
      <c r="G749" s="52">
        <f t="shared" si="31"/>
        <v>0.89848067101025986</v>
      </c>
      <c r="H749" s="92"/>
    </row>
    <row r="750" spans="1:8" s="15" customFormat="1" ht="25.5" outlineLevel="2">
      <c r="A750" s="89" t="s">
        <v>37</v>
      </c>
      <c r="B750" s="104" t="s">
        <v>7844</v>
      </c>
      <c r="C750" s="103" t="s">
        <v>7843</v>
      </c>
      <c r="D750" s="161">
        <v>5007375</v>
      </c>
      <c r="E750" s="161">
        <v>4499029.99</v>
      </c>
      <c r="F750" s="162">
        <f t="shared" si="32"/>
        <v>508345.00999999978</v>
      </c>
      <c r="G750" s="52">
        <f t="shared" si="31"/>
        <v>0.8984807389101076</v>
      </c>
      <c r="H750" s="92"/>
    </row>
    <row r="751" spans="1:8" s="15" customFormat="1" ht="25.5" outlineLevel="2">
      <c r="A751" s="89" t="s">
        <v>37</v>
      </c>
      <c r="B751" s="104" t="s">
        <v>7842</v>
      </c>
      <c r="C751" s="103" t="s">
        <v>7841</v>
      </c>
      <c r="D751" s="161">
        <v>2002950</v>
      </c>
      <c r="E751" s="161">
        <v>1799611.91</v>
      </c>
      <c r="F751" s="162">
        <f t="shared" si="32"/>
        <v>203338.09000000008</v>
      </c>
      <c r="G751" s="52">
        <f t="shared" si="31"/>
        <v>0.89848069597343916</v>
      </c>
      <c r="H751" s="92"/>
    </row>
    <row r="752" spans="1:8" s="15" customFormat="1" ht="25.5" outlineLevel="2">
      <c r="A752" s="89" t="s">
        <v>37</v>
      </c>
      <c r="B752" s="104" t="s">
        <v>7840</v>
      </c>
      <c r="C752" s="103" t="s">
        <v>7839</v>
      </c>
      <c r="D752" s="161">
        <v>4005900</v>
      </c>
      <c r="E752" s="161">
        <v>3534630.14</v>
      </c>
      <c r="F752" s="162">
        <f t="shared" si="32"/>
        <v>471269.85999999987</v>
      </c>
      <c r="G752" s="52">
        <f t="shared" si="31"/>
        <v>0.88235605981177767</v>
      </c>
      <c r="H752" s="92"/>
    </row>
    <row r="753" spans="1:8" s="15" customFormat="1" ht="38.25" outlineLevel="2">
      <c r="A753" s="89" t="s">
        <v>37</v>
      </c>
      <c r="B753" s="104" t="s">
        <v>7838</v>
      </c>
      <c r="C753" s="103" t="s">
        <v>7837</v>
      </c>
      <c r="D753" s="161">
        <v>5007375</v>
      </c>
      <c r="E753" s="161">
        <v>3565797.99</v>
      </c>
      <c r="F753" s="162">
        <f t="shared" si="32"/>
        <v>1441577.0099999998</v>
      </c>
      <c r="G753" s="52">
        <f t="shared" si="31"/>
        <v>0.71210923687560856</v>
      </c>
      <c r="H753" s="92"/>
    </row>
    <row r="754" spans="1:8" s="15" customFormat="1" outlineLevel="2">
      <c r="A754" s="89" t="s">
        <v>37</v>
      </c>
      <c r="B754" s="104" t="s">
        <v>7836</v>
      </c>
      <c r="C754" s="103" t="s">
        <v>7835</v>
      </c>
      <c r="D754" s="161">
        <v>2002950</v>
      </c>
      <c r="E754" s="161">
        <v>1799612</v>
      </c>
      <c r="F754" s="162">
        <f t="shared" si="32"/>
        <v>203338</v>
      </c>
      <c r="G754" s="52">
        <f t="shared" si="31"/>
        <v>0.8984807409071619</v>
      </c>
      <c r="H754" s="92"/>
    </row>
    <row r="755" spans="1:8" s="15" customFormat="1" ht="25.5" outlineLevel="2">
      <c r="A755" s="89" t="s">
        <v>37</v>
      </c>
      <c r="B755" s="104" t="s">
        <v>7834</v>
      </c>
      <c r="C755" s="103" t="s">
        <v>7833</v>
      </c>
      <c r="D755" s="161">
        <v>1001475</v>
      </c>
      <c r="E755" s="161">
        <v>899806</v>
      </c>
      <c r="F755" s="162">
        <f t="shared" si="32"/>
        <v>101669</v>
      </c>
      <c r="G755" s="52">
        <f t="shared" si="31"/>
        <v>0.8984807409071619</v>
      </c>
      <c r="H755" s="92"/>
    </row>
    <row r="756" spans="1:8" s="15" customFormat="1" ht="38.25" outlineLevel="2">
      <c r="A756" s="89" t="s">
        <v>37</v>
      </c>
      <c r="B756" s="104" t="s">
        <v>7832</v>
      </c>
      <c r="C756" s="103" t="s">
        <v>7831</v>
      </c>
      <c r="D756" s="161">
        <v>500738</v>
      </c>
      <c r="E756" s="161">
        <v>449902.72</v>
      </c>
      <c r="F756" s="162">
        <f t="shared" si="32"/>
        <v>50835.280000000028</v>
      </c>
      <c r="G756" s="52">
        <f t="shared" si="31"/>
        <v>0.89847928457596582</v>
      </c>
      <c r="H756" s="92"/>
    </row>
    <row r="757" spans="1:8" s="15" customFormat="1" ht="38.25" outlineLevel="2">
      <c r="A757" s="89" t="s">
        <v>37</v>
      </c>
      <c r="B757" s="104" t="s">
        <v>7828</v>
      </c>
      <c r="C757" s="103" t="s">
        <v>7827</v>
      </c>
      <c r="D757" s="161">
        <v>500738</v>
      </c>
      <c r="E757" s="161">
        <v>448800</v>
      </c>
      <c r="F757" s="162">
        <f t="shared" si="32"/>
        <v>51938</v>
      </c>
      <c r="G757" s="52">
        <f t="shared" si="31"/>
        <v>0.89627709500776853</v>
      </c>
      <c r="H757" s="92"/>
    </row>
    <row r="758" spans="1:8" s="15" customFormat="1" ht="38.25" outlineLevel="2">
      <c r="A758" s="89" t="s">
        <v>37</v>
      </c>
      <c r="B758" s="104" t="s">
        <v>7826</v>
      </c>
      <c r="C758" s="103" t="s">
        <v>7825</v>
      </c>
      <c r="D758" s="161">
        <v>1001475</v>
      </c>
      <c r="E758" s="161">
        <v>899806</v>
      </c>
      <c r="F758" s="162">
        <f t="shared" si="32"/>
        <v>101669</v>
      </c>
      <c r="G758" s="52">
        <f t="shared" si="31"/>
        <v>0.8984807409071619</v>
      </c>
      <c r="H758" s="92"/>
    </row>
    <row r="759" spans="1:8" s="15" customFormat="1" outlineLevel="2">
      <c r="A759" s="89" t="s">
        <v>37</v>
      </c>
      <c r="B759" s="104" t="s">
        <v>7824</v>
      </c>
      <c r="C759" s="103" t="s">
        <v>7823</v>
      </c>
      <c r="D759" s="161">
        <v>2002950</v>
      </c>
      <c r="E759" s="161">
        <v>1401973.1</v>
      </c>
      <c r="F759" s="162">
        <f t="shared" si="32"/>
        <v>600976.89999999991</v>
      </c>
      <c r="G759" s="52">
        <f t="shared" si="31"/>
        <v>0.69995411767642735</v>
      </c>
      <c r="H759" s="92"/>
    </row>
    <row r="760" spans="1:8" s="15" customFormat="1" ht="25.5" outlineLevel="2">
      <c r="A760" s="89" t="s">
        <v>37</v>
      </c>
      <c r="B760" s="104" t="s">
        <v>7822</v>
      </c>
      <c r="C760" s="103" t="s">
        <v>7821</v>
      </c>
      <c r="D760" s="161">
        <v>2002950</v>
      </c>
      <c r="E760" s="161">
        <v>1799611</v>
      </c>
      <c r="F760" s="162">
        <f t="shared" si="32"/>
        <v>203339</v>
      </c>
      <c r="G760" s="52">
        <f t="shared" si="31"/>
        <v>0.89848024164357576</v>
      </c>
      <c r="H760" s="92"/>
    </row>
    <row r="761" spans="1:8" s="15" customFormat="1" ht="38.25" outlineLevel="2">
      <c r="A761" s="89" t="s">
        <v>37</v>
      </c>
      <c r="B761" s="104" t="s">
        <v>7820</v>
      </c>
      <c r="C761" s="103" t="s">
        <v>7819</v>
      </c>
      <c r="D761" s="161">
        <v>1502213</v>
      </c>
      <c r="E761" s="161">
        <v>1349709.16</v>
      </c>
      <c r="F761" s="162">
        <f t="shared" si="32"/>
        <v>152503.84000000008</v>
      </c>
      <c r="G761" s="52">
        <f t="shared" si="31"/>
        <v>0.89848054836431313</v>
      </c>
      <c r="H761" s="92"/>
    </row>
    <row r="762" spans="1:8" s="15" customFormat="1" ht="25.5" outlineLevel="2">
      <c r="A762" s="89" t="s">
        <v>37</v>
      </c>
      <c r="B762" s="104" t="s">
        <v>7818</v>
      </c>
      <c r="C762" s="103" t="s">
        <v>7817</v>
      </c>
      <c r="D762" s="161">
        <v>2002950</v>
      </c>
      <c r="E762" s="161">
        <v>988749</v>
      </c>
      <c r="F762" s="162">
        <f t="shared" si="32"/>
        <v>1014201</v>
      </c>
      <c r="G762" s="52">
        <f t="shared" si="31"/>
        <v>0.49364637160188723</v>
      </c>
      <c r="H762" s="92"/>
    </row>
    <row r="763" spans="1:8" s="15" customFormat="1" ht="25.5" outlineLevel="2">
      <c r="A763" s="89" t="s">
        <v>37</v>
      </c>
      <c r="B763" s="104" t="s">
        <v>7816</v>
      </c>
      <c r="C763" s="103" t="s">
        <v>7815</v>
      </c>
      <c r="D763" s="161">
        <v>8011801</v>
      </c>
      <c r="E763" s="161">
        <v>7198215.8499999996</v>
      </c>
      <c r="F763" s="162">
        <f t="shared" si="32"/>
        <v>813585.15000000037</v>
      </c>
      <c r="G763" s="52">
        <f t="shared" si="31"/>
        <v>0.89845165275572869</v>
      </c>
      <c r="H763" s="92"/>
    </row>
    <row r="764" spans="1:8" s="15" customFormat="1" ht="25.5" outlineLevel="2">
      <c r="A764" s="89" t="s">
        <v>37</v>
      </c>
      <c r="B764" s="104" t="s">
        <v>7814</v>
      </c>
      <c r="C764" s="103" t="s">
        <v>7813</v>
      </c>
      <c r="D764" s="161">
        <v>4005900</v>
      </c>
      <c r="E764" s="161">
        <v>3599224</v>
      </c>
      <c r="F764" s="162">
        <f t="shared" si="32"/>
        <v>406676</v>
      </c>
      <c r="G764" s="52">
        <f t="shared" si="31"/>
        <v>0.8984807409071619</v>
      </c>
      <c r="H764" s="92"/>
    </row>
    <row r="765" spans="1:8" s="15" customFormat="1" ht="25.5" outlineLevel="2">
      <c r="A765" s="89" t="s">
        <v>37</v>
      </c>
      <c r="B765" s="104" t="s">
        <v>7812</v>
      </c>
      <c r="C765" s="103" t="s">
        <v>7811</v>
      </c>
      <c r="D765" s="161">
        <v>1001475</v>
      </c>
      <c r="E765" s="161">
        <v>899806</v>
      </c>
      <c r="F765" s="162">
        <f t="shared" si="32"/>
        <v>101669</v>
      </c>
      <c r="G765" s="52">
        <f t="shared" si="31"/>
        <v>0.8984807409071619</v>
      </c>
      <c r="H765" s="92"/>
    </row>
    <row r="766" spans="1:8" s="15" customFormat="1" ht="25.5" outlineLevel="2">
      <c r="A766" s="89" t="s">
        <v>37</v>
      </c>
      <c r="B766" s="104" t="s">
        <v>7810</v>
      </c>
      <c r="C766" s="103" t="s">
        <v>7809</v>
      </c>
      <c r="D766" s="161">
        <v>5007375</v>
      </c>
      <c r="E766" s="161">
        <v>4499030</v>
      </c>
      <c r="F766" s="162">
        <f t="shared" si="32"/>
        <v>508345</v>
      </c>
      <c r="G766" s="52">
        <f t="shared" si="31"/>
        <v>0.8984807409071619</v>
      </c>
      <c r="H766" s="92"/>
    </row>
    <row r="767" spans="1:8" s="15" customFormat="1" ht="25.5" outlineLevel="2">
      <c r="A767" s="89" t="s">
        <v>37</v>
      </c>
      <c r="B767" s="104" t="s">
        <v>7808</v>
      </c>
      <c r="C767" s="103" t="s">
        <v>7807</v>
      </c>
      <c r="D767" s="161">
        <v>5007375</v>
      </c>
      <c r="E767" s="161">
        <v>4499030.2</v>
      </c>
      <c r="F767" s="162">
        <f t="shared" si="32"/>
        <v>508344.79999999981</v>
      </c>
      <c r="G767" s="52">
        <f t="shared" si="31"/>
        <v>0.89848078084824889</v>
      </c>
      <c r="H767" s="92"/>
    </row>
    <row r="768" spans="1:8" s="15" customFormat="1" ht="38.25" outlineLevel="2">
      <c r="A768" s="89" t="s">
        <v>37</v>
      </c>
      <c r="B768" s="104" t="s">
        <v>7806</v>
      </c>
      <c r="C768" s="103" t="s">
        <v>7805</v>
      </c>
      <c r="D768" s="161">
        <v>2002950</v>
      </c>
      <c r="E768" s="161">
        <v>1799600</v>
      </c>
      <c r="F768" s="162">
        <f t="shared" si="32"/>
        <v>203350</v>
      </c>
      <c r="G768" s="52">
        <f t="shared" si="31"/>
        <v>0.89847474974412744</v>
      </c>
      <c r="H768" s="92"/>
    </row>
    <row r="769" spans="1:8" s="15" customFormat="1" outlineLevel="2">
      <c r="A769" s="89" t="s">
        <v>37</v>
      </c>
      <c r="B769" s="104" t="s">
        <v>7804</v>
      </c>
      <c r="C769" s="103" t="s">
        <v>7803</v>
      </c>
      <c r="D769" s="161">
        <v>2002950</v>
      </c>
      <c r="E769" s="161">
        <v>1432416.36</v>
      </c>
      <c r="F769" s="162">
        <f t="shared" si="32"/>
        <v>570533.6399999999</v>
      </c>
      <c r="G769" s="52">
        <f t="shared" si="31"/>
        <v>0.71515332883996108</v>
      </c>
      <c r="H769" s="92"/>
    </row>
    <row r="770" spans="1:8" s="15" customFormat="1" ht="25.5" outlineLevel="2">
      <c r="A770" s="89" t="s">
        <v>37</v>
      </c>
      <c r="B770" s="104" t="s">
        <v>7802</v>
      </c>
      <c r="C770" s="103" t="s">
        <v>7801</v>
      </c>
      <c r="D770" s="161">
        <v>2002950</v>
      </c>
      <c r="E770" s="161">
        <f>749612+1050000</f>
        <v>1799612</v>
      </c>
      <c r="F770" s="162">
        <f t="shared" si="32"/>
        <v>203338</v>
      </c>
      <c r="G770" s="52">
        <f t="shared" si="31"/>
        <v>0.8984807409071619</v>
      </c>
      <c r="H770" s="92"/>
    </row>
    <row r="771" spans="1:8" s="15" customFormat="1" ht="25.5" outlineLevel="2">
      <c r="A771" s="89" t="s">
        <v>37</v>
      </c>
      <c r="B771" s="104" t="s">
        <v>7800</v>
      </c>
      <c r="C771" s="103" t="s">
        <v>7799</v>
      </c>
      <c r="D771" s="161">
        <v>6008850</v>
      </c>
      <c r="E771" s="161">
        <v>5398835.96</v>
      </c>
      <c r="F771" s="162">
        <f t="shared" si="32"/>
        <v>610014.04</v>
      </c>
      <c r="G771" s="52">
        <f t="shared" si="31"/>
        <v>0.89848073425031416</v>
      </c>
      <c r="H771" s="92"/>
    </row>
    <row r="772" spans="1:8" s="15" customFormat="1" ht="25.5" outlineLevel="2">
      <c r="A772" s="89" t="s">
        <v>37</v>
      </c>
      <c r="B772" s="104" t="s">
        <v>11005</v>
      </c>
      <c r="C772" s="103" t="s">
        <v>11004</v>
      </c>
      <c r="D772" s="161">
        <v>3007024</v>
      </c>
      <c r="E772" s="161">
        <v>2719772</v>
      </c>
      <c r="F772" s="162">
        <f t="shared" si="32"/>
        <v>287252</v>
      </c>
      <c r="G772" s="52">
        <f t="shared" si="31"/>
        <v>0.9044729938969559</v>
      </c>
      <c r="H772" s="92"/>
    </row>
    <row r="773" spans="1:8" s="15" customFormat="1" ht="51" outlineLevel="2">
      <c r="A773" s="89" t="s">
        <v>37</v>
      </c>
      <c r="B773" s="104" t="s">
        <v>11003</v>
      </c>
      <c r="C773" s="103" t="s">
        <v>11002</v>
      </c>
      <c r="D773" s="161">
        <v>1002341</v>
      </c>
      <c r="E773" s="161">
        <v>109120.77</v>
      </c>
      <c r="F773" s="162">
        <f t="shared" si="32"/>
        <v>893220.23</v>
      </c>
      <c r="G773" s="52">
        <f t="shared" si="31"/>
        <v>0.10886591489323494</v>
      </c>
      <c r="H773" s="92"/>
    </row>
    <row r="774" spans="1:8" s="15" customFormat="1" ht="51" outlineLevel="2">
      <c r="A774" s="89" t="s">
        <v>37</v>
      </c>
      <c r="B774" s="104" t="s">
        <v>11001</v>
      </c>
      <c r="C774" s="103" t="s">
        <v>11000</v>
      </c>
      <c r="D774" s="161">
        <v>1002341</v>
      </c>
      <c r="E774" s="161">
        <v>906640</v>
      </c>
      <c r="F774" s="162">
        <f t="shared" si="32"/>
        <v>95701</v>
      </c>
      <c r="G774" s="52">
        <f t="shared" si="31"/>
        <v>0.90452251279754092</v>
      </c>
      <c r="H774" s="92"/>
    </row>
    <row r="775" spans="1:8" s="15" customFormat="1" ht="25.5" outlineLevel="2">
      <c r="A775" s="89" t="s">
        <v>37</v>
      </c>
      <c r="B775" s="104" t="s">
        <v>10999</v>
      </c>
      <c r="C775" s="103" t="s">
        <v>10998</v>
      </c>
      <c r="D775" s="161">
        <v>30070242</v>
      </c>
      <c r="E775" s="161">
        <v>27199230</v>
      </c>
      <c r="F775" s="162">
        <f t="shared" si="32"/>
        <v>2871012</v>
      </c>
      <c r="G775" s="52">
        <f t="shared" si="31"/>
        <v>0.90452314949776591</v>
      </c>
      <c r="H775" s="92"/>
    </row>
    <row r="776" spans="1:8" s="15" customFormat="1" outlineLevel="2">
      <c r="A776" s="89" t="s">
        <v>37</v>
      </c>
      <c r="B776" s="104" t="s">
        <v>10997</v>
      </c>
      <c r="C776" s="103" t="s">
        <v>10996</v>
      </c>
      <c r="D776" s="161">
        <v>30070242</v>
      </c>
      <c r="E776" s="161">
        <v>25634728.079999998</v>
      </c>
      <c r="F776" s="162">
        <f t="shared" si="32"/>
        <v>4435513.9200000018</v>
      </c>
      <c r="G776" s="52">
        <f t="shared" si="31"/>
        <v>0.8524949044307657</v>
      </c>
      <c r="H776" s="92"/>
    </row>
    <row r="777" spans="1:8" s="15" customFormat="1" outlineLevel="2">
      <c r="A777" s="89" t="s">
        <v>37</v>
      </c>
      <c r="B777" s="104" t="s">
        <v>10995</v>
      </c>
      <c r="C777" s="103" t="s">
        <v>10994</v>
      </c>
      <c r="D777" s="161">
        <v>5011707</v>
      </c>
      <c r="E777" s="161">
        <v>3596686</v>
      </c>
      <c r="F777" s="162">
        <f t="shared" si="32"/>
        <v>1415021</v>
      </c>
      <c r="G777" s="52">
        <f t="shared" si="31"/>
        <v>0.71765687818541668</v>
      </c>
      <c r="H777" s="92"/>
    </row>
    <row r="778" spans="1:8" s="15" customFormat="1" ht="38.25" outlineLevel="2">
      <c r="A778" s="89" t="s">
        <v>37</v>
      </c>
      <c r="B778" s="104" t="s">
        <v>10991</v>
      </c>
      <c r="C778" s="103" t="s">
        <v>10990</v>
      </c>
      <c r="D778" s="161">
        <v>10023414</v>
      </c>
      <c r="E778" s="161">
        <v>1257080</v>
      </c>
      <c r="F778" s="162">
        <f t="shared" si="32"/>
        <v>8766334</v>
      </c>
      <c r="G778" s="52">
        <f t="shared" si="31"/>
        <v>0.12541435482960198</v>
      </c>
      <c r="H778" s="92"/>
    </row>
    <row r="779" spans="1:8" s="15" customFormat="1" ht="25.5" outlineLevel="2">
      <c r="A779" s="89" t="s">
        <v>37</v>
      </c>
      <c r="B779" s="104" t="s">
        <v>10989</v>
      </c>
      <c r="C779" s="103" t="s">
        <v>10988</v>
      </c>
      <c r="D779" s="161">
        <v>5011707</v>
      </c>
      <c r="E779" s="161">
        <v>3376105</v>
      </c>
      <c r="F779" s="162">
        <f t="shared" si="32"/>
        <v>1635602</v>
      </c>
      <c r="G779" s="52">
        <f t="shared" si="31"/>
        <v>0.6736437305692452</v>
      </c>
      <c r="H779" s="92"/>
    </row>
    <row r="780" spans="1:8" s="15" customFormat="1" ht="25.5" outlineLevel="2">
      <c r="A780" s="89" t="s">
        <v>37</v>
      </c>
      <c r="B780" s="104" t="s">
        <v>10987</v>
      </c>
      <c r="C780" s="103" t="s">
        <v>10986</v>
      </c>
      <c r="D780" s="161">
        <v>6014048</v>
      </c>
      <c r="E780" s="161">
        <v>5439846</v>
      </c>
      <c r="F780" s="162">
        <f t="shared" si="32"/>
        <v>574202</v>
      </c>
      <c r="G780" s="52">
        <f t="shared" si="31"/>
        <v>0.90452320965845301</v>
      </c>
      <c r="H780" s="92"/>
    </row>
    <row r="781" spans="1:8" s="15" customFormat="1" outlineLevel="2">
      <c r="A781" s="89" t="s">
        <v>37</v>
      </c>
      <c r="B781" s="104" t="s">
        <v>11061</v>
      </c>
      <c r="C781" s="103" t="s">
        <v>11060</v>
      </c>
      <c r="D781" s="161">
        <v>126824454</v>
      </c>
      <c r="E781" s="161">
        <v>110088632.44</v>
      </c>
      <c r="F781" s="162">
        <f t="shared" si="32"/>
        <v>16735821.560000002</v>
      </c>
      <c r="G781" s="52">
        <f t="shared" si="31"/>
        <v>0.86803947478457111</v>
      </c>
      <c r="H781" s="92"/>
    </row>
    <row r="782" spans="1:8" s="15" customFormat="1" ht="38.25" outlineLevel="2">
      <c r="A782" s="89" t="s">
        <v>37</v>
      </c>
      <c r="B782" s="104" t="s">
        <v>11059</v>
      </c>
      <c r="C782" s="103" t="s">
        <v>11058</v>
      </c>
      <c r="D782" s="161">
        <v>49823893</v>
      </c>
      <c r="E782" s="161">
        <v>39959769</v>
      </c>
      <c r="F782" s="162">
        <f t="shared" si="32"/>
        <v>9864124</v>
      </c>
      <c r="G782" s="52">
        <f t="shared" si="31"/>
        <v>0.80202020745348024</v>
      </c>
      <c r="H782" s="92"/>
    </row>
    <row r="783" spans="1:8" s="15" customFormat="1" outlineLevel="2">
      <c r="A783" s="89" t="s">
        <v>37</v>
      </c>
      <c r="B783" s="104" t="s">
        <v>11057</v>
      </c>
      <c r="C783" s="103" t="s">
        <v>11056</v>
      </c>
      <c r="D783" s="161">
        <v>113236120</v>
      </c>
      <c r="E783" s="161">
        <v>108490024.42</v>
      </c>
      <c r="F783" s="162">
        <f t="shared" si="32"/>
        <v>4746095.5799999982</v>
      </c>
      <c r="G783" s="52">
        <f t="shared" si="31"/>
        <v>0.95808673433883107</v>
      </c>
      <c r="H783" s="92"/>
    </row>
    <row r="784" spans="1:8" s="15" customFormat="1" outlineLevel="2">
      <c r="A784" s="89" t="s">
        <v>37</v>
      </c>
      <c r="B784" s="104" t="s">
        <v>11055</v>
      </c>
      <c r="C784" s="103" t="s">
        <v>11054</v>
      </c>
      <c r="D784" s="161">
        <v>90588897</v>
      </c>
      <c r="E784" s="161">
        <v>88412162</v>
      </c>
      <c r="F784" s="162">
        <f t="shared" si="32"/>
        <v>2176735</v>
      </c>
      <c r="G784" s="52">
        <f t="shared" si="31"/>
        <v>0.97597128266171518</v>
      </c>
      <c r="H784" s="92"/>
    </row>
    <row r="785" spans="1:8" s="15" customFormat="1" outlineLevel="2">
      <c r="A785" s="89" t="s">
        <v>37</v>
      </c>
      <c r="B785" s="104" t="s">
        <v>11088</v>
      </c>
      <c r="C785" s="103" t="s">
        <v>11087</v>
      </c>
      <c r="D785" s="161">
        <v>298943352</v>
      </c>
      <c r="E785" s="161">
        <v>238996965</v>
      </c>
      <c r="F785" s="162">
        <f t="shared" si="32"/>
        <v>59946387</v>
      </c>
      <c r="G785" s="52">
        <f t="shared" si="31"/>
        <v>0.7994724197780454</v>
      </c>
      <c r="H785" s="92"/>
    </row>
    <row r="786" spans="1:8" s="15" customFormat="1" ht="25.5" outlineLevel="2">
      <c r="A786" s="89" t="s">
        <v>37</v>
      </c>
      <c r="B786" s="104" t="s">
        <v>12041</v>
      </c>
      <c r="C786" s="103" t="s">
        <v>12042</v>
      </c>
      <c r="D786" s="161">
        <v>90588897</v>
      </c>
      <c r="E786" s="161">
        <v>90588896.980000004</v>
      </c>
      <c r="F786" s="162">
        <f t="shared" si="32"/>
        <v>1.9999995827674866E-2</v>
      </c>
      <c r="G786" s="52">
        <f t="shared" si="31"/>
        <v>0.99999999977922249</v>
      </c>
      <c r="H786" s="92"/>
    </row>
    <row r="787" spans="1:8" s="15" customFormat="1" ht="38.25" outlineLevel="2">
      <c r="A787" s="89" t="s">
        <v>37</v>
      </c>
      <c r="B787" s="104" t="s">
        <v>11086</v>
      </c>
      <c r="C787" s="103" t="s">
        <v>11085</v>
      </c>
      <c r="D787" s="161">
        <v>54353338</v>
      </c>
      <c r="E787" s="161">
        <v>46748305.530000001</v>
      </c>
      <c r="F787" s="162">
        <f t="shared" si="32"/>
        <v>7605032.4699999988</v>
      </c>
      <c r="G787" s="52">
        <f t="shared" si="31"/>
        <v>0.86008159296490683</v>
      </c>
      <c r="H787" s="92"/>
    </row>
    <row r="788" spans="1:8" s="15" customFormat="1" ht="25.5" outlineLevel="2">
      <c r="A788" s="89" t="s">
        <v>37</v>
      </c>
      <c r="B788" s="104" t="s">
        <v>11084</v>
      </c>
      <c r="C788" s="103" t="s">
        <v>11083</v>
      </c>
      <c r="D788" s="161">
        <v>45294448</v>
      </c>
      <c r="E788" s="161">
        <v>39684275.020000003</v>
      </c>
      <c r="F788" s="162">
        <f t="shared" si="32"/>
        <v>5610172.9799999967</v>
      </c>
      <c r="G788" s="52">
        <f t="shared" si="31"/>
        <v>0.87613994147803731</v>
      </c>
      <c r="H788" s="92"/>
    </row>
    <row r="789" spans="1:8" s="15" customFormat="1" outlineLevel="2">
      <c r="A789" s="89" t="s">
        <v>37</v>
      </c>
      <c r="B789" s="104" t="s">
        <v>11082</v>
      </c>
      <c r="C789" s="103" t="s">
        <v>11081</v>
      </c>
      <c r="D789" s="161">
        <v>86507797</v>
      </c>
      <c r="E789" s="161">
        <v>84272738</v>
      </c>
      <c r="F789" s="162">
        <f t="shared" si="32"/>
        <v>2235059</v>
      </c>
      <c r="G789" s="52">
        <f t="shared" si="31"/>
        <v>0.97416349649962763</v>
      </c>
      <c r="H789" s="92"/>
    </row>
    <row r="790" spans="1:8" s="15" customFormat="1" outlineLevel="2">
      <c r="A790" s="89" t="s">
        <v>37</v>
      </c>
      <c r="B790" s="104" t="s">
        <v>11461</v>
      </c>
      <c r="C790" s="103" t="s">
        <v>11462</v>
      </c>
      <c r="D790" s="161">
        <v>1057491</v>
      </c>
      <c r="E790" s="161">
        <v>1007763.09</v>
      </c>
      <c r="F790" s="162">
        <f>D790-E790</f>
        <v>49727.910000000033</v>
      </c>
      <c r="G790" s="52">
        <f t="shared" si="31"/>
        <v>0.95297557142330291</v>
      </c>
      <c r="H790" s="92"/>
    </row>
    <row r="791" spans="1:8" s="15" customFormat="1" outlineLevel="2">
      <c r="A791" s="89" t="s">
        <v>37</v>
      </c>
      <c r="B791" s="104" t="s">
        <v>11940</v>
      </c>
      <c r="C791" s="103" t="s">
        <v>11941</v>
      </c>
      <c r="D791" s="161">
        <v>594000</v>
      </c>
      <c r="E791" s="161">
        <v>507108.64</v>
      </c>
      <c r="F791" s="162">
        <f>D791-E791</f>
        <v>86891.359999999986</v>
      </c>
      <c r="G791" s="52">
        <f t="shared" si="31"/>
        <v>0.85371824915824923</v>
      </c>
      <c r="H791" s="92"/>
    </row>
    <row r="792" spans="1:8" s="101" customFormat="1" outlineLevel="1">
      <c r="A792" s="91" t="s">
        <v>11166</v>
      </c>
      <c r="B792" s="104"/>
      <c r="C792" s="103"/>
      <c r="D792" s="161"/>
      <c r="E792" s="161"/>
      <c r="F792" s="162">
        <f>SUBTOTAL(9,F276:F791)</f>
        <v>454171026.33999985</v>
      </c>
      <c r="G792" s="52"/>
      <c r="H792" s="92"/>
    </row>
    <row r="793" spans="1:8" s="15" customFormat="1" ht="25.5" outlineLevel="2">
      <c r="A793" s="89" t="s">
        <v>100</v>
      </c>
      <c r="B793" s="104" t="s">
        <v>103</v>
      </c>
      <c r="C793" s="103" t="s">
        <v>104</v>
      </c>
      <c r="D793" s="161">
        <v>8481300</v>
      </c>
      <c r="E793" s="161">
        <v>8469815</v>
      </c>
      <c r="F793" s="162">
        <f t="shared" ref="F793:F809" si="33">D793-E793</f>
        <v>11485</v>
      </c>
      <c r="G793" s="52">
        <f t="shared" ref="G793:G809" si="34">E793/D793</f>
        <v>0.99864584438706328</v>
      </c>
      <c r="H793" s="92"/>
    </row>
    <row r="794" spans="1:8" s="15" customFormat="1" outlineLevel="2">
      <c r="A794" s="89" t="s">
        <v>100</v>
      </c>
      <c r="B794" s="104" t="s">
        <v>105</v>
      </c>
      <c r="C794" s="103" t="s">
        <v>106</v>
      </c>
      <c r="D794" s="161">
        <v>997800</v>
      </c>
      <c r="E794" s="161">
        <v>601049</v>
      </c>
      <c r="F794" s="162">
        <f t="shared" si="33"/>
        <v>396751</v>
      </c>
      <c r="G794" s="52">
        <f t="shared" si="34"/>
        <v>0.60237422329124068</v>
      </c>
      <c r="H794" s="92"/>
    </row>
    <row r="795" spans="1:8" s="15" customFormat="1" outlineLevel="2">
      <c r="A795" s="89" t="s">
        <v>100</v>
      </c>
      <c r="B795" s="104" t="s">
        <v>7798</v>
      </c>
      <c r="C795" s="103" t="s">
        <v>11110</v>
      </c>
      <c r="D795" s="161">
        <v>4807080</v>
      </c>
      <c r="E795" s="161">
        <v>4349010</v>
      </c>
      <c r="F795" s="162">
        <f t="shared" si="33"/>
        <v>458070</v>
      </c>
      <c r="G795" s="52">
        <f t="shared" si="34"/>
        <v>0.90470930377692904</v>
      </c>
      <c r="H795" s="92"/>
    </row>
    <row r="796" spans="1:8" s="15" customFormat="1" ht="25.5" outlineLevel="2">
      <c r="A796" s="89" t="s">
        <v>100</v>
      </c>
      <c r="B796" s="104" t="s">
        <v>7797</v>
      </c>
      <c r="C796" s="103" t="s">
        <v>7796</v>
      </c>
      <c r="D796" s="161">
        <v>664980</v>
      </c>
      <c r="E796" s="161">
        <v>597534</v>
      </c>
      <c r="F796" s="162">
        <f t="shared" si="33"/>
        <v>67446</v>
      </c>
      <c r="G796" s="52">
        <f t="shared" si="34"/>
        <v>0.89857439321483357</v>
      </c>
      <c r="H796" s="92"/>
    </row>
    <row r="797" spans="1:8" s="15" customFormat="1" ht="25.5" outlineLevel="2">
      <c r="A797" s="89" t="s">
        <v>100</v>
      </c>
      <c r="B797" s="104" t="s">
        <v>7795</v>
      </c>
      <c r="C797" s="103" t="s">
        <v>11111</v>
      </c>
      <c r="D797" s="161">
        <v>5207670</v>
      </c>
      <c r="E797" s="161">
        <f>1173473+3506007</f>
        <v>4679480</v>
      </c>
      <c r="F797" s="162">
        <f t="shared" si="33"/>
        <v>528190</v>
      </c>
      <c r="G797" s="52">
        <f t="shared" si="34"/>
        <v>0.89857460246136944</v>
      </c>
      <c r="H797" s="92"/>
    </row>
    <row r="798" spans="1:8" s="15" customFormat="1" ht="25.5" outlineLevel="2">
      <c r="A798" s="89" t="s">
        <v>100</v>
      </c>
      <c r="B798" s="104" t="s">
        <v>11670</v>
      </c>
      <c r="C798" s="103" t="s">
        <v>11671</v>
      </c>
      <c r="D798" s="161">
        <v>801180</v>
      </c>
      <c r="E798" s="161">
        <v>754664</v>
      </c>
      <c r="F798" s="162">
        <f t="shared" si="33"/>
        <v>46516</v>
      </c>
      <c r="G798" s="52">
        <f t="shared" si="34"/>
        <v>0.94194063755959956</v>
      </c>
      <c r="H798" s="92"/>
    </row>
    <row r="799" spans="1:8" s="15" customFormat="1" ht="25.5" outlineLevel="2">
      <c r="A799" s="89" t="s">
        <v>100</v>
      </c>
      <c r="B799" s="104" t="s">
        <v>7794</v>
      </c>
      <c r="C799" s="103" t="s">
        <v>7793</v>
      </c>
      <c r="D799" s="161">
        <v>3204720</v>
      </c>
      <c r="E799" s="161">
        <v>2498147</v>
      </c>
      <c r="F799" s="162">
        <f t="shared" si="33"/>
        <v>706573</v>
      </c>
      <c r="G799" s="52">
        <f t="shared" si="34"/>
        <v>0.77952114381287596</v>
      </c>
      <c r="H799" s="92"/>
    </row>
    <row r="800" spans="1:8" s="15" customFormat="1" ht="38.25" outlineLevel="2">
      <c r="A800" s="89" t="s">
        <v>100</v>
      </c>
      <c r="B800" s="104" t="s">
        <v>7792</v>
      </c>
      <c r="C800" s="103" t="s">
        <v>11112</v>
      </c>
      <c r="D800" s="161">
        <v>6008850</v>
      </c>
      <c r="E800" s="161">
        <v>4311847</v>
      </c>
      <c r="F800" s="162">
        <f t="shared" si="33"/>
        <v>1697003</v>
      </c>
      <c r="G800" s="52">
        <f t="shared" si="34"/>
        <v>0.71758273213676493</v>
      </c>
      <c r="H800" s="92"/>
    </row>
    <row r="801" spans="1:8" s="15" customFormat="1" ht="25.5" outlineLevel="2">
      <c r="A801" s="89" t="s">
        <v>100</v>
      </c>
      <c r="B801" s="104" t="s">
        <v>7791</v>
      </c>
      <c r="C801" s="103" t="s">
        <v>11113</v>
      </c>
      <c r="D801" s="161">
        <v>5207670</v>
      </c>
      <c r="E801" s="161">
        <v>3705502</v>
      </c>
      <c r="F801" s="162">
        <f t="shared" si="33"/>
        <v>1502168</v>
      </c>
      <c r="G801" s="52">
        <f t="shared" si="34"/>
        <v>0.71154700662676396</v>
      </c>
      <c r="H801" s="92"/>
    </row>
    <row r="802" spans="1:8" s="15" customFormat="1" ht="25.5" outlineLevel="2">
      <c r="A802" s="89" t="s">
        <v>100</v>
      </c>
      <c r="B802" s="104" t="s">
        <v>7790</v>
      </c>
      <c r="C802" s="103" t="s">
        <v>11114</v>
      </c>
      <c r="D802" s="161">
        <v>2002950</v>
      </c>
      <c r="E802" s="161">
        <v>1813299</v>
      </c>
      <c r="F802" s="162">
        <f t="shared" si="33"/>
        <v>189651</v>
      </c>
      <c r="G802" s="52">
        <f t="shared" si="34"/>
        <v>0.90531416161162281</v>
      </c>
      <c r="H802" s="90"/>
    </row>
    <row r="803" spans="1:8" s="15" customFormat="1" ht="25.5" outlineLevel="2">
      <c r="A803" s="89" t="s">
        <v>100</v>
      </c>
      <c r="B803" s="104" t="s">
        <v>12092</v>
      </c>
      <c r="C803" s="103" t="s">
        <v>12093</v>
      </c>
      <c r="D803" s="161">
        <v>1001475</v>
      </c>
      <c r="E803" s="161">
        <v>991367</v>
      </c>
      <c r="F803" s="162">
        <f t="shared" si="33"/>
        <v>10108</v>
      </c>
      <c r="G803" s="52">
        <f t="shared" si="34"/>
        <v>0.98990688734117183</v>
      </c>
      <c r="H803" s="92"/>
    </row>
    <row r="804" spans="1:8" s="15" customFormat="1" ht="25.5" outlineLevel="2">
      <c r="A804" s="89" t="s">
        <v>100</v>
      </c>
      <c r="B804" s="104" t="s">
        <v>7789</v>
      </c>
      <c r="C804" s="103" t="s">
        <v>7788</v>
      </c>
      <c r="D804" s="161">
        <v>1001475</v>
      </c>
      <c r="E804" s="161">
        <v>906649</v>
      </c>
      <c r="F804" s="162">
        <f t="shared" si="33"/>
        <v>94826</v>
      </c>
      <c r="G804" s="52">
        <f t="shared" si="34"/>
        <v>0.90531366234803667</v>
      </c>
      <c r="H804" s="92"/>
    </row>
    <row r="805" spans="1:8" s="15" customFormat="1" ht="25.5" outlineLevel="2">
      <c r="A805" s="89" t="s">
        <v>100</v>
      </c>
      <c r="B805" s="104" t="s">
        <v>7787</v>
      </c>
      <c r="C805" s="103" t="s">
        <v>7786</v>
      </c>
      <c r="D805" s="161">
        <v>4005900</v>
      </c>
      <c r="E805" s="161">
        <v>3626598</v>
      </c>
      <c r="F805" s="162">
        <f t="shared" si="33"/>
        <v>379302</v>
      </c>
      <c r="G805" s="52">
        <f t="shared" si="34"/>
        <v>0.90531416161162281</v>
      </c>
      <c r="H805" s="92"/>
    </row>
    <row r="806" spans="1:8" s="15" customFormat="1" ht="38.25" outlineLevel="2">
      <c r="A806" s="89" t="s">
        <v>100</v>
      </c>
      <c r="B806" s="104" t="s">
        <v>7785</v>
      </c>
      <c r="C806" s="103" t="s">
        <v>11115</v>
      </c>
      <c r="D806" s="161">
        <v>5007375</v>
      </c>
      <c r="E806" s="161">
        <f>4525812+6855</f>
        <v>4532667</v>
      </c>
      <c r="F806" s="162">
        <f t="shared" si="33"/>
        <v>474708</v>
      </c>
      <c r="G806" s="52">
        <f t="shared" si="34"/>
        <v>0.9051982326069048</v>
      </c>
      <c r="H806" s="92"/>
    </row>
    <row r="807" spans="1:8" s="15" customFormat="1" outlineLevel="2">
      <c r="A807" s="89" t="s">
        <v>100</v>
      </c>
      <c r="B807" s="104" t="s">
        <v>10985</v>
      </c>
      <c r="C807" s="103" t="s">
        <v>10984</v>
      </c>
      <c r="D807" s="161">
        <v>1002341</v>
      </c>
      <c r="E807" s="161">
        <v>718939</v>
      </c>
      <c r="F807" s="162">
        <f t="shared" si="33"/>
        <v>283402</v>
      </c>
      <c r="G807" s="52">
        <f t="shared" si="34"/>
        <v>0.71725989458677242</v>
      </c>
      <c r="H807" s="92"/>
    </row>
    <row r="808" spans="1:8" s="15" customFormat="1" outlineLevel="2">
      <c r="A808" s="89" t="s">
        <v>100</v>
      </c>
      <c r="B808" s="104" t="s">
        <v>10983</v>
      </c>
      <c r="C808" s="103" t="s">
        <v>10982</v>
      </c>
      <c r="D808" s="161">
        <v>1002341</v>
      </c>
      <c r="E808" s="161">
        <v>906139</v>
      </c>
      <c r="F808" s="162">
        <f t="shared" si="33"/>
        <v>96202</v>
      </c>
      <c r="G808" s="52">
        <f t="shared" si="34"/>
        <v>0.90402268289933263</v>
      </c>
      <c r="H808" s="92"/>
    </row>
    <row r="809" spans="1:8" s="15" customFormat="1" outlineLevel="2">
      <c r="A809" s="89" t="s">
        <v>100</v>
      </c>
      <c r="B809" s="104" t="s">
        <v>12094</v>
      </c>
      <c r="C809" s="103" t="s">
        <v>12095</v>
      </c>
      <c r="D809" s="161">
        <v>45294448</v>
      </c>
      <c r="E809" s="161">
        <v>45294447</v>
      </c>
      <c r="F809" s="162">
        <f t="shared" si="33"/>
        <v>1</v>
      </c>
      <c r="G809" s="52">
        <f t="shared" si="34"/>
        <v>0.99999997792223894</v>
      </c>
      <c r="H809" s="92"/>
    </row>
    <row r="810" spans="1:8" s="101" customFormat="1" outlineLevel="1">
      <c r="A810" s="91" t="s">
        <v>11167</v>
      </c>
      <c r="B810" s="104"/>
      <c r="C810" s="103"/>
      <c r="D810" s="161"/>
      <c r="E810" s="161"/>
      <c r="F810" s="162">
        <f>SUBTOTAL(9,F793:F809)</f>
        <v>6942402</v>
      </c>
      <c r="G810" s="52"/>
      <c r="H810" s="92"/>
    </row>
    <row r="811" spans="1:8" s="15" customFormat="1" ht="25.5" outlineLevel="2">
      <c r="A811" s="89" t="s">
        <v>75</v>
      </c>
      <c r="B811" s="104" t="s">
        <v>107</v>
      </c>
      <c r="C811" s="103" t="s">
        <v>108</v>
      </c>
      <c r="D811" s="161">
        <v>6999948</v>
      </c>
      <c r="E811" s="161">
        <v>4788373.6100000003</v>
      </c>
      <c r="F811" s="162">
        <f t="shared" ref="F811:F842" si="35">D811-E811</f>
        <v>2211574.3899999997</v>
      </c>
      <c r="G811" s="52">
        <f t="shared" ref="G811:G842" si="36">E811/D811</f>
        <v>0.68405845443423297</v>
      </c>
      <c r="H811" s="92"/>
    </row>
    <row r="812" spans="1:8" s="15" customFormat="1" outlineLevel="2">
      <c r="A812" s="89" t="s">
        <v>75</v>
      </c>
      <c r="B812" s="104" t="s">
        <v>11527</v>
      </c>
      <c r="C812" s="103" t="s">
        <v>11528</v>
      </c>
      <c r="D812" s="161">
        <v>668000</v>
      </c>
      <c r="E812" s="161">
        <v>339413.98</v>
      </c>
      <c r="F812" s="162">
        <f t="shared" si="35"/>
        <v>328586.02</v>
      </c>
      <c r="G812" s="52">
        <f t="shared" si="36"/>
        <v>0.50810476047904185</v>
      </c>
      <c r="H812" s="92"/>
    </row>
    <row r="813" spans="1:8" s="15" customFormat="1" outlineLevel="2">
      <c r="A813" s="89" t="s">
        <v>75</v>
      </c>
      <c r="B813" s="104" t="s">
        <v>10054</v>
      </c>
      <c r="C813" s="103" t="s">
        <v>10053</v>
      </c>
      <c r="D813" s="161">
        <v>2562749</v>
      </c>
      <c r="E813" s="161">
        <v>661865.36</v>
      </c>
      <c r="F813" s="162">
        <f t="shared" si="35"/>
        <v>1900883.6400000001</v>
      </c>
      <c r="G813" s="52">
        <f t="shared" si="36"/>
        <v>0.25826382529073272</v>
      </c>
      <c r="H813" s="92"/>
    </row>
    <row r="814" spans="1:8" s="15" customFormat="1" ht="25.5" outlineLevel="2">
      <c r="A814" s="89" t="s">
        <v>75</v>
      </c>
      <c r="B814" s="104" t="s">
        <v>10052</v>
      </c>
      <c r="C814" s="103" t="s">
        <v>10051</v>
      </c>
      <c r="D814" s="161">
        <v>1153237</v>
      </c>
      <c r="E814" s="161">
        <v>891091.8</v>
      </c>
      <c r="F814" s="162">
        <f t="shared" si="35"/>
        <v>262145.19999999995</v>
      </c>
      <c r="G814" s="52">
        <f t="shared" si="36"/>
        <v>0.77268748748089078</v>
      </c>
      <c r="H814" s="92"/>
    </row>
    <row r="815" spans="1:8" s="15" customFormat="1" outlineLevel="2">
      <c r="A815" s="89" t="s">
        <v>75</v>
      </c>
      <c r="B815" s="104" t="s">
        <v>10050</v>
      </c>
      <c r="C815" s="103" t="s">
        <v>10049</v>
      </c>
      <c r="D815" s="161">
        <v>3075299</v>
      </c>
      <c r="E815" s="161">
        <v>2814514</v>
      </c>
      <c r="F815" s="162">
        <f t="shared" si="35"/>
        <v>260785</v>
      </c>
      <c r="G815" s="52">
        <f t="shared" si="36"/>
        <v>0.91520011550096425</v>
      </c>
      <c r="H815" s="92"/>
    </row>
    <row r="816" spans="1:8" s="15" customFormat="1" ht="25.5" outlineLevel="2">
      <c r="A816" s="89" t="s">
        <v>75</v>
      </c>
      <c r="B816" s="104" t="s">
        <v>10048</v>
      </c>
      <c r="C816" s="103" t="s">
        <v>10047</v>
      </c>
      <c r="D816" s="161">
        <v>5535536</v>
      </c>
      <c r="E816" s="161">
        <v>4705934.97</v>
      </c>
      <c r="F816" s="162">
        <f t="shared" si="35"/>
        <v>829601.03000000026</v>
      </c>
      <c r="G816" s="52">
        <f t="shared" si="36"/>
        <v>0.85013176140485758</v>
      </c>
      <c r="H816" s="92"/>
    </row>
    <row r="817" spans="1:8" s="15" customFormat="1" outlineLevel="2">
      <c r="A817" s="89" t="s">
        <v>75</v>
      </c>
      <c r="B817" s="104" t="s">
        <v>10046</v>
      </c>
      <c r="C817" s="103" t="s">
        <v>10045</v>
      </c>
      <c r="D817" s="161">
        <v>2460238</v>
      </c>
      <c r="E817" s="161">
        <v>2238247.1</v>
      </c>
      <c r="F817" s="162">
        <f t="shared" si="35"/>
        <v>221990.89999999991</v>
      </c>
      <c r="G817" s="52">
        <f t="shared" si="36"/>
        <v>0.90976852645963524</v>
      </c>
      <c r="H817" s="92"/>
    </row>
    <row r="818" spans="1:8" s="15" customFormat="1" outlineLevel="2">
      <c r="A818" s="89" t="s">
        <v>75</v>
      </c>
      <c r="B818" s="104" t="s">
        <v>10044</v>
      </c>
      <c r="C818" s="103" t="s">
        <v>10043</v>
      </c>
      <c r="D818" s="161">
        <v>19989440</v>
      </c>
      <c r="E818" s="161">
        <v>19989439.800000001</v>
      </c>
      <c r="F818" s="162">
        <f t="shared" si="35"/>
        <v>0.19999999925494194</v>
      </c>
      <c r="G818" s="52">
        <f t="shared" si="36"/>
        <v>0.99999998999471729</v>
      </c>
      <c r="H818" s="92"/>
    </row>
    <row r="819" spans="1:8" s="15" customFormat="1" ht="38.25" outlineLevel="2">
      <c r="A819" s="89" t="s">
        <v>75</v>
      </c>
      <c r="B819" s="104" t="s">
        <v>10042</v>
      </c>
      <c r="C819" s="103" t="s">
        <v>10041</v>
      </c>
      <c r="D819" s="161">
        <v>6458126</v>
      </c>
      <c r="E819" s="161">
        <v>4478474.2400000002</v>
      </c>
      <c r="F819" s="162">
        <f t="shared" si="35"/>
        <v>1979651.7599999998</v>
      </c>
      <c r="G819" s="52">
        <f t="shared" si="36"/>
        <v>0.69346343505840558</v>
      </c>
      <c r="H819" s="92"/>
    </row>
    <row r="820" spans="1:8" s="15" customFormat="1" outlineLevel="2">
      <c r="A820" s="89" t="s">
        <v>75</v>
      </c>
      <c r="B820" s="104" t="s">
        <v>10040</v>
      </c>
      <c r="C820" s="103" t="s">
        <v>10039</v>
      </c>
      <c r="D820" s="161">
        <v>5035801</v>
      </c>
      <c r="E820" s="161">
        <v>4595383.25</v>
      </c>
      <c r="F820" s="162">
        <f t="shared" si="35"/>
        <v>440417.75</v>
      </c>
      <c r="G820" s="52">
        <f t="shared" si="36"/>
        <v>0.91254266203132328</v>
      </c>
      <c r="H820" s="92"/>
    </row>
    <row r="821" spans="1:8" s="15" customFormat="1" ht="25.5" outlineLevel="2">
      <c r="A821" s="89" t="s">
        <v>75</v>
      </c>
      <c r="B821" s="104" t="s">
        <v>11838</v>
      </c>
      <c r="C821" s="103" t="s">
        <v>11839</v>
      </c>
      <c r="D821" s="161">
        <v>4791708</v>
      </c>
      <c r="E821" s="161">
        <v>3449742.6</v>
      </c>
      <c r="F821" s="162">
        <f t="shared" si="35"/>
        <v>1341965.3999999999</v>
      </c>
      <c r="G821" s="52">
        <f t="shared" si="36"/>
        <v>0.71994007147347039</v>
      </c>
      <c r="H821" s="92"/>
    </row>
    <row r="822" spans="1:8" s="15" customFormat="1" outlineLevel="2">
      <c r="A822" s="89" t="s">
        <v>75</v>
      </c>
      <c r="B822" s="104" t="s">
        <v>11748</v>
      </c>
      <c r="C822" s="103" t="s">
        <v>11749</v>
      </c>
      <c r="D822" s="161">
        <v>182550</v>
      </c>
      <c r="E822" s="161">
        <v>20699.5</v>
      </c>
      <c r="F822" s="162">
        <f t="shared" si="35"/>
        <v>161850.5</v>
      </c>
      <c r="G822" s="52">
        <f t="shared" si="36"/>
        <v>0.11339085182141879</v>
      </c>
      <c r="H822" s="90"/>
    </row>
    <row r="823" spans="1:8" s="15" customFormat="1" ht="25.5" outlineLevel="2">
      <c r="A823" s="89" t="s">
        <v>75</v>
      </c>
      <c r="B823" s="104" t="s">
        <v>11116</v>
      </c>
      <c r="C823" s="103" t="s">
        <v>11117</v>
      </c>
      <c r="D823" s="161">
        <v>469086</v>
      </c>
      <c r="E823" s="161">
        <v>462686.32</v>
      </c>
      <c r="F823" s="162">
        <f t="shared" si="35"/>
        <v>6399.679999999993</v>
      </c>
      <c r="G823" s="52">
        <f t="shared" si="36"/>
        <v>0.98635712854359325</v>
      </c>
      <c r="H823" s="92"/>
    </row>
    <row r="824" spans="1:8" s="15" customFormat="1" ht="38.25" outlineLevel="2">
      <c r="A824" s="89" t="s">
        <v>75</v>
      </c>
      <c r="B824" s="104" t="s">
        <v>10038</v>
      </c>
      <c r="C824" s="103" t="s">
        <v>11105</v>
      </c>
      <c r="D824" s="161">
        <v>1537649</v>
      </c>
      <c r="E824" s="161">
        <v>1047019.77</v>
      </c>
      <c r="F824" s="162">
        <f t="shared" si="35"/>
        <v>490629.23</v>
      </c>
      <c r="G824" s="52">
        <f t="shared" si="36"/>
        <v>0.68092247970765762</v>
      </c>
      <c r="H824" s="92"/>
    </row>
    <row r="825" spans="1:8" s="15" customFormat="1" ht="25.5" outlineLevel="2">
      <c r="A825" s="89" t="s">
        <v>75</v>
      </c>
      <c r="B825" s="104" t="s">
        <v>10037</v>
      </c>
      <c r="C825" s="103" t="s">
        <v>11102</v>
      </c>
      <c r="D825" s="161">
        <v>1537649</v>
      </c>
      <c r="E825" s="161">
        <v>1255466.28</v>
      </c>
      <c r="F825" s="162">
        <f t="shared" si="35"/>
        <v>282182.71999999997</v>
      </c>
      <c r="G825" s="52">
        <f t="shared" si="36"/>
        <v>0.81648430818736917</v>
      </c>
      <c r="H825" s="92"/>
    </row>
    <row r="826" spans="1:8" s="15" customFormat="1" ht="25.5" outlineLevel="2">
      <c r="A826" s="89" t="s">
        <v>75</v>
      </c>
      <c r="B826" s="104" t="s">
        <v>10036</v>
      </c>
      <c r="C826" s="103" t="s">
        <v>11103</v>
      </c>
      <c r="D826" s="161">
        <v>1537649</v>
      </c>
      <c r="E826" s="161">
        <v>1420945.53</v>
      </c>
      <c r="F826" s="162">
        <f t="shared" si="35"/>
        <v>116703.46999999997</v>
      </c>
      <c r="G826" s="52">
        <f t="shared" si="36"/>
        <v>0.92410265931951963</v>
      </c>
      <c r="H826" s="92"/>
    </row>
    <row r="827" spans="1:8" s="15" customFormat="1" outlineLevel="2">
      <c r="A827" s="89" t="s">
        <v>75</v>
      </c>
      <c r="B827" s="104" t="s">
        <v>11672</v>
      </c>
      <c r="C827" s="103" t="s">
        <v>11673</v>
      </c>
      <c r="D827" s="161">
        <v>750000</v>
      </c>
      <c r="E827" s="161">
        <v>262392.40000000002</v>
      </c>
      <c r="F827" s="162">
        <f t="shared" si="35"/>
        <v>487607.6</v>
      </c>
      <c r="G827" s="52">
        <f t="shared" si="36"/>
        <v>0.34985653333333339</v>
      </c>
      <c r="H827" s="92"/>
    </row>
    <row r="828" spans="1:8" s="15" customFormat="1" ht="25.5" outlineLevel="2">
      <c r="A828" s="89" t="s">
        <v>75</v>
      </c>
      <c r="B828" s="104" t="s">
        <v>12043</v>
      </c>
      <c r="C828" s="103" t="s">
        <v>12044</v>
      </c>
      <c r="D828" s="161">
        <v>1000000</v>
      </c>
      <c r="E828" s="161">
        <v>997261.06</v>
      </c>
      <c r="F828" s="162">
        <f t="shared" si="35"/>
        <v>2738.9399999999441</v>
      </c>
      <c r="G828" s="52">
        <f t="shared" si="36"/>
        <v>0.99726106000000003</v>
      </c>
      <c r="H828" s="92"/>
    </row>
    <row r="829" spans="1:8" s="15" customFormat="1" outlineLevel="2">
      <c r="A829" s="89" t="s">
        <v>75</v>
      </c>
      <c r="B829" s="104" t="s">
        <v>11840</v>
      </c>
      <c r="C829" s="103" t="s">
        <v>11841</v>
      </c>
      <c r="D829" s="161">
        <v>3935713</v>
      </c>
      <c r="E829" s="161">
        <v>3408851.29</v>
      </c>
      <c r="F829" s="162">
        <f t="shared" si="35"/>
        <v>526861.71</v>
      </c>
      <c r="G829" s="52">
        <f t="shared" si="36"/>
        <v>0.86613309710337116</v>
      </c>
      <c r="H829" s="92"/>
    </row>
    <row r="830" spans="1:8" s="15" customFormat="1" ht="25.5" outlineLevel="2">
      <c r="A830" s="89" t="s">
        <v>75</v>
      </c>
      <c r="B830" s="104" t="s">
        <v>7782</v>
      </c>
      <c r="C830" s="103" t="s">
        <v>7646</v>
      </c>
      <c r="D830" s="161">
        <v>1602360</v>
      </c>
      <c r="E830" s="161">
        <v>1439840</v>
      </c>
      <c r="F830" s="162">
        <f t="shared" si="35"/>
        <v>162520</v>
      </c>
      <c r="G830" s="52">
        <f t="shared" si="36"/>
        <v>0.89857460246136944</v>
      </c>
      <c r="H830" s="92"/>
    </row>
    <row r="831" spans="1:8" s="15" customFormat="1" ht="38.25" outlineLevel="2">
      <c r="A831" s="89" t="s">
        <v>75</v>
      </c>
      <c r="B831" s="104" t="s">
        <v>7781</v>
      </c>
      <c r="C831" s="103" t="s">
        <v>7780</v>
      </c>
      <c r="D831" s="161">
        <v>717056</v>
      </c>
      <c r="E831" s="161">
        <v>85000</v>
      </c>
      <c r="F831" s="162">
        <f t="shared" si="35"/>
        <v>632056</v>
      </c>
      <c r="G831" s="52">
        <f t="shared" si="36"/>
        <v>0.11854025348089968</v>
      </c>
      <c r="H831" s="92"/>
    </row>
    <row r="832" spans="1:8" s="15" customFormat="1" ht="25.5" outlineLevel="2">
      <c r="A832" s="89" t="s">
        <v>75</v>
      </c>
      <c r="B832" s="104" t="s">
        <v>7779</v>
      </c>
      <c r="C832" s="103" t="s">
        <v>7778</v>
      </c>
      <c r="D832" s="161">
        <v>1366012</v>
      </c>
      <c r="E832" s="161">
        <v>1227464</v>
      </c>
      <c r="F832" s="162">
        <f t="shared" si="35"/>
        <v>138548</v>
      </c>
      <c r="G832" s="52">
        <f t="shared" si="36"/>
        <v>0.89857482950369394</v>
      </c>
      <c r="H832" s="92"/>
    </row>
    <row r="833" spans="1:8" s="15" customFormat="1" ht="25.5" outlineLevel="2">
      <c r="A833" s="89" t="s">
        <v>75</v>
      </c>
      <c r="B833" s="104" t="s">
        <v>7777</v>
      </c>
      <c r="C833" s="103" t="s">
        <v>7776</v>
      </c>
      <c r="D833" s="161">
        <v>14421241</v>
      </c>
      <c r="E833" s="161">
        <v>4120000</v>
      </c>
      <c r="F833" s="162">
        <f t="shared" si="35"/>
        <v>10301241</v>
      </c>
      <c r="G833" s="52">
        <f t="shared" si="36"/>
        <v>0.28568969896557445</v>
      </c>
      <c r="H833" s="92"/>
    </row>
    <row r="834" spans="1:8" s="15" customFormat="1" outlineLevel="2">
      <c r="A834" s="89" t="s">
        <v>75</v>
      </c>
      <c r="B834" s="104" t="s">
        <v>7773</v>
      </c>
      <c r="C834" s="103" t="s">
        <v>7772</v>
      </c>
      <c r="D834" s="161">
        <v>2002950</v>
      </c>
      <c r="E834" s="161">
        <v>1799800</v>
      </c>
      <c r="F834" s="162">
        <f t="shared" si="35"/>
        <v>203150</v>
      </c>
      <c r="G834" s="52">
        <f t="shared" si="36"/>
        <v>0.89857460246136944</v>
      </c>
      <c r="H834" s="92"/>
    </row>
    <row r="835" spans="1:8" s="15" customFormat="1" outlineLevel="2">
      <c r="A835" s="89" t="s">
        <v>75</v>
      </c>
      <c r="B835" s="104" t="s">
        <v>7771</v>
      </c>
      <c r="C835" s="103" t="s">
        <v>7770</v>
      </c>
      <c r="D835" s="161">
        <v>1602360</v>
      </c>
      <c r="E835" s="161">
        <v>252000</v>
      </c>
      <c r="F835" s="162">
        <f t="shared" si="35"/>
        <v>1350360</v>
      </c>
      <c r="G835" s="52">
        <f t="shared" si="36"/>
        <v>0.15726802965625702</v>
      </c>
      <c r="H835" s="92"/>
    </row>
    <row r="836" spans="1:8" s="15" customFormat="1" ht="25.5" outlineLevel="2">
      <c r="A836" s="89" t="s">
        <v>75</v>
      </c>
      <c r="B836" s="104" t="s">
        <v>7765</v>
      </c>
      <c r="C836" s="103" t="s">
        <v>7764</v>
      </c>
      <c r="D836" s="161">
        <v>1602360</v>
      </c>
      <c r="E836" s="161">
        <f>443154.74+38600</f>
        <v>481754.74</v>
      </c>
      <c r="F836" s="162">
        <f t="shared" si="35"/>
        <v>1120605.26</v>
      </c>
      <c r="G836" s="52">
        <f t="shared" si="36"/>
        <v>0.30065324895778728</v>
      </c>
      <c r="H836" s="92"/>
    </row>
    <row r="837" spans="1:8" s="15" customFormat="1" ht="38.25" outlineLevel="2">
      <c r="A837" s="89" t="s">
        <v>75</v>
      </c>
      <c r="B837" s="104" t="s">
        <v>7763</v>
      </c>
      <c r="C837" s="103" t="s">
        <v>7762</v>
      </c>
      <c r="D837" s="161">
        <v>1602360</v>
      </c>
      <c r="E837" s="161">
        <v>788000</v>
      </c>
      <c r="F837" s="162">
        <f t="shared" si="35"/>
        <v>814360</v>
      </c>
      <c r="G837" s="52">
        <f t="shared" si="36"/>
        <v>0.49177463241718467</v>
      </c>
      <c r="H837" s="92"/>
    </row>
    <row r="838" spans="1:8" s="15" customFormat="1" ht="25.5" outlineLevel="2">
      <c r="A838" s="89" t="s">
        <v>75</v>
      </c>
      <c r="B838" s="104" t="s">
        <v>7760</v>
      </c>
      <c r="C838" s="103" t="s">
        <v>7759</v>
      </c>
      <c r="D838" s="161">
        <v>2002950</v>
      </c>
      <c r="E838" s="161">
        <v>1341424</v>
      </c>
      <c r="F838" s="162">
        <f t="shared" si="35"/>
        <v>661526</v>
      </c>
      <c r="G838" s="52">
        <f t="shared" si="36"/>
        <v>0.66972415686861875</v>
      </c>
      <c r="H838" s="92"/>
    </row>
    <row r="839" spans="1:8" s="15" customFormat="1" outlineLevel="2">
      <c r="A839" s="89" t="s">
        <v>75</v>
      </c>
      <c r="B839" s="104" t="s">
        <v>7758</v>
      </c>
      <c r="C839" s="103" t="s">
        <v>7757</v>
      </c>
      <c r="D839" s="161">
        <v>801180</v>
      </c>
      <c r="E839" s="161">
        <v>719921</v>
      </c>
      <c r="F839" s="162">
        <f t="shared" si="35"/>
        <v>81259</v>
      </c>
      <c r="G839" s="52">
        <f t="shared" si="36"/>
        <v>0.89857585062033496</v>
      </c>
      <c r="H839" s="92"/>
    </row>
    <row r="840" spans="1:8" s="15" customFormat="1" outlineLevel="2">
      <c r="A840" s="89" t="s">
        <v>75</v>
      </c>
      <c r="B840" s="104" t="s">
        <v>7756</v>
      </c>
      <c r="C840" s="103" t="s">
        <v>7624</v>
      </c>
      <c r="D840" s="161">
        <v>1602360</v>
      </c>
      <c r="E840" s="161">
        <v>1439840</v>
      </c>
      <c r="F840" s="162">
        <f t="shared" si="35"/>
        <v>162520</v>
      </c>
      <c r="G840" s="52">
        <f t="shared" si="36"/>
        <v>0.89857460246136944</v>
      </c>
      <c r="H840" s="92"/>
    </row>
    <row r="841" spans="1:8" s="15" customFormat="1" outlineLevel="2">
      <c r="A841" s="89" t="s">
        <v>75</v>
      </c>
      <c r="B841" s="104" t="s">
        <v>7753</v>
      </c>
      <c r="C841" s="103" t="s">
        <v>7752</v>
      </c>
      <c r="D841" s="161">
        <v>801180</v>
      </c>
      <c r="E841" s="161">
        <v>296000</v>
      </c>
      <c r="F841" s="162">
        <f t="shared" si="35"/>
        <v>505180</v>
      </c>
      <c r="G841" s="52">
        <f t="shared" si="36"/>
        <v>0.36945505379565141</v>
      </c>
      <c r="H841" s="92"/>
    </row>
    <row r="842" spans="1:8" s="15" customFormat="1" ht="25.5" outlineLevel="2">
      <c r="A842" s="89" t="s">
        <v>75</v>
      </c>
      <c r="B842" s="104" t="s">
        <v>7751</v>
      </c>
      <c r="C842" s="103" t="s">
        <v>7704</v>
      </c>
      <c r="D842" s="161">
        <v>1602360</v>
      </c>
      <c r="E842" s="161">
        <v>885492.8</v>
      </c>
      <c r="F842" s="162">
        <f t="shared" si="35"/>
        <v>716867.2</v>
      </c>
      <c r="G842" s="52">
        <f t="shared" si="36"/>
        <v>0.55261788861429395</v>
      </c>
      <c r="H842" s="92"/>
    </row>
    <row r="843" spans="1:8" s="15" customFormat="1" outlineLevel="2">
      <c r="A843" s="89" t="s">
        <v>75</v>
      </c>
      <c r="B843" s="104" t="s">
        <v>7748</v>
      </c>
      <c r="C843" s="103" t="s">
        <v>7702</v>
      </c>
      <c r="D843" s="161">
        <v>1602360</v>
      </c>
      <c r="E843" s="161">
        <v>1393503.25</v>
      </c>
      <c r="F843" s="162">
        <f t="shared" ref="F843:F874" si="37">D843-E843</f>
        <v>208856.75</v>
      </c>
      <c r="G843" s="52">
        <f t="shared" ref="G843:G877" si="38">E843/D843</f>
        <v>0.86965678748845454</v>
      </c>
      <c r="H843" s="92"/>
    </row>
    <row r="844" spans="1:8" s="15" customFormat="1" ht="25.5" outlineLevel="2">
      <c r="A844" s="89" t="s">
        <v>75</v>
      </c>
      <c r="B844" s="104" t="s">
        <v>7747</v>
      </c>
      <c r="C844" s="103" t="s">
        <v>7746</v>
      </c>
      <c r="D844" s="161">
        <v>1602360</v>
      </c>
      <c r="E844" s="161">
        <v>1439840</v>
      </c>
      <c r="F844" s="162">
        <f t="shared" si="37"/>
        <v>162520</v>
      </c>
      <c r="G844" s="52">
        <f t="shared" si="38"/>
        <v>0.89857460246136944</v>
      </c>
      <c r="H844" s="92"/>
    </row>
    <row r="845" spans="1:8" s="15" customFormat="1" ht="25.5" outlineLevel="2">
      <c r="A845" s="89" t="s">
        <v>75</v>
      </c>
      <c r="B845" s="104" t="s">
        <v>7743</v>
      </c>
      <c r="C845" s="103" t="s">
        <v>7742</v>
      </c>
      <c r="D845" s="161">
        <v>400590</v>
      </c>
      <c r="E845" s="161">
        <v>359960</v>
      </c>
      <c r="F845" s="162">
        <f t="shared" si="37"/>
        <v>40630</v>
      </c>
      <c r="G845" s="52">
        <f t="shared" si="38"/>
        <v>0.89857460246136944</v>
      </c>
      <c r="H845" s="92"/>
    </row>
    <row r="846" spans="1:8" s="15" customFormat="1" outlineLevel="2">
      <c r="A846" s="89" t="s">
        <v>75</v>
      </c>
      <c r="B846" s="104" t="s">
        <v>7737</v>
      </c>
      <c r="C846" s="103" t="s">
        <v>7736</v>
      </c>
      <c r="D846" s="161">
        <v>80118</v>
      </c>
      <c r="E846" s="161">
        <v>71992</v>
      </c>
      <c r="F846" s="162">
        <f t="shared" si="37"/>
        <v>8126</v>
      </c>
      <c r="G846" s="52">
        <f t="shared" si="38"/>
        <v>0.89857460246136944</v>
      </c>
      <c r="H846" s="92"/>
    </row>
    <row r="847" spans="1:8" s="15" customFormat="1" ht="25.5" outlineLevel="2">
      <c r="A847" s="89" t="s">
        <v>75</v>
      </c>
      <c r="B847" s="104" t="s">
        <v>7729</v>
      </c>
      <c r="C847" s="103" t="s">
        <v>7630</v>
      </c>
      <c r="D847" s="161">
        <v>1201770</v>
      </c>
      <c r="E847" s="161">
        <v>1079880</v>
      </c>
      <c r="F847" s="162">
        <f t="shared" si="37"/>
        <v>121890</v>
      </c>
      <c r="G847" s="52">
        <f t="shared" si="38"/>
        <v>0.89857460246136944</v>
      </c>
      <c r="H847" s="92"/>
    </row>
    <row r="848" spans="1:8" s="15" customFormat="1" ht="38.25" outlineLevel="2">
      <c r="A848" s="89" t="s">
        <v>75</v>
      </c>
      <c r="B848" s="104" t="s">
        <v>7726</v>
      </c>
      <c r="C848" s="103" t="s">
        <v>7725</v>
      </c>
      <c r="D848" s="161">
        <v>1602360</v>
      </c>
      <c r="E848" s="161">
        <v>1439840</v>
      </c>
      <c r="F848" s="162">
        <f t="shared" si="37"/>
        <v>162520</v>
      </c>
      <c r="G848" s="52">
        <f t="shared" si="38"/>
        <v>0.89857460246136944</v>
      </c>
      <c r="H848" s="92"/>
    </row>
    <row r="849" spans="1:8" s="15" customFormat="1" ht="25.5" outlineLevel="2">
      <c r="A849" s="89" t="s">
        <v>75</v>
      </c>
      <c r="B849" s="104" t="s">
        <v>7724</v>
      </c>
      <c r="C849" s="103" t="s">
        <v>7723</v>
      </c>
      <c r="D849" s="161">
        <v>2331434</v>
      </c>
      <c r="E849" s="161">
        <v>1430868.6</v>
      </c>
      <c r="F849" s="162">
        <f t="shared" si="37"/>
        <v>900565.39999999991</v>
      </c>
      <c r="G849" s="52">
        <f t="shared" si="38"/>
        <v>0.61372897538596416</v>
      </c>
      <c r="H849" s="92"/>
    </row>
    <row r="850" spans="1:8" s="15" customFormat="1" ht="25.5" outlineLevel="2">
      <c r="A850" s="89" t="s">
        <v>75</v>
      </c>
      <c r="B850" s="104" t="s">
        <v>7720</v>
      </c>
      <c r="C850" s="103" t="s">
        <v>7719</v>
      </c>
      <c r="D850" s="161">
        <v>801180</v>
      </c>
      <c r="E850" s="161">
        <v>443809.13</v>
      </c>
      <c r="F850" s="162">
        <f t="shared" si="37"/>
        <v>357370.87</v>
      </c>
      <c r="G850" s="52">
        <f t="shared" si="38"/>
        <v>0.55394434459172726</v>
      </c>
      <c r="H850" s="92"/>
    </row>
    <row r="851" spans="1:8" s="15" customFormat="1" outlineLevel="2">
      <c r="A851" s="89" t="s">
        <v>75</v>
      </c>
      <c r="B851" s="104" t="s">
        <v>7718</v>
      </c>
      <c r="C851" s="103" t="s">
        <v>7638</v>
      </c>
      <c r="D851" s="161">
        <v>2403540</v>
      </c>
      <c r="E851" s="161">
        <v>1600000</v>
      </c>
      <c r="F851" s="162">
        <f t="shared" si="37"/>
        <v>803540</v>
      </c>
      <c r="G851" s="52">
        <f t="shared" si="38"/>
        <v>0.6656847816137863</v>
      </c>
      <c r="H851" s="92"/>
    </row>
    <row r="852" spans="1:8" s="15" customFormat="1" outlineLevel="2">
      <c r="A852" s="89" t="s">
        <v>75</v>
      </c>
      <c r="B852" s="104" t="s">
        <v>7717</v>
      </c>
      <c r="C852" s="103" t="s">
        <v>7716</v>
      </c>
      <c r="D852" s="161">
        <v>801180</v>
      </c>
      <c r="E852" s="161">
        <v>160000</v>
      </c>
      <c r="F852" s="162">
        <f t="shared" si="37"/>
        <v>641180</v>
      </c>
      <c r="G852" s="52">
        <f t="shared" si="38"/>
        <v>0.19970543448413591</v>
      </c>
      <c r="H852" s="92"/>
    </row>
    <row r="853" spans="1:8" s="15" customFormat="1" outlineLevel="2">
      <c r="A853" s="89" t="s">
        <v>75</v>
      </c>
      <c r="B853" s="104" t="s">
        <v>7713</v>
      </c>
      <c r="C853" s="103" t="s">
        <v>7712</v>
      </c>
      <c r="D853" s="161">
        <v>801180</v>
      </c>
      <c r="E853" s="161">
        <v>136000</v>
      </c>
      <c r="F853" s="162">
        <f t="shared" si="37"/>
        <v>665180</v>
      </c>
      <c r="G853" s="52">
        <f t="shared" si="38"/>
        <v>0.16974961931151553</v>
      </c>
      <c r="H853" s="92"/>
    </row>
    <row r="854" spans="1:8" s="15" customFormat="1" outlineLevel="2">
      <c r="A854" s="89" t="s">
        <v>75</v>
      </c>
      <c r="B854" s="104" t="s">
        <v>7703</v>
      </c>
      <c r="C854" s="103" t="s">
        <v>7702</v>
      </c>
      <c r="D854" s="161">
        <v>1752581</v>
      </c>
      <c r="E854" s="161">
        <v>1565389.8</v>
      </c>
      <c r="F854" s="162">
        <f t="shared" si="37"/>
        <v>187191.19999999995</v>
      </c>
      <c r="G854" s="52">
        <f t="shared" si="38"/>
        <v>0.89319112782804333</v>
      </c>
      <c r="H854" s="92"/>
    </row>
    <row r="855" spans="1:8" s="15" customFormat="1" ht="38.25" outlineLevel="2">
      <c r="A855" s="89" t="s">
        <v>75</v>
      </c>
      <c r="B855" s="104" t="s">
        <v>7701</v>
      </c>
      <c r="C855" s="103" t="s">
        <v>7700</v>
      </c>
      <c r="D855" s="161">
        <v>2002950</v>
      </c>
      <c r="E855" s="161">
        <v>1763198.93</v>
      </c>
      <c r="F855" s="162">
        <f t="shared" si="37"/>
        <v>239751.07000000007</v>
      </c>
      <c r="G855" s="52">
        <f t="shared" si="38"/>
        <v>0.88030102099403373</v>
      </c>
      <c r="H855" s="92"/>
    </row>
    <row r="856" spans="1:8" s="15" customFormat="1" ht="38.25" outlineLevel="2">
      <c r="A856" s="89" t="s">
        <v>75</v>
      </c>
      <c r="B856" s="104" t="s">
        <v>7695</v>
      </c>
      <c r="C856" s="103" t="s">
        <v>7694</v>
      </c>
      <c r="D856" s="161">
        <v>5007375</v>
      </c>
      <c r="E856" s="161">
        <v>4248000</v>
      </c>
      <c r="F856" s="162">
        <f t="shared" si="37"/>
        <v>759375</v>
      </c>
      <c r="G856" s="52">
        <f t="shared" si="38"/>
        <v>0.84834868568860933</v>
      </c>
      <c r="H856" s="92"/>
    </row>
    <row r="857" spans="1:8" s="15" customFormat="1" ht="25.5" outlineLevel="2">
      <c r="A857" s="89" t="s">
        <v>75</v>
      </c>
      <c r="B857" s="104" t="s">
        <v>7685</v>
      </c>
      <c r="C857" s="103" t="s">
        <v>7684</v>
      </c>
      <c r="D857" s="161">
        <v>2002950</v>
      </c>
      <c r="E857" s="161">
        <v>1799800.04</v>
      </c>
      <c r="F857" s="162">
        <f t="shared" si="37"/>
        <v>203149.95999999996</v>
      </c>
      <c r="G857" s="52">
        <f t="shared" si="38"/>
        <v>0.89857462243191299</v>
      </c>
      <c r="H857" s="92"/>
    </row>
    <row r="858" spans="1:8" s="15" customFormat="1" outlineLevel="2">
      <c r="A858" s="89" t="s">
        <v>75</v>
      </c>
      <c r="B858" s="104" t="s">
        <v>7679</v>
      </c>
      <c r="C858" s="103" t="s">
        <v>7678</v>
      </c>
      <c r="D858" s="161">
        <v>3805605</v>
      </c>
      <c r="E858" s="161">
        <v>3419620.08</v>
      </c>
      <c r="F858" s="162">
        <f t="shared" si="37"/>
        <v>385984.91999999993</v>
      </c>
      <c r="G858" s="52">
        <f t="shared" si="38"/>
        <v>0.89857462348299422</v>
      </c>
      <c r="H858" s="92"/>
    </row>
    <row r="859" spans="1:8" s="15" customFormat="1" ht="38.25" outlineLevel="2">
      <c r="A859" s="89" t="s">
        <v>75</v>
      </c>
      <c r="B859" s="104" t="s">
        <v>7677</v>
      </c>
      <c r="C859" s="103" t="s">
        <v>7676</v>
      </c>
      <c r="D859" s="161">
        <v>7010325</v>
      </c>
      <c r="E859" s="161">
        <v>3949410.4</v>
      </c>
      <c r="F859" s="162">
        <f t="shared" si="37"/>
        <v>3060914.6</v>
      </c>
      <c r="G859" s="52">
        <f t="shared" si="38"/>
        <v>0.56337051420583206</v>
      </c>
      <c r="H859" s="92"/>
    </row>
    <row r="860" spans="1:8" s="15" customFormat="1" ht="38.25" outlineLevel="2">
      <c r="A860" s="89" t="s">
        <v>75</v>
      </c>
      <c r="B860" s="104" t="s">
        <v>7675</v>
      </c>
      <c r="C860" s="103" t="s">
        <v>7674</v>
      </c>
      <c r="D860" s="161">
        <v>2503688</v>
      </c>
      <c r="E860" s="161">
        <v>2249750.4</v>
      </c>
      <c r="F860" s="162">
        <f t="shared" si="37"/>
        <v>253937.60000000009</v>
      </c>
      <c r="G860" s="52">
        <f t="shared" si="38"/>
        <v>0.89857458277548952</v>
      </c>
      <c r="H860" s="92"/>
    </row>
    <row r="861" spans="1:8" s="15" customFormat="1" ht="38.25" outlineLevel="2">
      <c r="A861" s="89" t="s">
        <v>75</v>
      </c>
      <c r="B861" s="104" t="s">
        <v>7673</v>
      </c>
      <c r="C861" s="103" t="s">
        <v>7672</v>
      </c>
      <c r="D861" s="161">
        <v>2002950</v>
      </c>
      <c r="E861" s="161">
        <v>1791885.7</v>
      </c>
      <c r="F861" s="162">
        <f t="shared" si="37"/>
        <v>211064.30000000005</v>
      </c>
      <c r="G861" s="52">
        <f t="shared" si="38"/>
        <v>0.89462328066102492</v>
      </c>
      <c r="H861" s="92"/>
    </row>
    <row r="862" spans="1:8" s="15" customFormat="1" ht="25.5" outlineLevel="2">
      <c r="A862" s="89" t="s">
        <v>75</v>
      </c>
      <c r="B862" s="104" t="s">
        <v>7671</v>
      </c>
      <c r="C862" s="103" t="s">
        <v>7670</v>
      </c>
      <c r="D862" s="161">
        <v>2002950</v>
      </c>
      <c r="E862" s="161">
        <v>1223640</v>
      </c>
      <c r="F862" s="162">
        <f t="shared" si="37"/>
        <v>779310</v>
      </c>
      <c r="G862" s="52">
        <f t="shared" si="38"/>
        <v>0.61091889463042015</v>
      </c>
      <c r="H862" s="92"/>
    </row>
    <row r="863" spans="1:8" s="15" customFormat="1" ht="25.5" outlineLevel="2">
      <c r="A863" s="89" t="s">
        <v>75</v>
      </c>
      <c r="B863" s="104" t="s">
        <v>7667</v>
      </c>
      <c r="C863" s="103" t="s">
        <v>7666</v>
      </c>
      <c r="D863" s="161">
        <v>2002950</v>
      </c>
      <c r="E863" s="161">
        <v>1799800</v>
      </c>
      <c r="F863" s="162">
        <f t="shared" si="37"/>
        <v>203150</v>
      </c>
      <c r="G863" s="52">
        <f t="shared" si="38"/>
        <v>0.89857460246136944</v>
      </c>
      <c r="H863" s="92"/>
    </row>
    <row r="864" spans="1:8" s="15" customFormat="1" ht="25.5" outlineLevel="2">
      <c r="A864" s="89" t="s">
        <v>75</v>
      </c>
      <c r="B864" s="104" t="s">
        <v>7663</v>
      </c>
      <c r="C864" s="103" t="s">
        <v>7662</v>
      </c>
      <c r="D864" s="161">
        <v>1001475</v>
      </c>
      <c r="E864" s="161">
        <v>861469.99</v>
      </c>
      <c r="F864" s="162">
        <f t="shared" si="37"/>
        <v>140005.01</v>
      </c>
      <c r="G864" s="52">
        <f t="shared" si="38"/>
        <v>0.86020119323997102</v>
      </c>
      <c r="H864" s="92"/>
    </row>
    <row r="865" spans="1:8" s="15" customFormat="1" ht="25.5" outlineLevel="2">
      <c r="A865" s="89" t="s">
        <v>75</v>
      </c>
      <c r="B865" s="104" t="s">
        <v>7659</v>
      </c>
      <c r="C865" s="103" t="s">
        <v>7658</v>
      </c>
      <c r="D865" s="161">
        <v>3755532</v>
      </c>
      <c r="E865" s="161">
        <v>1463872.33</v>
      </c>
      <c r="F865" s="162">
        <f t="shared" si="37"/>
        <v>2291659.67</v>
      </c>
      <c r="G865" s="52">
        <f t="shared" si="38"/>
        <v>0.38979093507923779</v>
      </c>
      <c r="H865" s="92"/>
    </row>
    <row r="866" spans="1:8" s="15" customFormat="1" ht="38.25" outlineLevel="2">
      <c r="A866" s="89" t="s">
        <v>75</v>
      </c>
      <c r="B866" s="104" t="s">
        <v>7657</v>
      </c>
      <c r="C866" s="103" t="s">
        <v>7656</v>
      </c>
      <c r="D866" s="161">
        <v>200295</v>
      </c>
      <c r="E866" s="161">
        <v>123342.44</v>
      </c>
      <c r="F866" s="162">
        <f t="shared" si="37"/>
        <v>76952.56</v>
      </c>
      <c r="G866" s="52">
        <f t="shared" si="38"/>
        <v>0.61580388926333662</v>
      </c>
      <c r="H866" s="92"/>
    </row>
    <row r="867" spans="1:8" s="15" customFormat="1" ht="25.5" outlineLevel="2">
      <c r="A867" s="89" t="s">
        <v>75</v>
      </c>
      <c r="B867" s="104" t="s">
        <v>7653</v>
      </c>
      <c r="C867" s="103" t="s">
        <v>7652</v>
      </c>
      <c r="D867" s="161">
        <v>250369</v>
      </c>
      <c r="E867" s="161">
        <v>224960</v>
      </c>
      <c r="F867" s="162">
        <f t="shared" si="37"/>
        <v>25409</v>
      </c>
      <c r="G867" s="52">
        <f t="shared" si="38"/>
        <v>0.89851379364058648</v>
      </c>
      <c r="H867" s="92"/>
    </row>
    <row r="868" spans="1:8" s="15" customFormat="1" outlineLevel="2">
      <c r="A868" s="89" t="s">
        <v>75</v>
      </c>
      <c r="B868" s="104" t="s">
        <v>7651</v>
      </c>
      <c r="C868" s="103" t="s">
        <v>7650</v>
      </c>
      <c r="D868" s="161">
        <v>1001475</v>
      </c>
      <c r="E868" s="161">
        <v>899900.02</v>
      </c>
      <c r="F868" s="162">
        <f t="shared" si="37"/>
        <v>101574.97999999998</v>
      </c>
      <c r="G868" s="52">
        <f t="shared" si="38"/>
        <v>0.89857462243191299</v>
      </c>
      <c r="H868" s="92"/>
    </row>
    <row r="869" spans="1:8" s="15" customFormat="1" ht="25.5" outlineLevel="2">
      <c r="A869" s="89" t="s">
        <v>75</v>
      </c>
      <c r="B869" s="104" t="s">
        <v>7649</v>
      </c>
      <c r="C869" s="103" t="s">
        <v>7648</v>
      </c>
      <c r="D869" s="161">
        <v>250369</v>
      </c>
      <c r="E869" s="161">
        <v>155284.66</v>
      </c>
      <c r="F869" s="162">
        <f t="shared" si="37"/>
        <v>95084.34</v>
      </c>
      <c r="G869" s="52">
        <f t="shared" si="38"/>
        <v>0.62022319057071762</v>
      </c>
      <c r="H869" s="92"/>
    </row>
    <row r="870" spans="1:8" s="15" customFormat="1" ht="25.5" outlineLevel="2">
      <c r="A870" s="89" t="s">
        <v>75</v>
      </c>
      <c r="B870" s="104" t="s">
        <v>7647</v>
      </c>
      <c r="C870" s="103" t="s">
        <v>7646</v>
      </c>
      <c r="D870" s="161">
        <v>10014751</v>
      </c>
      <c r="E870" s="161">
        <v>8999000.8000000007</v>
      </c>
      <c r="F870" s="162">
        <f t="shared" si="37"/>
        <v>1015750.1999999993</v>
      </c>
      <c r="G870" s="52">
        <f t="shared" si="38"/>
        <v>0.89857459261842865</v>
      </c>
      <c r="H870" s="92"/>
    </row>
    <row r="871" spans="1:8" s="15" customFormat="1" outlineLevel="2">
      <c r="A871" s="89" t="s">
        <v>75</v>
      </c>
      <c r="B871" s="104" t="s">
        <v>7643</v>
      </c>
      <c r="C871" s="103" t="s">
        <v>7642</v>
      </c>
      <c r="D871" s="161">
        <v>7511063</v>
      </c>
      <c r="E871" s="161">
        <v>1214000</v>
      </c>
      <c r="F871" s="162">
        <f t="shared" si="37"/>
        <v>6297063</v>
      </c>
      <c r="G871" s="52">
        <f t="shared" si="38"/>
        <v>0.16162825421648042</v>
      </c>
      <c r="H871" s="92"/>
    </row>
    <row r="872" spans="1:8" s="15" customFormat="1" ht="25.5" outlineLevel="2">
      <c r="A872" s="89" t="s">
        <v>75</v>
      </c>
      <c r="B872" s="104" t="s">
        <v>7641</v>
      </c>
      <c r="C872" s="103" t="s">
        <v>7640</v>
      </c>
      <c r="D872" s="161">
        <v>1001475</v>
      </c>
      <c r="E872" s="161">
        <v>664791.36</v>
      </c>
      <c r="F872" s="162">
        <f t="shared" si="37"/>
        <v>336683.64</v>
      </c>
      <c r="G872" s="52">
        <f t="shared" si="38"/>
        <v>0.66381223695049796</v>
      </c>
      <c r="H872" s="92"/>
    </row>
    <row r="873" spans="1:8" s="15" customFormat="1" ht="38.25" outlineLevel="2">
      <c r="A873" s="89" t="s">
        <v>75</v>
      </c>
      <c r="B873" s="104" t="s">
        <v>7635</v>
      </c>
      <c r="C873" s="103" t="s">
        <v>7634</v>
      </c>
      <c r="D873" s="161">
        <v>1001475</v>
      </c>
      <c r="E873" s="161">
        <v>899900</v>
      </c>
      <c r="F873" s="162">
        <f t="shared" si="37"/>
        <v>101575</v>
      </c>
      <c r="G873" s="52">
        <f t="shared" si="38"/>
        <v>0.89857460246136944</v>
      </c>
      <c r="H873" s="92"/>
    </row>
    <row r="874" spans="1:8" s="15" customFormat="1" ht="25.5" outlineLevel="2">
      <c r="A874" s="89" t="s">
        <v>75</v>
      </c>
      <c r="B874" s="104" t="s">
        <v>7631</v>
      </c>
      <c r="C874" s="103" t="s">
        <v>7630</v>
      </c>
      <c r="D874" s="161">
        <v>751106</v>
      </c>
      <c r="E874" s="161">
        <v>674923.96</v>
      </c>
      <c r="F874" s="162">
        <f t="shared" si="37"/>
        <v>76182.040000000037</v>
      </c>
      <c r="G874" s="52">
        <f t="shared" si="38"/>
        <v>0.89857351692038134</v>
      </c>
      <c r="H874" s="92"/>
    </row>
    <row r="875" spans="1:8" s="15" customFormat="1" outlineLevel="2">
      <c r="A875" s="89" t="s">
        <v>75</v>
      </c>
      <c r="B875" s="104" t="s">
        <v>7625</v>
      </c>
      <c r="C875" s="103" t="s">
        <v>7624</v>
      </c>
      <c r="D875" s="161">
        <v>500738</v>
      </c>
      <c r="E875" s="161">
        <v>450160</v>
      </c>
      <c r="F875" s="162">
        <f>D875-E875</f>
        <v>50578</v>
      </c>
      <c r="G875" s="52">
        <f t="shared" si="38"/>
        <v>0.89899308620476182</v>
      </c>
      <c r="H875" s="92"/>
    </row>
    <row r="876" spans="1:8" s="15" customFormat="1" ht="51" outlineLevel="2">
      <c r="A876" s="89" t="s">
        <v>75</v>
      </c>
      <c r="B876" s="104" t="s">
        <v>10979</v>
      </c>
      <c r="C876" s="103" t="s">
        <v>10978</v>
      </c>
      <c r="D876" s="161">
        <v>50117070</v>
      </c>
      <c r="E876" s="161">
        <v>45306948.18</v>
      </c>
      <c r="F876" s="162">
        <f>D876-E876</f>
        <v>4810121.82</v>
      </c>
      <c r="G876" s="52">
        <f t="shared" si="38"/>
        <v>0.90402228581998112</v>
      </c>
      <c r="H876" s="92"/>
    </row>
    <row r="877" spans="1:8" s="15" customFormat="1" ht="25.5" outlineLevel="2">
      <c r="A877" s="89" t="s">
        <v>75</v>
      </c>
      <c r="B877" s="104" t="s">
        <v>11546</v>
      </c>
      <c r="C877" s="103" t="s">
        <v>11547</v>
      </c>
      <c r="D877" s="161">
        <v>3960000</v>
      </c>
      <c r="E877" s="161">
        <v>3921831.87</v>
      </c>
      <c r="F877" s="162">
        <f>D877-E877</f>
        <v>38168.129999999888</v>
      </c>
      <c r="G877" s="52">
        <f t="shared" si="38"/>
        <v>0.99036158333333335</v>
      </c>
      <c r="H877" s="92"/>
    </row>
    <row r="878" spans="1:8" s="101" customFormat="1" outlineLevel="1">
      <c r="A878" s="91" t="s">
        <v>11168</v>
      </c>
      <c r="B878" s="104"/>
      <c r="C878" s="103"/>
      <c r="D878" s="161"/>
      <c r="E878" s="161"/>
      <c r="F878" s="162">
        <f>SUBTOTAL(9,F811:F877)</f>
        <v>54515782.660000004</v>
      </c>
      <c r="G878" s="52"/>
      <c r="H878" s="92"/>
    </row>
    <row r="879" spans="1:8" s="15" customFormat="1" ht="38.25" outlineLevel="2">
      <c r="A879" s="89" t="s">
        <v>114</v>
      </c>
      <c r="B879" s="104" t="s">
        <v>7609</v>
      </c>
      <c r="C879" s="103" t="s">
        <v>7604</v>
      </c>
      <c r="D879" s="161">
        <v>4406490</v>
      </c>
      <c r="E879" s="161">
        <v>3959560</v>
      </c>
      <c r="F879" s="162">
        <f t="shared" ref="F879:F893" si="39">D879-E879</f>
        <v>446930</v>
      </c>
      <c r="G879" s="52">
        <f t="shared" ref="G879:G893" si="40">E879/D879</f>
        <v>0.89857460246136944</v>
      </c>
      <c r="H879" s="92"/>
    </row>
    <row r="880" spans="1:8" s="15" customFormat="1" ht="25.5" outlineLevel="2">
      <c r="A880" s="89" t="s">
        <v>114</v>
      </c>
      <c r="B880" s="104" t="s">
        <v>7608</v>
      </c>
      <c r="C880" s="103" t="s">
        <v>7607</v>
      </c>
      <c r="D880" s="161">
        <v>4807080</v>
      </c>
      <c r="E880" s="161">
        <v>4319520</v>
      </c>
      <c r="F880" s="162">
        <f t="shared" si="39"/>
        <v>487560</v>
      </c>
      <c r="G880" s="52">
        <f t="shared" si="40"/>
        <v>0.89857460246136944</v>
      </c>
      <c r="H880" s="92"/>
    </row>
    <row r="881" spans="1:8" s="17" customFormat="1" ht="25.5" outlineLevel="2">
      <c r="A881" s="89" t="s">
        <v>114</v>
      </c>
      <c r="B881" s="104" t="s">
        <v>7606</v>
      </c>
      <c r="C881" s="103" t="s">
        <v>7605</v>
      </c>
      <c r="D881" s="161">
        <v>20029501</v>
      </c>
      <c r="E881" s="161">
        <v>2494941.6800000002</v>
      </c>
      <c r="F881" s="162">
        <f t="shared" si="39"/>
        <v>17534559.32</v>
      </c>
      <c r="G881" s="52">
        <f t="shared" si="40"/>
        <v>0.12456334683525067</v>
      </c>
      <c r="H881" s="92"/>
    </row>
    <row r="882" spans="1:8" s="15" customFormat="1" ht="38.25" outlineLevel="2">
      <c r="A882" s="89" t="s">
        <v>114</v>
      </c>
      <c r="B882" s="104" t="s">
        <v>11118</v>
      </c>
      <c r="C882" s="103" t="s">
        <v>7604</v>
      </c>
      <c r="D882" s="161">
        <v>20029501</v>
      </c>
      <c r="E882" s="161">
        <v>19012089.390000001</v>
      </c>
      <c r="F882" s="162">
        <f t="shared" si="39"/>
        <v>1017411.6099999994</v>
      </c>
      <c r="G882" s="52">
        <f t="shared" si="40"/>
        <v>0.94920434562997857</v>
      </c>
      <c r="H882" s="92"/>
    </row>
    <row r="883" spans="1:8" s="15" customFormat="1" outlineLevel="2">
      <c r="A883" s="89" t="s">
        <v>114</v>
      </c>
      <c r="B883" s="104" t="s">
        <v>7601</v>
      </c>
      <c r="C883" s="103" t="s">
        <v>7600</v>
      </c>
      <c r="D883" s="161">
        <v>6509588</v>
      </c>
      <c r="E883" s="161">
        <v>6500000</v>
      </c>
      <c r="F883" s="162">
        <f t="shared" si="39"/>
        <v>9588</v>
      </c>
      <c r="G883" s="52">
        <f t="shared" si="40"/>
        <v>0.99852709572403042</v>
      </c>
      <c r="H883" s="92"/>
    </row>
    <row r="884" spans="1:8" s="15" customFormat="1" ht="25.5" outlineLevel="2">
      <c r="A884" s="89" t="s">
        <v>114</v>
      </c>
      <c r="B884" s="104" t="s">
        <v>7599</v>
      </c>
      <c r="C884" s="103" t="s">
        <v>7598</v>
      </c>
      <c r="D884" s="161">
        <v>1602360</v>
      </c>
      <c r="E884" s="161">
        <v>1579320.65</v>
      </c>
      <c r="F884" s="162">
        <f t="shared" si="39"/>
        <v>23039.350000000093</v>
      </c>
      <c r="G884" s="52">
        <f t="shared" si="40"/>
        <v>0.98562161436880591</v>
      </c>
      <c r="H884" s="92"/>
    </row>
    <row r="885" spans="1:8" s="15" customFormat="1" outlineLevel="2">
      <c r="A885" s="89" t="s">
        <v>114</v>
      </c>
      <c r="B885" s="104" t="s">
        <v>7597</v>
      </c>
      <c r="C885" s="103" t="s">
        <v>7596</v>
      </c>
      <c r="D885" s="161">
        <v>1502212</v>
      </c>
      <c r="E885" s="161">
        <v>973003.41</v>
      </c>
      <c r="F885" s="162">
        <f t="shared" si="39"/>
        <v>529208.59</v>
      </c>
      <c r="G885" s="52">
        <f t="shared" si="40"/>
        <v>0.64771377808192188</v>
      </c>
      <c r="H885" s="92"/>
    </row>
    <row r="886" spans="1:8" s="15" customFormat="1" ht="25.5" outlineLevel="2">
      <c r="A886" s="89" t="s">
        <v>114</v>
      </c>
      <c r="B886" s="104" t="s">
        <v>7591</v>
      </c>
      <c r="C886" s="103" t="s">
        <v>7590</v>
      </c>
      <c r="D886" s="161">
        <v>1502212</v>
      </c>
      <c r="E886" s="161">
        <v>1148796.3</v>
      </c>
      <c r="F886" s="162">
        <f t="shared" si="39"/>
        <v>353415.69999999995</v>
      </c>
      <c r="G886" s="52">
        <f t="shared" si="40"/>
        <v>0.76473646862094036</v>
      </c>
      <c r="H886" s="92"/>
    </row>
    <row r="887" spans="1:8" s="15" customFormat="1" ht="25.5" outlineLevel="2">
      <c r="A887" s="89" t="s">
        <v>114</v>
      </c>
      <c r="B887" s="104" t="s">
        <v>7589</v>
      </c>
      <c r="C887" s="103" t="s">
        <v>7588</v>
      </c>
      <c r="D887" s="161">
        <v>1001475</v>
      </c>
      <c r="E887" s="161">
        <v>1000000</v>
      </c>
      <c r="F887" s="162">
        <f t="shared" si="39"/>
        <v>1475</v>
      </c>
      <c r="G887" s="52">
        <f t="shared" si="40"/>
        <v>0.99852717242067945</v>
      </c>
      <c r="H887" s="92"/>
    </row>
    <row r="888" spans="1:8" s="15" customFormat="1" outlineLevel="2">
      <c r="A888" s="89" t="s">
        <v>114</v>
      </c>
      <c r="B888" s="104" t="s">
        <v>7587</v>
      </c>
      <c r="C888" s="103" t="s">
        <v>7586</v>
      </c>
      <c r="D888" s="161">
        <v>3004425</v>
      </c>
      <c r="E888" s="161">
        <v>2724584.06</v>
      </c>
      <c r="F888" s="162">
        <f t="shared" si="39"/>
        <v>279840.93999999994</v>
      </c>
      <c r="G888" s="52">
        <f t="shared" si="40"/>
        <v>0.90685707248475167</v>
      </c>
      <c r="H888" s="92"/>
    </row>
    <row r="889" spans="1:8" s="15" customFormat="1" ht="38.25" outlineLevel="2">
      <c r="A889" s="89" t="s">
        <v>114</v>
      </c>
      <c r="B889" s="104" t="s">
        <v>10977</v>
      </c>
      <c r="C889" s="103" t="s">
        <v>10976</v>
      </c>
      <c r="D889" s="161">
        <v>1002341</v>
      </c>
      <c r="E889" s="161">
        <v>617612.11</v>
      </c>
      <c r="F889" s="162">
        <f t="shared" si="39"/>
        <v>384728.89</v>
      </c>
      <c r="G889" s="52">
        <f t="shared" si="40"/>
        <v>0.61616965683335312</v>
      </c>
      <c r="H889" s="90"/>
    </row>
    <row r="890" spans="1:8" s="15" customFormat="1" outlineLevel="2">
      <c r="A890" s="89" t="s">
        <v>114</v>
      </c>
      <c r="B890" s="104" t="s">
        <v>10975</v>
      </c>
      <c r="C890" s="103" t="s">
        <v>10974</v>
      </c>
      <c r="D890" s="161">
        <v>4009366</v>
      </c>
      <c r="E890" s="161">
        <v>544000</v>
      </c>
      <c r="F890" s="162">
        <f t="shared" si="39"/>
        <v>3465366</v>
      </c>
      <c r="G890" s="52">
        <f t="shared" si="40"/>
        <v>0.13568229989479633</v>
      </c>
      <c r="H890" s="92"/>
    </row>
    <row r="891" spans="1:8" s="15" customFormat="1" ht="25.5" outlineLevel="2">
      <c r="A891" s="89" t="s">
        <v>114</v>
      </c>
      <c r="B891" s="104" t="s">
        <v>10973</v>
      </c>
      <c r="C891" s="103" t="s">
        <v>10972</v>
      </c>
      <c r="D891" s="161">
        <v>8519902</v>
      </c>
      <c r="E891" s="161">
        <v>5796305.1699999999</v>
      </c>
      <c r="F891" s="162">
        <f t="shared" si="39"/>
        <v>2723596.83</v>
      </c>
      <c r="G891" s="52">
        <f t="shared" si="40"/>
        <v>0.68032533355430613</v>
      </c>
      <c r="H891" s="92"/>
    </row>
    <row r="892" spans="1:8" s="15" customFormat="1" ht="25.5" outlineLevel="2">
      <c r="A892" s="89" t="s">
        <v>114</v>
      </c>
      <c r="B892" s="104" t="s">
        <v>10971</v>
      </c>
      <c r="C892" s="103" t="s">
        <v>10970</v>
      </c>
      <c r="D892" s="161">
        <v>4782171</v>
      </c>
      <c r="E892" s="161">
        <v>3314640.89</v>
      </c>
      <c r="F892" s="162">
        <f t="shared" si="39"/>
        <v>1467530.1099999999</v>
      </c>
      <c r="G892" s="52">
        <f t="shared" si="40"/>
        <v>0.69312471051327951</v>
      </c>
      <c r="H892" s="92"/>
    </row>
    <row r="893" spans="1:8" s="15" customFormat="1" ht="25.5" outlineLevel="2">
      <c r="A893" s="89" t="s">
        <v>114</v>
      </c>
      <c r="B893" s="104" t="s">
        <v>10969</v>
      </c>
      <c r="C893" s="103" t="s">
        <v>10968</v>
      </c>
      <c r="D893" s="161">
        <v>7265804</v>
      </c>
      <c r="E893" s="161">
        <v>2202187.5</v>
      </c>
      <c r="F893" s="162">
        <f t="shared" si="39"/>
        <v>5063616.5</v>
      </c>
      <c r="G893" s="52">
        <f t="shared" si="40"/>
        <v>0.30308930711590898</v>
      </c>
      <c r="H893" s="92"/>
    </row>
    <row r="894" spans="1:8" s="101" customFormat="1" outlineLevel="1">
      <c r="A894" s="91" t="s">
        <v>11169</v>
      </c>
      <c r="B894" s="104"/>
      <c r="C894" s="103"/>
      <c r="D894" s="161"/>
      <c r="E894" s="161"/>
      <c r="F894" s="162">
        <f>SUBTOTAL(9,F879:F893)</f>
        <v>33787866.840000004</v>
      </c>
      <c r="G894" s="52"/>
      <c r="H894" s="92"/>
    </row>
    <row r="895" spans="1:8" s="15" customFormat="1" ht="25.5" outlineLevel="2">
      <c r="A895" s="89" t="s">
        <v>109</v>
      </c>
      <c r="B895" s="104" t="s">
        <v>11737</v>
      </c>
      <c r="C895" s="103" t="s">
        <v>11738</v>
      </c>
      <c r="D895" s="161">
        <v>4353067.08</v>
      </c>
      <c r="E895" s="161">
        <v>4018128.24</v>
      </c>
      <c r="F895" s="162">
        <f t="shared" ref="F895:F906" si="41">D895-E895</f>
        <v>334938.83999999985</v>
      </c>
      <c r="G895" s="52">
        <f t="shared" ref="G895:G906" si="42">E895/D895</f>
        <v>0.92305681629881986</v>
      </c>
      <c r="H895" s="92"/>
    </row>
    <row r="896" spans="1:8" s="15" customFormat="1" outlineLevel="2">
      <c r="A896" s="89" t="s">
        <v>109</v>
      </c>
      <c r="B896" s="104" t="s">
        <v>11548</v>
      </c>
      <c r="C896" s="103" t="s">
        <v>11549</v>
      </c>
      <c r="D896" s="161">
        <v>6312448.96</v>
      </c>
      <c r="E896" s="161">
        <v>6226810.7400000002</v>
      </c>
      <c r="F896" s="162">
        <f t="shared" si="41"/>
        <v>85638.219999999739</v>
      </c>
      <c r="G896" s="52">
        <f t="shared" si="42"/>
        <v>0.98643343961390229</v>
      </c>
      <c r="H896" s="92"/>
    </row>
    <row r="897" spans="1:8" s="15" customFormat="1" outlineLevel="2">
      <c r="A897" s="89" t="s">
        <v>109</v>
      </c>
      <c r="B897" s="104" t="s">
        <v>110</v>
      </c>
      <c r="C897" s="103" t="s">
        <v>111</v>
      </c>
      <c r="D897" s="161">
        <v>7688246</v>
      </c>
      <c r="E897" s="161">
        <v>7653103.0300000003</v>
      </c>
      <c r="F897" s="162">
        <f t="shared" si="41"/>
        <v>35142.969999999739</v>
      </c>
      <c r="G897" s="52">
        <f t="shared" si="42"/>
        <v>0.99542900032074944</v>
      </c>
      <c r="H897" s="92"/>
    </row>
    <row r="898" spans="1:8" s="15" customFormat="1" ht="38.25" outlineLevel="2">
      <c r="A898" s="89" t="s">
        <v>109</v>
      </c>
      <c r="B898" s="104" t="s">
        <v>10035</v>
      </c>
      <c r="C898" s="103" t="s">
        <v>10034</v>
      </c>
      <c r="D898" s="161">
        <v>8713346</v>
      </c>
      <c r="E898" s="161">
        <v>8529972.3800000008</v>
      </c>
      <c r="F898" s="162">
        <f t="shared" si="41"/>
        <v>183373.61999999918</v>
      </c>
      <c r="G898" s="52">
        <f t="shared" si="42"/>
        <v>0.97895485614825817</v>
      </c>
      <c r="H898" s="92"/>
    </row>
    <row r="899" spans="1:8" s="15" customFormat="1" outlineLevel="2">
      <c r="A899" s="89" t="s">
        <v>109</v>
      </c>
      <c r="B899" s="104" t="s">
        <v>11550</v>
      </c>
      <c r="C899" s="103" t="s">
        <v>11551</v>
      </c>
      <c r="D899" s="161">
        <v>800000</v>
      </c>
      <c r="E899" s="161">
        <v>764981.45</v>
      </c>
      <c r="F899" s="162">
        <f t="shared" si="41"/>
        <v>35018.550000000047</v>
      </c>
      <c r="G899" s="52">
        <f t="shared" si="42"/>
        <v>0.95622681249999997</v>
      </c>
      <c r="H899" s="92"/>
    </row>
    <row r="900" spans="1:8" s="15" customFormat="1" outlineLevel="2">
      <c r="A900" s="89" t="s">
        <v>109</v>
      </c>
      <c r="B900" s="104" t="s">
        <v>12096</v>
      </c>
      <c r="C900" s="103" t="s">
        <v>12097</v>
      </c>
      <c r="D900" s="161">
        <v>491964.05</v>
      </c>
      <c r="E900" s="161">
        <v>487164.85</v>
      </c>
      <c r="F900" s="162">
        <f t="shared" si="41"/>
        <v>4799.2000000000116</v>
      </c>
      <c r="G900" s="52">
        <f t="shared" si="42"/>
        <v>0.9902448156526884</v>
      </c>
      <c r="H900" s="92"/>
    </row>
    <row r="901" spans="1:8" s="15" customFormat="1" outlineLevel="2">
      <c r="A901" s="89" t="s">
        <v>109</v>
      </c>
      <c r="B901" s="104" t="s">
        <v>7621</v>
      </c>
      <c r="C901" s="103" t="s">
        <v>7620</v>
      </c>
      <c r="D901" s="161">
        <v>1602360</v>
      </c>
      <c r="E901" s="161">
        <v>780561.62</v>
      </c>
      <c r="F901" s="162">
        <f t="shared" si="41"/>
        <v>821798.38</v>
      </c>
      <c r="G901" s="52">
        <f t="shared" si="42"/>
        <v>0.48713249207419057</v>
      </c>
      <c r="H901" s="92"/>
    </row>
    <row r="902" spans="1:8" s="15" customFormat="1" ht="38.25" outlineLevel="2">
      <c r="A902" s="89" t="s">
        <v>109</v>
      </c>
      <c r="B902" s="104" t="s">
        <v>7619</v>
      </c>
      <c r="C902" s="103" t="s">
        <v>7618</v>
      </c>
      <c r="D902" s="161">
        <v>17625961</v>
      </c>
      <c r="E902" s="161">
        <v>15838242</v>
      </c>
      <c r="F902" s="162">
        <f t="shared" si="41"/>
        <v>1787719</v>
      </c>
      <c r="G902" s="52">
        <f t="shared" si="42"/>
        <v>0.89857466495018345</v>
      </c>
      <c r="H902" s="92"/>
    </row>
    <row r="903" spans="1:8" s="15" customFormat="1" ht="25.5" outlineLevel="2">
      <c r="A903" s="89" t="s">
        <v>109</v>
      </c>
      <c r="B903" s="104" t="s">
        <v>7617</v>
      </c>
      <c r="C903" s="103" t="s">
        <v>7616</v>
      </c>
      <c r="D903" s="161">
        <v>48070802</v>
      </c>
      <c r="E903" s="161">
        <v>43195205</v>
      </c>
      <c r="F903" s="162">
        <f t="shared" si="41"/>
        <v>4875597</v>
      </c>
      <c r="G903" s="52">
        <f t="shared" si="42"/>
        <v>0.89857466908914896</v>
      </c>
      <c r="H903" s="92"/>
    </row>
    <row r="904" spans="1:8" s="15" customFormat="1" ht="25.5" outlineLevel="2">
      <c r="A904" s="89" t="s">
        <v>109</v>
      </c>
      <c r="B904" s="104" t="s">
        <v>7615</v>
      </c>
      <c r="C904" s="103" t="s">
        <v>7614</v>
      </c>
      <c r="D904" s="161">
        <v>801180</v>
      </c>
      <c r="E904" s="161">
        <v>719921</v>
      </c>
      <c r="F904" s="162">
        <f t="shared" si="41"/>
        <v>81259</v>
      </c>
      <c r="G904" s="52">
        <f t="shared" si="42"/>
        <v>0.89857585062033496</v>
      </c>
      <c r="H904" s="92"/>
    </row>
    <row r="905" spans="1:8" s="15" customFormat="1" ht="25.5" outlineLevel="2">
      <c r="A905" s="89" t="s">
        <v>109</v>
      </c>
      <c r="B905" s="104" t="s">
        <v>7613</v>
      </c>
      <c r="C905" s="103" t="s">
        <v>7612</v>
      </c>
      <c r="D905" s="161">
        <v>480708</v>
      </c>
      <c r="E905" s="161">
        <v>431952</v>
      </c>
      <c r="F905" s="162">
        <f t="shared" si="41"/>
        <v>48756</v>
      </c>
      <c r="G905" s="52">
        <f t="shared" si="42"/>
        <v>0.89857460246136944</v>
      </c>
      <c r="H905" s="92"/>
    </row>
    <row r="906" spans="1:8" s="15" customFormat="1" outlineLevel="2">
      <c r="A906" s="89" t="s">
        <v>109</v>
      </c>
      <c r="B906" s="104" t="s">
        <v>11217</v>
      </c>
      <c r="C906" s="103" t="s">
        <v>11218</v>
      </c>
      <c r="D906" s="161">
        <v>75175605</v>
      </c>
      <c r="E906" s="161">
        <v>67941673</v>
      </c>
      <c r="F906" s="162">
        <f t="shared" si="41"/>
        <v>7233932</v>
      </c>
      <c r="G906" s="52">
        <f t="shared" si="42"/>
        <v>0.90377287951324103</v>
      </c>
      <c r="H906" s="90"/>
    </row>
    <row r="907" spans="1:8" s="101" customFormat="1" outlineLevel="1">
      <c r="A907" s="91" t="s">
        <v>11170</v>
      </c>
      <c r="B907" s="104"/>
      <c r="C907" s="103"/>
      <c r="D907" s="161"/>
      <c r="E907" s="161"/>
      <c r="F907" s="162">
        <f>SUBTOTAL(9,F895:F906)</f>
        <v>15527972.779999997</v>
      </c>
      <c r="G907" s="52"/>
      <c r="H907" s="90"/>
    </row>
    <row r="908" spans="1:8" s="15" customFormat="1" ht="25.5" outlineLevel="2">
      <c r="A908" s="89" t="s">
        <v>115</v>
      </c>
      <c r="B908" s="104" t="s">
        <v>11552</v>
      </c>
      <c r="C908" s="103" t="s">
        <v>11553</v>
      </c>
      <c r="D908" s="161">
        <v>34353875</v>
      </c>
      <c r="E908" s="161">
        <v>34353872</v>
      </c>
      <c r="F908" s="162">
        <f t="shared" ref="F908:F939" si="43">D908-E908</f>
        <v>3</v>
      </c>
      <c r="G908" s="52">
        <f t="shared" ref="G908:G939" si="44">E908/D908</f>
        <v>0.99999991267360666</v>
      </c>
      <c r="H908" s="92"/>
    </row>
    <row r="909" spans="1:8" s="15" customFormat="1" outlineLevel="2">
      <c r="A909" s="89" t="s">
        <v>115</v>
      </c>
      <c r="B909" s="104" t="s">
        <v>116</v>
      </c>
      <c r="C909" s="103" t="s">
        <v>117</v>
      </c>
      <c r="D909" s="161">
        <v>19124708</v>
      </c>
      <c r="E909" s="161">
        <v>19124707</v>
      </c>
      <c r="F909" s="162">
        <f t="shared" si="43"/>
        <v>1</v>
      </c>
      <c r="G909" s="52">
        <f t="shared" si="44"/>
        <v>0.99999994771161993</v>
      </c>
      <c r="H909" s="92"/>
    </row>
    <row r="910" spans="1:8" s="15" customFormat="1" ht="25.5" outlineLevel="2">
      <c r="A910" s="89" t="s">
        <v>115</v>
      </c>
      <c r="B910" s="104" t="s">
        <v>118</v>
      </c>
      <c r="C910" s="103" t="s">
        <v>119</v>
      </c>
      <c r="D910" s="161">
        <v>781268.75</v>
      </c>
      <c r="E910" s="161">
        <v>781267</v>
      </c>
      <c r="F910" s="162">
        <f t="shared" si="43"/>
        <v>1.75</v>
      </c>
      <c r="G910" s="52">
        <f t="shared" si="44"/>
        <v>0.99999776005375873</v>
      </c>
      <c r="H910" s="92"/>
    </row>
    <row r="911" spans="1:8" s="15" customFormat="1" ht="25.5" outlineLevel="2">
      <c r="A911" s="89" t="s">
        <v>115</v>
      </c>
      <c r="B911" s="104" t="s">
        <v>120</v>
      </c>
      <c r="C911" s="103" t="s">
        <v>121</v>
      </c>
      <c r="D911" s="161">
        <v>6919422</v>
      </c>
      <c r="E911" s="161">
        <v>6291030</v>
      </c>
      <c r="F911" s="162">
        <f t="shared" si="43"/>
        <v>628392</v>
      </c>
      <c r="G911" s="52">
        <f t="shared" si="44"/>
        <v>0.90918432204308397</v>
      </c>
      <c r="H911" s="92"/>
    </row>
    <row r="912" spans="1:8" s="15" customFormat="1" ht="25.5" outlineLevel="2">
      <c r="A912" s="89" t="s">
        <v>115</v>
      </c>
      <c r="B912" s="104" t="s">
        <v>10033</v>
      </c>
      <c r="C912" s="103" t="s">
        <v>10032</v>
      </c>
      <c r="D912" s="161">
        <v>28420882</v>
      </c>
      <c r="E912" s="161">
        <v>28400882</v>
      </c>
      <c r="F912" s="162">
        <f t="shared" si="43"/>
        <v>20000</v>
      </c>
      <c r="G912" s="52">
        <f t="shared" si="44"/>
        <v>0.99929629207144244</v>
      </c>
      <c r="H912" s="92"/>
    </row>
    <row r="913" spans="1:8" s="15" customFormat="1" ht="25.5" outlineLevel="2">
      <c r="A913" s="89" t="s">
        <v>115</v>
      </c>
      <c r="B913" s="104" t="s">
        <v>10031</v>
      </c>
      <c r="C913" s="103" t="s">
        <v>10030</v>
      </c>
      <c r="D913" s="161">
        <v>16145316</v>
      </c>
      <c r="E913" s="161">
        <v>15178048</v>
      </c>
      <c r="F913" s="162">
        <f t="shared" si="43"/>
        <v>967268</v>
      </c>
      <c r="G913" s="52">
        <f t="shared" si="44"/>
        <v>0.94008986878918943</v>
      </c>
      <c r="H913" s="92"/>
    </row>
    <row r="914" spans="1:8" s="15" customFormat="1" ht="25.5" outlineLevel="2">
      <c r="A914" s="89" t="s">
        <v>115</v>
      </c>
      <c r="B914" s="104" t="s">
        <v>10029</v>
      </c>
      <c r="C914" s="103" t="s">
        <v>10028</v>
      </c>
      <c r="D914" s="161">
        <v>768825</v>
      </c>
      <c r="E914" s="161">
        <v>760869</v>
      </c>
      <c r="F914" s="162">
        <f t="shared" si="43"/>
        <v>7956</v>
      </c>
      <c r="G914" s="52">
        <f t="shared" si="44"/>
        <v>0.98965174129353228</v>
      </c>
      <c r="H914" s="92"/>
    </row>
    <row r="915" spans="1:8" s="15" customFormat="1" ht="25.5" outlineLevel="2">
      <c r="A915" s="89" t="s">
        <v>115</v>
      </c>
      <c r="B915" s="104" t="s">
        <v>11792</v>
      </c>
      <c r="C915" s="103" t="s">
        <v>11793</v>
      </c>
      <c r="D915" s="161">
        <v>5638047</v>
      </c>
      <c r="E915" s="161">
        <v>5638043</v>
      </c>
      <c r="F915" s="162">
        <f t="shared" si="43"/>
        <v>4</v>
      </c>
      <c r="G915" s="52">
        <f t="shared" si="44"/>
        <v>0.99999929053447056</v>
      </c>
      <c r="H915" s="92"/>
    </row>
    <row r="916" spans="1:8" s="15" customFormat="1" ht="25.5" outlineLevel="2">
      <c r="A916" s="89" t="s">
        <v>115</v>
      </c>
      <c r="B916" s="104" t="s">
        <v>10027</v>
      </c>
      <c r="C916" s="103" t="s">
        <v>10026</v>
      </c>
      <c r="D916" s="161">
        <v>9712817</v>
      </c>
      <c r="E916" s="161">
        <v>8689480</v>
      </c>
      <c r="F916" s="162">
        <f t="shared" si="43"/>
        <v>1023337</v>
      </c>
      <c r="G916" s="52">
        <f t="shared" si="44"/>
        <v>0.89464055587580826</v>
      </c>
      <c r="H916" s="92"/>
    </row>
    <row r="917" spans="1:8" s="15" customFormat="1" ht="25.5" outlineLevel="2">
      <c r="A917" s="89" t="s">
        <v>115</v>
      </c>
      <c r="B917" s="104" t="s">
        <v>10025</v>
      </c>
      <c r="C917" s="103" t="s">
        <v>10024</v>
      </c>
      <c r="D917" s="161">
        <v>6150596</v>
      </c>
      <c r="E917" s="161">
        <v>5926910</v>
      </c>
      <c r="F917" s="162">
        <f t="shared" si="43"/>
        <v>223686</v>
      </c>
      <c r="G917" s="52">
        <f t="shared" si="44"/>
        <v>0.96363181714422474</v>
      </c>
      <c r="H917" s="92"/>
    </row>
    <row r="918" spans="1:8" s="15" customFormat="1" ht="25.5" outlineLevel="2">
      <c r="A918" s="89" t="s">
        <v>115</v>
      </c>
      <c r="B918" s="104" t="s">
        <v>10023</v>
      </c>
      <c r="C918" s="103" t="s">
        <v>10022</v>
      </c>
      <c r="D918" s="161">
        <v>1537649</v>
      </c>
      <c r="E918" s="161">
        <v>1366682</v>
      </c>
      <c r="F918" s="162">
        <f t="shared" si="43"/>
        <v>170967</v>
      </c>
      <c r="G918" s="52">
        <f t="shared" si="44"/>
        <v>0.88881272644147002</v>
      </c>
      <c r="H918" s="92"/>
    </row>
    <row r="919" spans="1:8" s="15" customFormat="1" ht="25.5" outlineLevel="2">
      <c r="A919" s="89" t="s">
        <v>115</v>
      </c>
      <c r="B919" s="104" t="s">
        <v>10021</v>
      </c>
      <c r="C919" s="103" t="s">
        <v>10020</v>
      </c>
      <c r="D919" s="161">
        <v>19220614</v>
      </c>
      <c r="E919" s="161">
        <v>18654829</v>
      </c>
      <c r="F919" s="162">
        <f t="shared" si="43"/>
        <v>565785</v>
      </c>
      <c r="G919" s="52">
        <f t="shared" si="44"/>
        <v>0.97056363548011526</v>
      </c>
      <c r="H919" s="92"/>
    </row>
    <row r="920" spans="1:8" s="15" customFormat="1" ht="25.5" outlineLevel="2">
      <c r="A920" s="89" t="s">
        <v>115</v>
      </c>
      <c r="B920" s="104" t="s">
        <v>10019</v>
      </c>
      <c r="C920" s="103" t="s">
        <v>10018</v>
      </c>
      <c r="D920" s="161">
        <v>4305417</v>
      </c>
      <c r="E920" s="161">
        <v>4305281</v>
      </c>
      <c r="F920" s="162">
        <f t="shared" si="43"/>
        <v>136</v>
      </c>
      <c r="G920" s="52">
        <f t="shared" si="44"/>
        <v>0.99996841188669994</v>
      </c>
      <c r="H920" s="92"/>
    </row>
    <row r="921" spans="1:8" s="15" customFormat="1" ht="25.5" outlineLevel="2">
      <c r="A921" s="89" t="s">
        <v>115</v>
      </c>
      <c r="B921" s="104" t="s">
        <v>10017</v>
      </c>
      <c r="C921" s="103" t="s">
        <v>10016</v>
      </c>
      <c r="D921" s="161">
        <v>358785</v>
      </c>
      <c r="E921" s="161">
        <v>232002</v>
      </c>
      <c r="F921" s="162">
        <f t="shared" si="43"/>
        <v>126783</v>
      </c>
      <c r="G921" s="52">
        <f t="shared" si="44"/>
        <v>0.64663238429700243</v>
      </c>
      <c r="H921" s="90"/>
    </row>
    <row r="922" spans="1:8" s="15" customFormat="1" outlineLevel="2">
      <c r="A922" s="89" t="s">
        <v>115</v>
      </c>
      <c r="B922" s="104" t="s">
        <v>11674</v>
      </c>
      <c r="C922" s="103" t="s">
        <v>178</v>
      </c>
      <c r="D922" s="161">
        <v>94407559</v>
      </c>
      <c r="E922" s="161">
        <v>94407501</v>
      </c>
      <c r="F922" s="162">
        <f t="shared" si="43"/>
        <v>58</v>
      </c>
      <c r="G922" s="52">
        <f t="shared" si="44"/>
        <v>0.99999938564241453</v>
      </c>
      <c r="H922" s="92"/>
    </row>
    <row r="923" spans="1:8" s="15" customFormat="1" outlineLevel="2">
      <c r="A923" s="89" t="s">
        <v>115</v>
      </c>
      <c r="B923" s="104" t="s">
        <v>122</v>
      </c>
      <c r="C923" s="103" t="s">
        <v>123</v>
      </c>
      <c r="D923" s="161">
        <v>500000</v>
      </c>
      <c r="E923" s="161">
        <v>499983</v>
      </c>
      <c r="F923" s="162">
        <f t="shared" si="43"/>
        <v>17</v>
      </c>
      <c r="G923" s="52">
        <f t="shared" si="44"/>
        <v>0.99996600000000002</v>
      </c>
      <c r="H923" s="92"/>
    </row>
    <row r="924" spans="1:8" s="15" customFormat="1" outlineLevel="2">
      <c r="A924" s="89" t="s">
        <v>115</v>
      </c>
      <c r="B924" s="104" t="s">
        <v>11554</v>
      </c>
      <c r="C924" s="103" t="s">
        <v>11555</v>
      </c>
      <c r="D924" s="161">
        <v>500000</v>
      </c>
      <c r="E924" s="161">
        <v>499999</v>
      </c>
      <c r="F924" s="162">
        <f t="shared" si="43"/>
        <v>1</v>
      </c>
      <c r="G924" s="52">
        <f t="shared" si="44"/>
        <v>0.99999800000000005</v>
      </c>
      <c r="H924" s="92"/>
    </row>
    <row r="925" spans="1:8" s="15" customFormat="1" outlineLevel="2">
      <c r="A925" s="89" t="s">
        <v>115</v>
      </c>
      <c r="B925" s="104" t="s">
        <v>11556</v>
      </c>
      <c r="C925" s="103" t="s">
        <v>11557</v>
      </c>
      <c r="D925" s="161">
        <v>491964</v>
      </c>
      <c r="E925" s="161">
        <v>489806</v>
      </c>
      <c r="F925" s="162">
        <f t="shared" si="43"/>
        <v>2158</v>
      </c>
      <c r="G925" s="52">
        <f t="shared" si="44"/>
        <v>0.99561350017480954</v>
      </c>
      <c r="H925" s="92"/>
    </row>
    <row r="926" spans="1:8" s="15" customFormat="1" outlineLevel="2">
      <c r="A926" s="89" t="s">
        <v>115</v>
      </c>
      <c r="B926" s="104" t="s">
        <v>11558</v>
      </c>
      <c r="C926" s="103" t="s">
        <v>11559</v>
      </c>
      <c r="D926" s="161">
        <v>473350</v>
      </c>
      <c r="E926" s="161">
        <v>449158</v>
      </c>
      <c r="F926" s="162">
        <f t="shared" si="43"/>
        <v>24192</v>
      </c>
      <c r="G926" s="52">
        <f t="shared" si="44"/>
        <v>0.94889194042463298</v>
      </c>
      <c r="H926" s="92"/>
    </row>
    <row r="927" spans="1:8" s="15" customFormat="1" ht="51" outlineLevel="2">
      <c r="A927" s="89" t="s">
        <v>115</v>
      </c>
      <c r="B927" s="104" t="s">
        <v>7585</v>
      </c>
      <c r="C927" s="103" t="s">
        <v>7584</v>
      </c>
      <c r="D927" s="161">
        <v>400590</v>
      </c>
      <c r="E927" s="161">
        <v>359960</v>
      </c>
      <c r="F927" s="162">
        <f t="shared" si="43"/>
        <v>40630</v>
      </c>
      <c r="G927" s="52">
        <f t="shared" si="44"/>
        <v>0.89857460246136944</v>
      </c>
      <c r="H927" s="92"/>
    </row>
    <row r="928" spans="1:8" s="15" customFormat="1" outlineLevel="2">
      <c r="A928" s="89" t="s">
        <v>115</v>
      </c>
      <c r="B928" s="104" t="s">
        <v>7583</v>
      </c>
      <c r="C928" s="103" t="s">
        <v>7274</v>
      </c>
      <c r="D928" s="161">
        <v>801180</v>
      </c>
      <c r="E928" s="161">
        <v>719921</v>
      </c>
      <c r="F928" s="162">
        <f t="shared" si="43"/>
        <v>81259</v>
      </c>
      <c r="G928" s="52">
        <f t="shared" si="44"/>
        <v>0.89857585062033496</v>
      </c>
      <c r="H928" s="92"/>
    </row>
    <row r="929" spans="1:8" s="15" customFormat="1" ht="25.5" outlineLevel="2">
      <c r="A929" s="89" t="s">
        <v>115</v>
      </c>
      <c r="B929" s="104" t="s">
        <v>7580</v>
      </c>
      <c r="C929" s="103" t="s">
        <v>7579</v>
      </c>
      <c r="D929" s="161">
        <v>4807080</v>
      </c>
      <c r="E929" s="161">
        <v>4319520</v>
      </c>
      <c r="F929" s="162">
        <f t="shared" si="43"/>
        <v>487560</v>
      </c>
      <c r="G929" s="52">
        <f t="shared" si="44"/>
        <v>0.89857460246136944</v>
      </c>
      <c r="H929" s="92"/>
    </row>
    <row r="930" spans="1:8" s="15" customFormat="1" ht="25.5" outlineLevel="2">
      <c r="A930" s="89" t="s">
        <v>115</v>
      </c>
      <c r="B930" s="104" t="s">
        <v>7578</v>
      </c>
      <c r="C930" s="103" t="s">
        <v>7577</v>
      </c>
      <c r="D930" s="161">
        <v>801180</v>
      </c>
      <c r="E930" s="161">
        <v>719921</v>
      </c>
      <c r="F930" s="162">
        <f t="shared" si="43"/>
        <v>81259</v>
      </c>
      <c r="G930" s="52">
        <f t="shared" si="44"/>
        <v>0.89857585062033496</v>
      </c>
      <c r="H930" s="92"/>
    </row>
    <row r="931" spans="1:8" s="15" customFormat="1" outlineLevel="2">
      <c r="A931" s="89" t="s">
        <v>115</v>
      </c>
      <c r="B931" s="104" t="s">
        <v>7576</v>
      </c>
      <c r="C931" s="103" t="s">
        <v>7575</v>
      </c>
      <c r="D931" s="161">
        <v>11416816</v>
      </c>
      <c r="E931" s="161">
        <v>10197126</v>
      </c>
      <c r="F931" s="162">
        <f t="shared" si="43"/>
        <v>1219690</v>
      </c>
      <c r="G931" s="52">
        <f t="shared" si="44"/>
        <v>0.89316723681979282</v>
      </c>
      <c r="H931" s="92"/>
    </row>
    <row r="932" spans="1:8" s="15" customFormat="1" ht="25.5" outlineLevel="2">
      <c r="A932" s="89" t="s">
        <v>115</v>
      </c>
      <c r="B932" s="104" t="s">
        <v>7568</v>
      </c>
      <c r="C932" s="103" t="s">
        <v>7567</v>
      </c>
      <c r="D932" s="161">
        <v>400590</v>
      </c>
      <c r="E932" s="161">
        <v>359960</v>
      </c>
      <c r="F932" s="162">
        <f t="shared" si="43"/>
        <v>40630</v>
      </c>
      <c r="G932" s="52">
        <f t="shared" si="44"/>
        <v>0.89857460246136944</v>
      </c>
      <c r="H932" s="92"/>
    </row>
    <row r="933" spans="1:8" s="15" customFormat="1" ht="38.25" outlineLevel="2">
      <c r="A933" s="89" t="s">
        <v>115</v>
      </c>
      <c r="B933" s="104" t="s">
        <v>7566</v>
      </c>
      <c r="C933" s="103" t="s">
        <v>7565</v>
      </c>
      <c r="D933" s="161">
        <v>2403540</v>
      </c>
      <c r="E933" s="161">
        <v>2158290</v>
      </c>
      <c r="F933" s="162">
        <f t="shared" si="43"/>
        <v>245250</v>
      </c>
      <c r="G933" s="52">
        <f t="shared" si="44"/>
        <v>0.89796300456826184</v>
      </c>
      <c r="H933" s="92"/>
    </row>
    <row r="934" spans="1:8" s="15" customFormat="1" ht="25.5" outlineLevel="2">
      <c r="A934" s="89" t="s">
        <v>115</v>
      </c>
      <c r="B934" s="104" t="s">
        <v>7562</v>
      </c>
      <c r="C934" s="103" t="s">
        <v>7561</v>
      </c>
      <c r="D934" s="161">
        <v>240354</v>
      </c>
      <c r="E934" s="161">
        <v>195667</v>
      </c>
      <c r="F934" s="162">
        <f t="shared" si="43"/>
        <v>44687</v>
      </c>
      <c r="G934" s="52">
        <f t="shared" si="44"/>
        <v>0.81407840102515461</v>
      </c>
      <c r="H934" s="92"/>
    </row>
    <row r="935" spans="1:8" s="15" customFormat="1" outlineLevel="2">
      <c r="A935" s="89" t="s">
        <v>115</v>
      </c>
      <c r="B935" s="104" t="s">
        <v>7560</v>
      </c>
      <c r="C935" s="103" t="s">
        <v>7559</v>
      </c>
      <c r="D935" s="161">
        <v>2243304</v>
      </c>
      <c r="E935" s="161">
        <v>2015778</v>
      </c>
      <c r="F935" s="162">
        <f t="shared" si="43"/>
        <v>227526</v>
      </c>
      <c r="G935" s="52">
        <f t="shared" si="44"/>
        <v>0.89857549400348768</v>
      </c>
      <c r="H935" s="92"/>
    </row>
    <row r="936" spans="1:8" s="15" customFormat="1" outlineLevel="2">
      <c r="A936" s="89" t="s">
        <v>115</v>
      </c>
      <c r="B936" s="104" t="s">
        <v>7558</v>
      </c>
      <c r="C936" s="103" t="s">
        <v>7557</v>
      </c>
      <c r="D936" s="161">
        <v>1602360</v>
      </c>
      <c r="E936" s="161">
        <v>1439840</v>
      </c>
      <c r="F936" s="162">
        <f t="shared" si="43"/>
        <v>162520</v>
      </c>
      <c r="G936" s="52">
        <f t="shared" si="44"/>
        <v>0.89857460246136944</v>
      </c>
      <c r="H936" s="92"/>
    </row>
    <row r="937" spans="1:8" s="15" customFormat="1" ht="38.25" outlineLevel="2">
      <c r="A937" s="89" t="s">
        <v>115</v>
      </c>
      <c r="B937" s="104" t="s">
        <v>7556</v>
      </c>
      <c r="C937" s="103" t="s">
        <v>7555</v>
      </c>
      <c r="D937" s="161">
        <v>801180</v>
      </c>
      <c r="E937" s="161">
        <v>719921</v>
      </c>
      <c r="F937" s="162">
        <f t="shared" si="43"/>
        <v>81259</v>
      </c>
      <c r="G937" s="52">
        <f t="shared" si="44"/>
        <v>0.89857585062033496</v>
      </c>
      <c r="H937" s="92"/>
    </row>
    <row r="938" spans="1:8" s="15" customFormat="1" ht="25.5" outlineLevel="2">
      <c r="A938" s="89" t="s">
        <v>115</v>
      </c>
      <c r="B938" s="104" t="s">
        <v>7554</v>
      </c>
      <c r="C938" s="103" t="s">
        <v>7553</v>
      </c>
      <c r="D938" s="161">
        <v>3204720</v>
      </c>
      <c r="E938" s="161">
        <v>2879680</v>
      </c>
      <c r="F938" s="162">
        <f t="shared" si="43"/>
        <v>325040</v>
      </c>
      <c r="G938" s="52">
        <f t="shared" si="44"/>
        <v>0.89857460246136944</v>
      </c>
      <c r="H938" s="92"/>
    </row>
    <row r="939" spans="1:8" s="15" customFormat="1" ht="25.5" outlineLevel="2">
      <c r="A939" s="89" t="s">
        <v>115</v>
      </c>
      <c r="B939" s="104" t="s">
        <v>7552</v>
      </c>
      <c r="C939" s="103" t="s">
        <v>7551</v>
      </c>
      <c r="D939" s="161">
        <v>400590</v>
      </c>
      <c r="E939" s="161">
        <v>359097</v>
      </c>
      <c r="F939" s="162">
        <f t="shared" si="43"/>
        <v>41493</v>
      </c>
      <c r="G939" s="52">
        <f t="shared" si="44"/>
        <v>0.89642028008687191</v>
      </c>
      <c r="H939" s="92"/>
    </row>
    <row r="940" spans="1:8" s="15" customFormat="1" ht="25.5" outlineLevel="2">
      <c r="A940" s="89" t="s">
        <v>115</v>
      </c>
      <c r="B940" s="104" t="s">
        <v>7550</v>
      </c>
      <c r="C940" s="103" t="s">
        <v>7549</v>
      </c>
      <c r="D940" s="161">
        <v>801180</v>
      </c>
      <c r="E940" s="161">
        <v>719921</v>
      </c>
      <c r="F940" s="162">
        <f t="shared" ref="F940:F971" si="45">D940-E940</f>
        <v>81259</v>
      </c>
      <c r="G940" s="52">
        <f t="shared" ref="G940:G971" si="46">E940/D940</f>
        <v>0.89857585062033496</v>
      </c>
      <c r="H940" s="92"/>
    </row>
    <row r="941" spans="1:8" s="15" customFormat="1" ht="25.5" outlineLevel="2">
      <c r="A941" s="89" t="s">
        <v>115</v>
      </c>
      <c r="B941" s="104" t="s">
        <v>7548</v>
      </c>
      <c r="C941" s="103" t="s">
        <v>7547</v>
      </c>
      <c r="D941" s="161">
        <v>809192</v>
      </c>
      <c r="E941" s="161">
        <v>653502</v>
      </c>
      <c r="F941" s="162">
        <f t="shared" si="45"/>
        <v>155690</v>
      </c>
      <c r="G941" s="52">
        <f t="shared" si="46"/>
        <v>0.8075981967196908</v>
      </c>
      <c r="H941" s="92"/>
    </row>
    <row r="942" spans="1:8" s="15" customFormat="1" ht="25.5" outlineLevel="2">
      <c r="A942" s="89" t="s">
        <v>115</v>
      </c>
      <c r="B942" s="104" t="s">
        <v>7546</v>
      </c>
      <c r="C942" s="103" t="s">
        <v>7545</v>
      </c>
      <c r="D942" s="161">
        <v>801180</v>
      </c>
      <c r="E942" s="161">
        <v>719921</v>
      </c>
      <c r="F942" s="162">
        <f t="shared" si="45"/>
        <v>81259</v>
      </c>
      <c r="G942" s="52">
        <f t="shared" si="46"/>
        <v>0.89857585062033496</v>
      </c>
      <c r="H942" s="92"/>
    </row>
    <row r="943" spans="1:8" s="15" customFormat="1" outlineLevel="2">
      <c r="A943" s="89" t="s">
        <v>115</v>
      </c>
      <c r="B943" s="104" t="s">
        <v>7544</v>
      </c>
      <c r="C943" s="103" t="s">
        <v>7543</v>
      </c>
      <c r="D943" s="161">
        <v>5768496</v>
      </c>
      <c r="E943" s="161">
        <v>5183424</v>
      </c>
      <c r="F943" s="162">
        <f t="shared" si="45"/>
        <v>585072</v>
      </c>
      <c r="G943" s="52">
        <f t="shared" si="46"/>
        <v>0.89857460246136944</v>
      </c>
      <c r="H943" s="92"/>
    </row>
    <row r="944" spans="1:8" s="15" customFormat="1" ht="25.5" outlineLevel="2">
      <c r="A944" s="89" t="s">
        <v>115</v>
      </c>
      <c r="B944" s="104" t="s">
        <v>7542</v>
      </c>
      <c r="C944" s="103" t="s">
        <v>7541</v>
      </c>
      <c r="D944" s="161">
        <v>1602360</v>
      </c>
      <c r="E944" s="161">
        <v>1439840</v>
      </c>
      <c r="F944" s="162">
        <f t="shared" si="45"/>
        <v>162520</v>
      </c>
      <c r="G944" s="52">
        <f t="shared" si="46"/>
        <v>0.89857460246136944</v>
      </c>
      <c r="H944" s="92"/>
    </row>
    <row r="945" spans="1:8" s="15" customFormat="1" ht="25.5" outlineLevel="2">
      <c r="A945" s="89" t="s">
        <v>115</v>
      </c>
      <c r="B945" s="104" t="s">
        <v>7540</v>
      </c>
      <c r="C945" s="103" t="s">
        <v>7539</v>
      </c>
      <c r="D945" s="161">
        <v>721062</v>
      </c>
      <c r="E945" s="161">
        <v>576000</v>
      </c>
      <c r="F945" s="162">
        <f t="shared" si="45"/>
        <v>145062</v>
      </c>
      <c r="G945" s="52">
        <f t="shared" si="46"/>
        <v>0.79882173793654365</v>
      </c>
      <c r="H945" s="92"/>
    </row>
    <row r="946" spans="1:8" s="15" customFormat="1" ht="38.25" outlineLevel="2">
      <c r="A946" s="89" t="s">
        <v>115</v>
      </c>
      <c r="B946" s="104" t="s">
        <v>7538</v>
      </c>
      <c r="C946" s="103" t="s">
        <v>7537</v>
      </c>
      <c r="D946" s="161">
        <v>400590</v>
      </c>
      <c r="E946" s="161">
        <v>359960</v>
      </c>
      <c r="F946" s="162">
        <f t="shared" si="45"/>
        <v>40630</v>
      </c>
      <c r="G946" s="52">
        <f t="shared" si="46"/>
        <v>0.89857460246136944</v>
      </c>
      <c r="H946" s="92"/>
    </row>
    <row r="947" spans="1:8" s="15" customFormat="1" ht="25.5" outlineLevel="2">
      <c r="A947" s="89" t="s">
        <v>115</v>
      </c>
      <c r="B947" s="104" t="s">
        <v>7536</v>
      </c>
      <c r="C947" s="103" t="s">
        <v>7535</v>
      </c>
      <c r="D947" s="161">
        <v>2203245</v>
      </c>
      <c r="E947" s="161">
        <v>1601085</v>
      </c>
      <c r="F947" s="162">
        <f t="shared" si="45"/>
        <v>602160</v>
      </c>
      <c r="G947" s="52">
        <f t="shared" si="46"/>
        <v>0.72669403538871069</v>
      </c>
      <c r="H947" s="92"/>
    </row>
    <row r="948" spans="1:8" s="15" customFormat="1" ht="25.5" outlineLevel="2">
      <c r="A948" s="89" t="s">
        <v>115</v>
      </c>
      <c r="B948" s="104" t="s">
        <v>7534</v>
      </c>
      <c r="C948" s="103" t="s">
        <v>7533</v>
      </c>
      <c r="D948" s="161">
        <v>2403540</v>
      </c>
      <c r="E948" s="161">
        <v>2133101</v>
      </c>
      <c r="F948" s="162">
        <f t="shared" si="45"/>
        <v>270439</v>
      </c>
      <c r="G948" s="52">
        <f t="shared" si="46"/>
        <v>0.88748304584071824</v>
      </c>
      <c r="H948" s="92"/>
    </row>
    <row r="949" spans="1:8" s="15" customFormat="1" outlineLevel="2">
      <c r="A949" s="89" t="s">
        <v>115</v>
      </c>
      <c r="B949" s="104" t="s">
        <v>7530</v>
      </c>
      <c r="C949" s="103" t="s">
        <v>7529</v>
      </c>
      <c r="D949" s="161">
        <v>2002950</v>
      </c>
      <c r="E949" s="161">
        <v>1799800</v>
      </c>
      <c r="F949" s="162">
        <f t="shared" si="45"/>
        <v>203150</v>
      </c>
      <c r="G949" s="52">
        <f t="shared" si="46"/>
        <v>0.89857460246136944</v>
      </c>
      <c r="H949" s="92"/>
    </row>
    <row r="950" spans="1:8" s="15" customFormat="1" ht="25.5" outlineLevel="2">
      <c r="A950" s="89" t="s">
        <v>115</v>
      </c>
      <c r="B950" s="104" t="s">
        <v>7528</v>
      </c>
      <c r="C950" s="103" t="s">
        <v>7527</v>
      </c>
      <c r="D950" s="161">
        <v>2002950</v>
      </c>
      <c r="E950" s="161">
        <v>1799800</v>
      </c>
      <c r="F950" s="162">
        <f t="shared" si="45"/>
        <v>203150</v>
      </c>
      <c r="G950" s="52">
        <f t="shared" si="46"/>
        <v>0.89857460246136944</v>
      </c>
      <c r="H950" s="92"/>
    </row>
    <row r="951" spans="1:8" s="15" customFormat="1" ht="25.5" outlineLevel="2">
      <c r="A951" s="89" t="s">
        <v>115</v>
      </c>
      <c r="B951" s="104" t="s">
        <v>7526</v>
      </c>
      <c r="C951" s="103" t="s">
        <v>7525</v>
      </c>
      <c r="D951" s="161">
        <v>320472</v>
      </c>
      <c r="E951" s="161">
        <v>264417</v>
      </c>
      <c r="F951" s="162">
        <f t="shared" si="45"/>
        <v>56055</v>
      </c>
      <c r="G951" s="52">
        <f t="shared" si="46"/>
        <v>0.82508612296862127</v>
      </c>
      <c r="H951" s="92"/>
    </row>
    <row r="952" spans="1:8" s="15" customFormat="1" ht="25.5" outlineLevel="2">
      <c r="A952" s="89" t="s">
        <v>115</v>
      </c>
      <c r="B952" s="104" t="s">
        <v>7524</v>
      </c>
      <c r="C952" s="103" t="s">
        <v>7523</v>
      </c>
      <c r="D952" s="161">
        <v>36053102</v>
      </c>
      <c r="E952" s="161">
        <v>32396404</v>
      </c>
      <c r="F952" s="162">
        <f t="shared" si="45"/>
        <v>3656698</v>
      </c>
      <c r="G952" s="52">
        <f t="shared" si="46"/>
        <v>0.89857466356154314</v>
      </c>
      <c r="H952" s="92"/>
    </row>
    <row r="953" spans="1:8" s="15" customFormat="1" ht="25.5" outlineLevel="2">
      <c r="A953" s="89" t="s">
        <v>115</v>
      </c>
      <c r="B953" s="104" t="s">
        <v>7520</v>
      </c>
      <c r="C953" s="103" t="s">
        <v>7519</v>
      </c>
      <c r="D953" s="161">
        <v>4005900</v>
      </c>
      <c r="E953" s="161">
        <v>3597352</v>
      </c>
      <c r="F953" s="162">
        <f t="shared" si="45"/>
        <v>408548</v>
      </c>
      <c r="G953" s="52">
        <f t="shared" si="46"/>
        <v>0.89801343019046909</v>
      </c>
      <c r="H953" s="92"/>
    </row>
    <row r="954" spans="1:8" s="15" customFormat="1" ht="25.5" outlineLevel="2">
      <c r="A954" s="89" t="s">
        <v>115</v>
      </c>
      <c r="B954" s="104" t="s">
        <v>7518</v>
      </c>
      <c r="C954" s="103" t="s">
        <v>7517</v>
      </c>
      <c r="D954" s="161">
        <v>801180</v>
      </c>
      <c r="E954" s="161">
        <v>719921</v>
      </c>
      <c r="F954" s="162">
        <f t="shared" si="45"/>
        <v>81259</v>
      </c>
      <c r="G954" s="52">
        <f t="shared" si="46"/>
        <v>0.89857585062033496</v>
      </c>
      <c r="H954" s="92"/>
    </row>
    <row r="955" spans="1:8" s="15" customFormat="1" ht="25.5" outlineLevel="2">
      <c r="A955" s="89" t="s">
        <v>115</v>
      </c>
      <c r="B955" s="104" t="s">
        <v>7516</v>
      </c>
      <c r="C955" s="103" t="s">
        <v>7515</v>
      </c>
      <c r="D955" s="161">
        <v>10415341</v>
      </c>
      <c r="E955" s="161">
        <v>9358963</v>
      </c>
      <c r="F955" s="162">
        <f t="shared" si="45"/>
        <v>1056378</v>
      </c>
      <c r="G955" s="52">
        <f t="shared" si="46"/>
        <v>0.89857480422388469</v>
      </c>
      <c r="H955" s="92"/>
    </row>
    <row r="956" spans="1:8" s="15" customFormat="1" ht="25.5" outlineLevel="2">
      <c r="A956" s="89" t="s">
        <v>115</v>
      </c>
      <c r="B956" s="104" t="s">
        <v>7514</v>
      </c>
      <c r="C956" s="103" t="s">
        <v>7513</v>
      </c>
      <c r="D956" s="161">
        <v>2964366</v>
      </c>
      <c r="E956" s="161">
        <v>2663704</v>
      </c>
      <c r="F956" s="162">
        <f t="shared" si="45"/>
        <v>300662</v>
      </c>
      <c r="G956" s="52">
        <f t="shared" si="46"/>
        <v>0.89857460246136944</v>
      </c>
      <c r="H956" s="92"/>
    </row>
    <row r="957" spans="1:8" s="15" customFormat="1" outlineLevel="2">
      <c r="A957" s="89" t="s">
        <v>115</v>
      </c>
      <c r="B957" s="104" t="s">
        <v>7512</v>
      </c>
      <c r="C957" s="103" t="s">
        <v>7511</v>
      </c>
      <c r="D957" s="161">
        <v>1201770</v>
      </c>
      <c r="E957" s="161">
        <v>1079729</v>
      </c>
      <c r="F957" s="162">
        <f t="shared" si="45"/>
        <v>122041</v>
      </c>
      <c r="G957" s="52">
        <f t="shared" si="46"/>
        <v>0.89844895445883988</v>
      </c>
      <c r="H957" s="92"/>
    </row>
    <row r="958" spans="1:8" s="15" customFormat="1" ht="25.5" outlineLevel="2">
      <c r="A958" s="89" t="s">
        <v>115</v>
      </c>
      <c r="B958" s="104" t="s">
        <v>7510</v>
      </c>
      <c r="C958" s="103" t="s">
        <v>7509</v>
      </c>
      <c r="D958" s="161">
        <v>400590</v>
      </c>
      <c r="E958" s="161">
        <v>359960</v>
      </c>
      <c r="F958" s="162">
        <f t="shared" si="45"/>
        <v>40630</v>
      </c>
      <c r="G958" s="52">
        <f t="shared" si="46"/>
        <v>0.89857460246136944</v>
      </c>
      <c r="H958" s="92"/>
    </row>
    <row r="959" spans="1:8" s="15" customFormat="1" ht="25.5" outlineLevel="2">
      <c r="A959" s="89" t="s">
        <v>115</v>
      </c>
      <c r="B959" s="104" t="s">
        <v>7508</v>
      </c>
      <c r="C959" s="103" t="s">
        <v>7332</v>
      </c>
      <c r="D959" s="161">
        <v>6008850</v>
      </c>
      <c r="E959" s="161">
        <v>5399401</v>
      </c>
      <c r="F959" s="162">
        <f t="shared" si="45"/>
        <v>609449</v>
      </c>
      <c r="G959" s="52">
        <f t="shared" si="46"/>
        <v>0.89857476888256493</v>
      </c>
      <c r="H959" s="92"/>
    </row>
    <row r="960" spans="1:8" s="15" customFormat="1" ht="25.5" outlineLevel="2">
      <c r="A960" s="89" t="s">
        <v>115</v>
      </c>
      <c r="B960" s="104" t="s">
        <v>7507</v>
      </c>
      <c r="C960" s="103" t="s">
        <v>7506</v>
      </c>
      <c r="D960" s="161">
        <v>3204720</v>
      </c>
      <c r="E960" s="161">
        <v>2879681</v>
      </c>
      <c r="F960" s="162">
        <f t="shared" si="45"/>
        <v>325039</v>
      </c>
      <c r="G960" s="52">
        <f t="shared" si="46"/>
        <v>0.89857491450111082</v>
      </c>
      <c r="H960" s="92"/>
    </row>
    <row r="961" spans="1:8" s="15" customFormat="1" outlineLevel="2">
      <c r="A961" s="89" t="s">
        <v>115</v>
      </c>
      <c r="B961" s="104" t="s">
        <v>7505</v>
      </c>
      <c r="C961" s="103" t="s">
        <v>7451</v>
      </c>
      <c r="D961" s="161">
        <v>2804130</v>
      </c>
      <c r="E961" s="161">
        <v>2519721</v>
      </c>
      <c r="F961" s="162">
        <f t="shared" si="45"/>
        <v>284409</v>
      </c>
      <c r="G961" s="52">
        <f t="shared" si="46"/>
        <v>0.89857495907821683</v>
      </c>
      <c r="H961" s="92"/>
    </row>
    <row r="962" spans="1:8" s="15" customFormat="1" ht="25.5" outlineLevel="2">
      <c r="A962" s="89" t="s">
        <v>115</v>
      </c>
      <c r="B962" s="104" t="s">
        <v>7504</v>
      </c>
      <c r="C962" s="103" t="s">
        <v>7503</v>
      </c>
      <c r="D962" s="161">
        <v>21631861</v>
      </c>
      <c r="E962" s="161">
        <v>19437842</v>
      </c>
      <c r="F962" s="162">
        <f t="shared" si="45"/>
        <v>2194019</v>
      </c>
      <c r="G962" s="52">
        <f t="shared" si="46"/>
        <v>0.89857465337818143</v>
      </c>
      <c r="H962" s="92"/>
    </row>
    <row r="963" spans="1:8" s="15" customFormat="1" ht="38.25" outlineLevel="2">
      <c r="A963" s="89" t="s">
        <v>115</v>
      </c>
      <c r="B963" s="104" t="s">
        <v>7502</v>
      </c>
      <c r="C963" s="103" t="s">
        <v>7501</v>
      </c>
      <c r="D963" s="161">
        <v>1281888</v>
      </c>
      <c r="E963" s="161">
        <v>1151872</v>
      </c>
      <c r="F963" s="162">
        <f t="shared" si="45"/>
        <v>130016</v>
      </c>
      <c r="G963" s="52">
        <f t="shared" si="46"/>
        <v>0.89857460246136944</v>
      </c>
      <c r="H963" s="92"/>
    </row>
    <row r="964" spans="1:8" s="15" customFormat="1" outlineLevel="2">
      <c r="A964" s="89" t="s">
        <v>115</v>
      </c>
      <c r="B964" s="104" t="s">
        <v>7500</v>
      </c>
      <c r="C964" s="103" t="s">
        <v>7499</v>
      </c>
      <c r="D964" s="161">
        <v>2403540</v>
      </c>
      <c r="E964" s="161">
        <v>2159760</v>
      </c>
      <c r="F964" s="162">
        <f t="shared" si="45"/>
        <v>243780</v>
      </c>
      <c r="G964" s="52">
        <f t="shared" si="46"/>
        <v>0.89857460246136944</v>
      </c>
      <c r="H964" s="92"/>
    </row>
    <row r="965" spans="1:8" s="15" customFormat="1" ht="38.25" outlineLevel="2">
      <c r="A965" s="89" t="s">
        <v>115</v>
      </c>
      <c r="B965" s="104" t="s">
        <v>7498</v>
      </c>
      <c r="C965" s="103" t="s">
        <v>7497</v>
      </c>
      <c r="D965" s="161">
        <v>1230645.33</v>
      </c>
      <c r="E965" s="161">
        <v>1105828</v>
      </c>
      <c r="F965" s="162">
        <f t="shared" si="45"/>
        <v>124817.33000000007</v>
      </c>
      <c r="G965" s="52">
        <f t="shared" si="46"/>
        <v>0.89857570905502071</v>
      </c>
      <c r="H965" s="92"/>
    </row>
    <row r="966" spans="1:8" s="15" customFormat="1" ht="25.5" outlineLevel="2">
      <c r="A966" s="89" t="s">
        <v>115</v>
      </c>
      <c r="B966" s="104" t="s">
        <v>7492</v>
      </c>
      <c r="C966" s="103" t="s">
        <v>7491</v>
      </c>
      <c r="D966" s="161">
        <v>1201770</v>
      </c>
      <c r="E966" s="161">
        <v>1079879</v>
      </c>
      <c r="F966" s="162">
        <f t="shared" si="45"/>
        <v>121891</v>
      </c>
      <c r="G966" s="52">
        <f t="shared" si="46"/>
        <v>0.89857377035539243</v>
      </c>
      <c r="H966" s="92"/>
    </row>
    <row r="967" spans="1:8" s="15" customFormat="1" ht="25.5" outlineLevel="2">
      <c r="A967" s="89" t="s">
        <v>115</v>
      </c>
      <c r="B967" s="104" t="s">
        <v>7490</v>
      </c>
      <c r="C967" s="103" t="s">
        <v>7489</v>
      </c>
      <c r="D967" s="161">
        <v>6409440</v>
      </c>
      <c r="E967" s="161">
        <v>5688269</v>
      </c>
      <c r="F967" s="162">
        <f t="shared" si="45"/>
        <v>721171</v>
      </c>
      <c r="G967" s="52">
        <f t="shared" si="46"/>
        <v>0.88748299383409468</v>
      </c>
      <c r="H967" s="92"/>
    </row>
    <row r="968" spans="1:8" s="15" customFormat="1" outlineLevel="2">
      <c r="A968" s="89" t="s">
        <v>115</v>
      </c>
      <c r="B968" s="104" t="s">
        <v>7488</v>
      </c>
      <c r="C968" s="103" t="s">
        <v>7487</v>
      </c>
      <c r="D968" s="161">
        <v>5608260</v>
      </c>
      <c r="E968" s="161">
        <v>5039440</v>
      </c>
      <c r="F968" s="162">
        <f t="shared" si="45"/>
        <v>568820</v>
      </c>
      <c r="G968" s="52">
        <f t="shared" si="46"/>
        <v>0.89857460246136944</v>
      </c>
      <c r="H968" s="92"/>
    </row>
    <row r="969" spans="1:8" s="15" customFormat="1" ht="25.5" outlineLevel="2">
      <c r="A969" s="89" t="s">
        <v>115</v>
      </c>
      <c r="B969" s="104" t="s">
        <v>7486</v>
      </c>
      <c r="C969" s="103" t="s">
        <v>7485</v>
      </c>
      <c r="D969" s="161">
        <v>2323422</v>
      </c>
      <c r="E969" s="161">
        <v>2087768</v>
      </c>
      <c r="F969" s="162">
        <f t="shared" si="45"/>
        <v>235654</v>
      </c>
      <c r="G969" s="52">
        <f t="shared" si="46"/>
        <v>0.89857460246136944</v>
      </c>
      <c r="H969" s="92"/>
    </row>
    <row r="970" spans="1:8" s="15" customFormat="1" ht="25.5" outlineLevel="2">
      <c r="A970" s="89" t="s">
        <v>115</v>
      </c>
      <c r="B970" s="104" t="s">
        <v>7484</v>
      </c>
      <c r="C970" s="103" t="s">
        <v>7483</v>
      </c>
      <c r="D970" s="161">
        <v>1602360</v>
      </c>
      <c r="E970" s="161">
        <v>1439840</v>
      </c>
      <c r="F970" s="162">
        <f t="shared" si="45"/>
        <v>162520</v>
      </c>
      <c r="G970" s="52">
        <f t="shared" si="46"/>
        <v>0.89857460246136944</v>
      </c>
      <c r="H970" s="92"/>
    </row>
    <row r="971" spans="1:8" s="15" customFormat="1" ht="25.5" outlineLevel="2">
      <c r="A971" s="89" t="s">
        <v>115</v>
      </c>
      <c r="B971" s="104" t="s">
        <v>7482</v>
      </c>
      <c r="C971" s="103" t="s">
        <v>7481</v>
      </c>
      <c r="D971" s="161">
        <v>2403540</v>
      </c>
      <c r="E971" s="161">
        <v>2159760</v>
      </c>
      <c r="F971" s="162">
        <f t="shared" si="45"/>
        <v>243780</v>
      </c>
      <c r="G971" s="52">
        <f t="shared" si="46"/>
        <v>0.89857460246136944</v>
      </c>
      <c r="H971" s="92"/>
    </row>
    <row r="972" spans="1:8" s="15" customFormat="1" outlineLevel="2">
      <c r="A972" s="89" t="s">
        <v>115</v>
      </c>
      <c r="B972" s="104" t="s">
        <v>7480</v>
      </c>
      <c r="C972" s="103" t="s">
        <v>7479</v>
      </c>
      <c r="D972" s="161">
        <v>1201770</v>
      </c>
      <c r="E972" s="161">
        <v>1079879</v>
      </c>
      <c r="F972" s="162">
        <f t="shared" ref="F972:F1003" si="47">D972-E972</f>
        <v>121891</v>
      </c>
      <c r="G972" s="52">
        <f t="shared" ref="G972:G1003" si="48">E972/D972</f>
        <v>0.89857377035539243</v>
      </c>
      <c r="H972" s="92"/>
    </row>
    <row r="973" spans="1:8" s="15" customFormat="1" ht="25.5" outlineLevel="2">
      <c r="A973" s="89" t="s">
        <v>115</v>
      </c>
      <c r="B973" s="104" t="s">
        <v>7478</v>
      </c>
      <c r="C973" s="103" t="s">
        <v>7477</v>
      </c>
      <c r="D973" s="161">
        <v>1602360</v>
      </c>
      <c r="E973" s="161">
        <v>528617</v>
      </c>
      <c r="F973" s="162">
        <f t="shared" si="47"/>
        <v>1073743</v>
      </c>
      <c r="G973" s="52">
        <f t="shared" si="48"/>
        <v>0.32989902393968895</v>
      </c>
      <c r="H973" s="92"/>
    </row>
    <row r="974" spans="1:8" s="15" customFormat="1" outlineLevel="2">
      <c r="A974" s="89" t="s">
        <v>115</v>
      </c>
      <c r="B974" s="104" t="s">
        <v>7476</v>
      </c>
      <c r="C974" s="103" t="s">
        <v>7475</v>
      </c>
      <c r="D974" s="161">
        <v>1602360</v>
      </c>
      <c r="E974" s="161">
        <v>1439840</v>
      </c>
      <c r="F974" s="162">
        <f t="shared" si="47"/>
        <v>162520</v>
      </c>
      <c r="G974" s="52">
        <f t="shared" si="48"/>
        <v>0.89857460246136944</v>
      </c>
      <c r="H974" s="92"/>
    </row>
    <row r="975" spans="1:8" s="15" customFormat="1" ht="25.5" outlineLevel="2">
      <c r="A975" s="89" t="s">
        <v>115</v>
      </c>
      <c r="B975" s="104" t="s">
        <v>7474</v>
      </c>
      <c r="C975" s="103" t="s">
        <v>7473</v>
      </c>
      <c r="D975" s="161">
        <v>801180</v>
      </c>
      <c r="E975" s="161">
        <v>679923</v>
      </c>
      <c r="F975" s="162">
        <f t="shared" si="47"/>
        <v>121257</v>
      </c>
      <c r="G975" s="52">
        <f t="shared" si="48"/>
        <v>0.8486519883172321</v>
      </c>
      <c r="H975" s="92"/>
    </row>
    <row r="976" spans="1:8" s="15" customFormat="1" ht="25.5" outlineLevel="2">
      <c r="A976" s="89" t="s">
        <v>115</v>
      </c>
      <c r="B976" s="104" t="s">
        <v>7472</v>
      </c>
      <c r="C976" s="103" t="s">
        <v>7471</v>
      </c>
      <c r="D976" s="161">
        <v>4005900</v>
      </c>
      <c r="E976" s="161">
        <v>3555168</v>
      </c>
      <c r="F976" s="162">
        <f t="shared" si="47"/>
        <v>450732</v>
      </c>
      <c r="G976" s="52">
        <f t="shared" si="48"/>
        <v>0.88748296263012061</v>
      </c>
      <c r="H976" s="92"/>
    </row>
    <row r="977" spans="1:8" s="15" customFormat="1" ht="25.5" outlineLevel="2">
      <c r="A977" s="89" t="s">
        <v>115</v>
      </c>
      <c r="B977" s="104" t="s">
        <v>7470</v>
      </c>
      <c r="C977" s="103" t="s">
        <v>7469</v>
      </c>
      <c r="D977" s="161">
        <v>801180</v>
      </c>
      <c r="E977" s="161">
        <v>719921</v>
      </c>
      <c r="F977" s="162">
        <f t="shared" si="47"/>
        <v>81259</v>
      </c>
      <c r="G977" s="52">
        <f t="shared" si="48"/>
        <v>0.89857585062033496</v>
      </c>
      <c r="H977" s="92"/>
    </row>
    <row r="978" spans="1:8" s="15" customFormat="1" ht="25.5" outlineLevel="2">
      <c r="A978" s="89" t="s">
        <v>115</v>
      </c>
      <c r="B978" s="104" t="s">
        <v>7468</v>
      </c>
      <c r="C978" s="103" t="s">
        <v>7467</v>
      </c>
      <c r="D978" s="161">
        <v>3445074</v>
      </c>
      <c r="E978" s="161">
        <v>3095656</v>
      </c>
      <c r="F978" s="162">
        <f t="shared" si="47"/>
        <v>349418</v>
      </c>
      <c r="G978" s="52">
        <f t="shared" si="48"/>
        <v>0.89857460246136944</v>
      </c>
      <c r="H978" s="92"/>
    </row>
    <row r="979" spans="1:8" s="15" customFormat="1" outlineLevel="2">
      <c r="A979" s="89" t="s">
        <v>115</v>
      </c>
      <c r="B979" s="104" t="s">
        <v>7466</v>
      </c>
      <c r="C979" s="103" t="s">
        <v>7465</v>
      </c>
      <c r="D979" s="161">
        <v>1442124</v>
      </c>
      <c r="E979" s="161">
        <v>1295856</v>
      </c>
      <c r="F979" s="162">
        <f t="shared" si="47"/>
        <v>146268</v>
      </c>
      <c r="G979" s="52">
        <f t="shared" si="48"/>
        <v>0.89857460246136944</v>
      </c>
      <c r="H979" s="92"/>
    </row>
    <row r="980" spans="1:8" s="15" customFormat="1" ht="25.5" outlineLevel="2">
      <c r="A980" s="89" t="s">
        <v>115</v>
      </c>
      <c r="B980" s="104" t="s">
        <v>7464</v>
      </c>
      <c r="C980" s="103" t="s">
        <v>7463</v>
      </c>
      <c r="D980" s="161">
        <v>801180</v>
      </c>
      <c r="E980" s="161">
        <v>719921</v>
      </c>
      <c r="F980" s="162">
        <f t="shared" si="47"/>
        <v>81259</v>
      </c>
      <c r="G980" s="52">
        <f t="shared" si="48"/>
        <v>0.89857585062033496</v>
      </c>
      <c r="H980" s="92"/>
    </row>
    <row r="981" spans="1:8" s="15" customFormat="1" outlineLevel="2">
      <c r="A981" s="89" t="s">
        <v>115</v>
      </c>
      <c r="B981" s="104" t="s">
        <v>7462</v>
      </c>
      <c r="C981" s="103" t="s">
        <v>7461</v>
      </c>
      <c r="D981" s="161">
        <v>1602360</v>
      </c>
      <c r="E981" s="161">
        <v>1032154</v>
      </c>
      <c r="F981" s="162">
        <f t="shared" si="47"/>
        <v>570206</v>
      </c>
      <c r="G981" s="52">
        <f t="shared" si="48"/>
        <v>0.64414613445168378</v>
      </c>
      <c r="H981" s="92"/>
    </row>
    <row r="982" spans="1:8" s="15" customFormat="1" ht="25.5" outlineLevel="2">
      <c r="A982" s="89" t="s">
        <v>115</v>
      </c>
      <c r="B982" s="104" t="s">
        <v>7460</v>
      </c>
      <c r="C982" s="103" t="s">
        <v>7459</v>
      </c>
      <c r="D982" s="161">
        <v>400590</v>
      </c>
      <c r="E982" s="161">
        <v>359960</v>
      </c>
      <c r="F982" s="162">
        <f t="shared" si="47"/>
        <v>40630</v>
      </c>
      <c r="G982" s="52">
        <f t="shared" si="48"/>
        <v>0.89857460246136944</v>
      </c>
      <c r="H982" s="92"/>
    </row>
    <row r="983" spans="1:8" s="15" customFormat="1" ht="25.5" outlineLevel="2">
      <c r="A983" s="89" t="s">
        <v>115</v>
      </c>
      <c r="B983" s="104" t="s">
        <v>7458</v>
      </c>
      <c r="C983" s="103" t="s">
        <v>7338</v>
      </c>
      <c r="D983" s="161">
        <v>801180</v>
      </c>
      <c r="E983" s="161">
        <v>719921</v>
      </c>
      <c r="F983" s="162">
        <f t="shared" si="47"/>
        <v>81259</v>
      </c>
      <c r="G983" s="52">
        <f t="shared" si="48"/>
        <v>0.89857585062033496</v>
      </c>
      <c r="H983" s="92"/>
    </row>
    <row r="984" spans="1:8" s="15" customFormat="1" ht="25.5" outlineLevel="2">
      <c r="A984" s="89" t="s">
        <v>115</v>
      </c>
      <c r="B984" s="104" t="s">
        <v>7457</v>
      </c>
      <c r="C984" s="103" t="s">
        <v>7456</v>
      </c>
      <c r="D984" s="161">
        <v>400590</v>
      </c>
      <c r="E984" s="161">
        <f>289045-2</f>
        <v>289043</v>
      </c>
      <c r="F984" s="162">
        <f t="shared" si="47"/>
        <v>111547</v>
      </c>
      <c r="G984" s="52">
        <f t="shared" si="48"/>
        <v>0.72154322374497615</v>
      </c>
      <c r="H984" s="92"/>
    </row>
    <row r="985" spans="1:8" s="15" customFormat="1" ht="25.5" outlineLevel="2">
      <c r="A985" s="89" t="s">
        <v>115</v>
      </c>
      <c r="B985" s="104" t="s">
        <v>7455</v>
      </c>
      <c r="C985" s="103" t="s">
        <v>7336</v>
      </c>
      <c r="D985" s="161">
        <v>797534</v>
      </c>
      <c r="E985" s="161">
        <v>716275</v>
      </c>
      <c r="F985" s="162">
        <f t="shared" si="47"/>
        <v>81259</v>
      </c>
      <c r="G985" s="52">
        <f t="shared" si="48"/>
        <v>0.8981121807973077</v>
      </c>
      <c r="H985" s="92"/>
    </row>
    <row r="986" spans="1:8" s="15" customFormat="1" ht="25.5" outlineLevel="2">
      <c r="A986" s="89" t="s">
        <v>115</v>
      </c>
      <c r="B986" s="104" t="s">
        <v>7454</v>
      </c>
      <c r="C986" s="103" t="s">
        <v>7453</v>
      </c>
      <c r="D986" s="161">
        <v>2002950</v>
      </c>
      <c r="E986" s="161">
        <v>1692489</v>
      </c>
      <c r="F986" s="162">
        <f t="shared" si="47"/>
        <v>310461</v>
      </c>
      <c r="G986" s="52">
        <f t="shared" si="48"/>
        <v>0.8449981277615517</v>
      </c>
      <c r="H986" s="92"/>
    </row>
    <row r="987" spans="1:8" s="15" customFormat="1" outlineLevel="2">
      <c r="A987" s="89" t="s">
        <v>115</v>
      </c>
      <c r="B987" s="104" t="s">
        <v>7452</v>
      </c>
      <c r="C987" s="103" t="s">
        <v>7451</v>
      </c>
      <c r="D987" s="161">
        <v>1601180</v>
      </c>
      <c r="E987" s="161">
        <v>1468721</v>
      </c>
      <c r="F987" s="162">
        <f t="shared" si="47"/>
        <v>132459</v>
      </c>
      <c r="G987" s="52">
        <f t="shared" si="48"/>
        <v>0.91727413532519764</v>
      </c>
      <c r="H987" s="92"/>
    </row>
    <row r="988" spans="1:8" s="15" customFormat="1" ht="25.5" outlineLevel="2">
      <c r="A988" s="89" t="s">
        <v>115</v>
      </c>
      <c r="B988" s="104" t="s">
        <v>7450</v>
      </c>
      <c r="C988" s="103" t="s">
        <v>7449</v>
      </c>
      <c r="D988" s="161">
        <v>2403540</v>
      </c>
      <c r="E988" s="161">
        <v>1685625</v>
      </c>
      <c r="F988" s="162">
        <f t="shared" si="47"/>
        <v>717915</v>
      </c>
      <c r="G988" s="52">
        <f t="shared" si="48"/>
        <v>0.7013093187548366</v>
      </c>
      <c r="H988" s="92"/>
    </row>
    <row r="989" spans="1:8" s="15" customFormat="1" ht="25.5" outlineLevel="2">
      <c r="A989" s="89" t="s">
        <v>115</v>
      </c>
      <c r="B989" s="104" t="s">
        <v>7448</v>
      </c>
      <c r="C989" s="103" t="s">
        <v>7447</v>
      </c>
      <c r="D989" s="161">
        <v>11617111</v>
      </c>
      <c r="E989" s="161">
        <v>10438840</v>
      </c>
      <c r="F989" s="162">
        <f t="shared" si="47"/>
        <v>1178271</v>
      </c>
      <c r="G989" s="52">
        <f t="shared" si="48"/>
        <v>0.89857452511213842</v>
      </c>
      <c r="H989" s="92"/>
    </row>
    <row r="990" spans="1:8" s="15" customFormat="1" ht="25.5" outlineLevel="2">
      <c r="A990" s="89" t="s">
        <v>115</v>
      </c>
      <c r="B990" s="104" t="s">
        <v>7444</v>
      </c>
      <c r="C990" s="103" t="s">
        <v>7443</v>
      </c>
      <c r="D990" s="161">
        <v>2002950</v>
      </c>
      <c r="E990" s="161">
        <v>1799800</v>
      </c>
      <c r="F990" s="162">
        <f t="shared" si="47"/>
        <v>203150</v>
      </c>
      <c r="G990" s="52">
        <f t="shared" si="48"/>
        <v>0.89857460246136944</v>
      </c>
      <c r="H990" s="92"/>
    </row>
    <row r="991" spans="1:8" s="15" customFormat="1" outlineLevel="2">
      <c r="A991" s="89" t="s">
        <v>115</v>
      </c>
      <c r="B991" s="104" t="s">
        <v>7442</v>
      </c>
      <c r="C991" s="103" t="s">
        <v>7441</v>
      </c>
      <c r="D991" s="161">
        <v>1602360</v>
      </c>
      <c r="E991" s="161">
        <v>1439840</v>
      </c>
      <c r="F991" s="162">
        <f t="shared" si="47"/>
        <v>162520</v>
      </c>
      <c r="G991" s="52">
        <f t="shared" si="48"/>
        <v>0.89857460246136944</v>
      </c>
      <c r="H991" s="92"/>
    </row>
    <row r="992" spans="1:8" s="15" customFormat="1" ht="25.5" outlineLevel="2">
      <c r="A992" s="89" t="s">
        <v>115</v>
      </c>
      <c r="B992" s="104" t="s">
        <v>7438</v>
      </c>
      <c r="C992" s="103" t="s">
        <v>7437</v>
      </c>
      <c r="D992" s="161">
        <v>16324044</v>
      </c>
      <c r="E992" s="161">
        <f>14639333-18245</f>
        <v>14621088</v>
      </c>
      <c r="F992" s="162">
        <f t="shared" si="47"/>
        <v>1702956</v>
      </c>
      <c r="G992" s="52">
        <f t="shared" si="48"/>
        <v>0.89567805624635655</v>
      </c>
      <c r="H992" s="92"/>
    </row>
    <row r="993" spans="1:8" s="15" customFormat="1" ht="25.5" outlineLevel="2">
      <c r="A993" s="89" t="s">
        <v>115</v>
      </c>
      <c r="B993" s="104" t="s">
        <v>7436</v>
      </c>
      <c r="C993" s="103" t="s">
        <v>7435</v>
      </c>
      <c r="D993" s="161">
        <v>8011800</v>
      </c>
      <c r="E993" s="161">
        <v>7199200</v>
      </c>
      <c r="F993" s="162">
        <f t="shared" si="47"/>
        <v>812600</v>
      </c>
      <c r="G993" s="52">
        <f t="shared" si="48"/>
        <v>0.89857460246136944</v>
      </c>
      <c r="H993" s="92"/>
    </row>
    <row r="994" spans="1:8" s="15" customFormat="1" outlineLevel="2">
      <c r="A994" s="89" t="s">
        <v>115</v>
      </c>
      <c r="B994" s="104" t="s">
        <v>7434</v>
      </c>
      <c r="C994" s="103" t="s">
        <v>7433</v>
      </c>
      <c r="D994" s="161">
        <v>4406490</v>
      </c>
      <c r="E994" s="161">
        <v>3959560</v>
      </c>
      <c r="F994" s="162">
        <f t="shared" si="47"/>
        <v>446930</v>
      </c>
      <c r="G994" s="52">
        <f t="shared" si="48"/>
        <v>0.89857460246136944</v>
      </c>
      <c r="H994" s="92"/>
    </row>
    <row r="995" spans="1:8" s="15" customFormat="1" ht="38.25" outlineLevel="2">
      <c r="A995" s="89" t="s">
        <v>115</v>
      </c>
      <c r="B995" s="104" t="s">
        <v>7432</v>
      </c>
      <c r="C995" s="103" t="s">
        <v>7431</v>
      </c>
      <c r="D995" s="161">
        <v>881298</v>
      </c>
      <c r="E995" s="161">
        <v>583412</v>
      </c>
      <c r="F995" s="162">
        <f t="shared" si="47"/>
        <v>297886</v>
      </c>
      <c r="G995" s="52">
        <f t="shared" si="48"/>
        <v>0.66199174399578808</v>
      </c>
      <c r="H995" s="92"/>
    </row>
    <row r="996" spans="1:8" s="15" customFormat="1" ht="38.25" outlineLevel="2">
      <c r="A996" s="89" t="s">
        <v>115</v>
      </c>
      <c r="B996" s="104" t="s">
        <v>7430</v>
      </c>
      <c r="C996" s="103" t="s">
        <v>7429</v>
      </c>
      <c r="D996" s="161">
        <v>1602360</v>
      </c>
      <c r="E996" s="161">
        <v>1439840</v>
      </c>
      <c r="F996" s="162">
        <f t="shared" si="47"/>
        <v>162520</v>
      </c>
      <c r="G996" s="52">
        <f t="shared" si="48"/>
        <v>0.89857460246136944</v>
      </c>
      <c r="H996" s="92"/>
    </row>
    <row r="997" spans="1:8" s="15" customFormat="1" ht="38.25" outlineLevel="2">
      <c r="A997" s="89" t="s">
        <v>115</v>
      </c>
      <c r="B997" s="104" t="s">
        <v>7428</v>
      </c>
      <c r="C997" s="103" t="s">
        <v>7427</v>
      </c>
      <c r="D997" s="161">
        <v>1201770</v>
      </c>
      <c r="E997" s="161">
        <v>1079879</v>
      </c>
      <c r="F997" s="162">
        <f t="shared" si="47"/>
        <v>121891</v>
      </c>
      <c r="G997" s="52">
        <f t="shared" si="48"/>
        <v>0.89857377035539243</v>
      </c>
      <c r="H997" s="92"/>
    </row>
    <row r="998" spans="1:8" s="15" customFormat="1" ht="25.5" outlineLevel="2">
      <c r="A998" s="89" t="s">
        <v>115</v>
      </c>
      <c r="B998" s="104" t="s">
        <v>7426</v>
      </c>
      <c r="C998" s="103" t="s">
        <v>7425</v>
      </c>
      <c r="D998" s="161">
        <v>1602360</v>
      </c>
      <c r="E998" s="161">
        <v>1439840</v>
      </c>
      <c r="F998" s="162">
        <f t="shared" si="47"/>
        <v>162520</v>
      </c>
      <c r="G998" s="52">
        <f t="shared" si="48"/>
        <v>0.89857460246136944</v>
      </c>
      <c r="H998" s="92"/>
    </row>
    <row r="999" spans="1:8" s="15" customFormat="1" outlineLevel="2">
      <c r="A999" s="89" t="s">
        <v>115</v>
      </c>
      <c r="B999" s="104" t="s">
        <v>7424</v>
      </c>
      <c r="C999" s="103" t="s">
        <v>7423</v>
      </c>
      <c r="D999" s="161">
        <v>1201770</v>
      </c>
      <c r="E999" s="161">
        <v>477608</v>
      </c>
      <c r="F999" s="162">
        <f t="shared" si="47"/>
        <v>724162</v>
      </c>
      <c r="G999" s="52">
        <f t="shared" si="48"/>
        <v>0.39742047147124659</v>
      </c>
      <c r="H999" s="92"/>
    </row>
    <row r="1000" spans="1:8" s="15" customFormat="1" ht="25.5" outlineLevel="2">
      <c r="A1000" s="89" t="s">
        <v>115</v>
      </c>
      <c r="B1000" s="104" t="s">
        <v>7422</v>
      </c>
      <c r="C1000" s="103" t="s">
        <v>7421</v>
      </c>
      <c r="D1000" s="161">
        <v>1602360</v>
      </c>
      <c r="E1000" s="161">
        <v>1439840</v>
      </c>
      <c r="F1000" s="162">
        <f t="shared" si="47"/>
        <v>162520</v>
      </c>
      <c r="G1000" s="52">
        <f t="shared" si="48"/>
        <v>0.89857460246136944</v>
      </c>
      <c r="H1000" s="92"/>
    </row>
    <row r="1001" spans="1:8" s="15" customFormat="1" ht="25.5" outlineLevel="2">
      <c r="A1001" s="89" t="s">
        <v>115</v>
      </c>
      <c r="B1001" s="104" t="s">
        <v>7420</v>
      </c>
      <c r="C1001" s="103" t="s">
        <v>7419</v>
      </c>
      <c r="D1001" s="161">
        <v>4005900</v>
      </c>
      <c r="E1001" s="161">
        <v>3556524</v>
      </c>
      <c r="F1001" s="162">
        <f t="shared" si="47"/>
        <v>449376</v>
      </c>
      <c r="G1001" s="52">
        <f t="shared" si="48"/>
        <v>0.88782146334157119</v>
      </c>
      <c r="H1001" s="92"/>
    </row>
    <row r="1002" spans="1:8" s="15" customFormat="1" ht="25.5" outlineLevel="2">
      <c r="A1002" s="89" t="s">
        <v>115</v>
      </c>
      <c r="B1002" s="104" t="s">
        <v>7418</v>
      </c>
      <c r="C1002" s="103" t="s">
        <v>7417</v>
      </c>
      <c r="D1002" s="161">
        <v>300443</v>
      </c>
      <c r="E1002" s="161">
        <v>249276</v>
      </c>
      <c r="F1002" s="162">
        <f t="shared" si="47"/>
        <v>51167</v>
      </c>
      <c r="G1002" s="52">
        <f t="shared" si="48"/>
        <v>0.8296948173197578</v>
      </c>
      <c r="H1002" s="92"/>
    </row>
    <row r="1003" spans="1:8" s="15" customFormat="1" ht="25.5" outlineLevel="2">
      <c r="A1003" s="89" t="s">
        <v>115</v>
      </c>
      <c r="B1003" s="104" t="s">
        <v>7416</v>
      </c>
      <c r="C1003" s="103" t="s">
        <v>7415</v>
      </c>
      <c r="D1003" s="161">
        <v>801180</v>
      </c>
      <c r="E1003" s="161">
        <v>719920</v>
      </c>
      <c r="F1003" s="162">
        <f t="shared" si="47"/>
        <v>81260</v>
      </c>
      <c r="G1003" s="52">
        <f t="shared" si="48"/>
        <v>0.89857460246136944</v>
      </c>
      <c r="H1003" s="92"/>
    </row>
    <row r="1004" spans="1:8" s="15" customFormat="1" ht="25.5" outlineLevel="2">
      <c r="A1004" s="89" t="s">
        <v>115</v>
      </c>
      <c r="B1004" s="104" t="s">
        <v>7414</v>
      </c>
      <c r="C1004" s="103" t="s">
        <v>7413</v>
      </c>
      <c r="D1004" s="161">
        <v>4807080</v>
      </c>
      <c r="E1004" s="161">
        <v>4111587</v>
      </c>
      <c r="F1004" s="162">
        <f t="shared" ref="F1004:F1035" si="49">D1004-E1004</f>
        <v>695493</v>
      </c>
      <c r="G1004" s="52">
        <f t="shared" ref="G1004:G1035" si="50">E1004/D1004</f>
        <v>0.85531902943158844</v>
      </c>
      <c r="H1004" s="92"/>
    </row>
    <row r="1005" spans="1:8" s="15" customFormat="1" ht="25.5" outlineLevel="2">
      <c r="A1005" s="89" t="s">
        <v>115</v>
      </c>
      <c r="B1005" s="104" t="s">
        <v>7412</v>
      </c>
      <c r="C1005" s="103" t="s">
        <v>7411</v>
      </c>
      <c r="D1005" s="161">
        <v>801180</v>
      </c>
      <c r="E1005" s="161">
        <v>640859</v>
      </c>
      <c r="F1005" s="162">
        <f t="shared" si="49"/>
        <v>160321</v>
      </c>
      <c r="G1005" s="52">
        <f t="shared" si="50"/>
        <v>0.79989390648793035</v>
      </c>
      <c r="H1005" s="92"/>
    </row>
    <row r="1006" spans="1:8" s="15" customFormat="1" outlineLevel="2">
      <c r="A1006" s="89" t="s">
        <v>115</v>
      </c>
      <c r="B1006" s="104" t="s">
        <v>7410</v>
      </c>
      <c r="C1006" s="103" t="s">
        <v>7409</v>
      </c>
      <c r="D1006" s="161">
        <v>2403540</v>
      </c>
      <c r="E1006" s="161">
        <v>2159760</v>
      </c>
      <c r="F1006" s="162">
        <f t="shared" si="49"/>
        <v>243780</v>
      </c>
      <c r="G1006" s="52">
        <f t="shared" si="50"/>
        <v>0.89857460246136944</v>
      </c>
      <c r="H1006" s="92"/>
    </row>
    <row r="1007" spans="1:8" s="15" customFormat="1" outlineLevel="2">
      <c r="A1007" s="89" t="s">
        <v>115</v>
      </c>
      <c r="B1007" s="104" t="s">
        <v>7408</v>
      </c>
      <c r="C1007" s="103" t="s">
        <v>7407</v>
      </c>
      <c r="D1007" s="161">
        <v>400590</v>
      </c>
      <c r="E1007" s="161">
        <v>342771</v>
      </c>
      <c r="F1007" s="162">
        <f t="shared" si="49"/>
        <v>57819</v>
      </c>
      <c r="G1007" s="52">
        <f t="shared" si="50"/>
        <v>0.85566539354452187</v>
      </c>
      <c r="H1007" s="92"/>
    </row>
    <row r="1008" spans="1:8" s="15" customFormat="1" ht="25.5" outlineLevel="2">
      <c r="A1008" s="89" t="s">
        <v>115</v>
      </c>
      <c r="B1008" s="104" t="s">
        <v>7404</v>
      </c>
      <c r="C1008" s="103" t="s">
        <v>7403</v>
      </c>
      <c r="D1008" s="161">
        <v>1602360</v>
      </c>
      <c r="E1008" s="161">
        <v>1439840</v>
      </c>
      <c r="F1008" s="162">
        <f t="shared" si="49"/>
        <v>162520</v>
      </c>
      <c r="G1008" s="52">
        <f t="shared" si="50"/>
        <v>0.89857460246136944</v>
      </c>
      <c r="H1008" s="92"/>
    </row>
    <row r="1009" spans="1:8" s="15" customFormat="1" outlineLevel="2">
      <c r="A1009" s="89" t="s">
        <v>115</v>
      </c>
      <c r="B1009" s="104" t="s">
        <v>7402</v>
      </c>
      <c r="C1009" s="103" t="s">
        <v>7401</v>
      </c>
      <c r="D1009" s="161">
        <v>4807080</v>
      </c>
      <c r="E1009" s="161">
        <v>4319469</v>
      </c>
      <c r="F1009" s="162">
        <f t="shared" si="49"/>
        <v>487611</v>
      </c>
      <c r="G1009" s="52">
        <f t="shared" si="50"/>
        <v>0.89856399311016255</v>
      </c>
      <c r="H1009" s="92"/>
    </row>
    <row r="1010" spans="1:8" s="15" customFormat="1" ht="25.5" outlineLevel="2">
      <c r="A1010" s="89" t="s">
        <v>115</v>
      </c>
      <c r="B1010" s="104" t="s">
        <v>7400</v>
      </c>
      <c r="C1010" s="103" t="s">
        <v>7320</v>
      </c>
      <c r="D1010" s="161">
        <v>1602360</v>
      </c>
      <c r="E1010" s="161">
        <v>1439840</v>
      </c>
      <c r="F1010" s="162">
        <f t="shared" si="49"/>
        <v>162520</v>
      </c>
      <c r="G1010" s="52">
        <f t="shared" si="50"/>
        <v>0.89857460246136944</v>
      </c>
      <c r="H1010" s="92"/>
    </row>
    <row r="1011" spans="1:8" s="15" customFormat="1" ht="63.75" outlineLevel="2">
      <c r="A1011" s="89" t="s">
        <v>115</v>
      </c>
      <c r="B1011" s="104" t="s">
        <v>7399</v>
      </c>
      <c r="C1011" s="103" t="s">
        <v>7398</v>
      </c>
      <c r="D1011" s="161">
        <v>4005900</v>
      </c>
      <c r="E1011" s="161">
        <v>3599601</v>
      </c>
      <c r="F1011" s="162">
        <f t="shared" si="49"/>
        <v>406299</v>
      </c>
      <c r="G1011" s="52">
        <f t="shared" si="50"/>
        <v>0.89857485209316257</v>
      </c>
      <c r="H1011" s="92"/>
    </row>
    <row r="1012" spans="1:8" s="15" customFormat="1" outlineLevel="2">
      <c r="A1012" s="89" t="s">
        <v>115</v>
      </c>
      <c r="B1012" s="104" t="s">
        <v>7397</v>
      </c>
      <c r="C1012" s="103" t="s">
        <v>7396</v>
      </c>
      <c r="D1012" s="161">
        <v>801180</v>
      </c>
      <c r="E1012" s="161">
        <v>699335</v>
      </c>
      <c r="F1012" s="162">
        <f t="shared" si="49"/>
        <v>101845</v>
      </c>
      <c r="G1012" s="52">
        <f t="shared" si="50"/>
        <v>0.87288125015601992</v>
      </c>
      <c r="H1012" s="92"/>
    </row>
    <row r="1013" spans="1:8" s="15" customFormat="1" outlineLevel="2">
      <c r="A1013" s="89" t="s">
        <v>115</v>
      </c>
      <c r="B1013" s="104" t="s">
        <v>7395</v>
      </c>
      <c r="C1013" s="103" t="s">
        <v>7394</v>
      </c>
      <c r="D1013" s="161">
        <v>2323422</v>
      </c>
      <c r="E1013" s="161">
        <v>1925099</v>
      </c>
      <c r="F1013" s="162">
        <f t="shared" si="49"/>
        <v>398323</v>
      </c>
      <c r="G1013" s="52">
        <f t="shared" si="50"/>
        <v>0.82856192288787833</v>
      </c>
      <c r="H1013" s="92"/>
    </row>
    <row r="1014" spans="1:8" s="15" customFormat="1" ht="25.5" outlineLevel="2">
      <c r="A1014" s="89" t="s">
        <v>115</v>
      </c>
      <c r="B1014" s="104" t="s">
        <v>7393</v>
      </c>
      <c r="C1014" s="103" t="s">
        <v>7314</v>
      </c>
      <c r="D1014" s="161">
        <v>1201770</v>
      </c>
      <c r="E1014" s="161">
        <v>1079879</v>
      </c>
      <c r="F1014" s="162">
        <f t="shared" si="49"/>
        <v>121891</v>
      </c>
      <c r="G1014" s="52">
        <f t="shared" si="50"/>
        <v>0.89857377035539243</v>
      </c>
      <c r="H1014" s="92"/>
    </row>
    <row r="1015" spans="1:8" s="15" customFormat="1" outlineLevel="2">
      <c r="A1015" s="89" t="s">
        <v>115</v>
      </c>
      <c r="B1015" s="104" t="s">
        <v>7392</v>
      </c>
      <c r="C1015" s="103" t="s">
        <v>7326</v>
      </c>
      <c r="D1015" s="161">
        <v>1602360</v>
      </c>
      <c r="E1015" s="161">
        <v>1439840</v>
      </c>
      <c r="F1015" s="162">
        <f t="shared" si="49"/>
        <v>162520</v>
      </c>
      <c r="G1015" s="52">
        <f t="shared" si="50"/>
        <v>0.89857460246136944</v>
      </c>
      <c r="H1015" s="92"/>
    </row>
    <row r="1016" spans="1:8" s="15" customFormat="1" ht="25.5" outlineLevel="2">
      <c r="A1016" s="89" t="s">
        <v>115</v>
      </c>
      <c r="B1016" s="104" t="s">
        <v>7391</v>
      </c>
      <c r="C1016" s="103" t="s">
        <v>7390</v>
      </c>
      <c r="D1016" s="161">
        <v>8011800</v>
      </c>
      <c r="E1016" s="161">
        <v>7199199</v>
      </c>
      <c r="F1016" s="162">
        <f t="shared" si="49"/>
        <v>812601</v>
      </c>
      <c r="G1016" s="52">
        <f t="shared" si="50"/>
        <v>0.89857447764547294</v>
      </c>
      <c r="H1016" s="92"/>
    </row>
    <row r="1017" spans="1:8" s="15" customFormat="1" outlineLevel="2">
      <c r="A1017" s="89" t="s">
        <v>115</v>
      </c>
      <c r="B1017" s="104" t="s">
        <v>7389</v>
      </c>
      <c r="C1017" s="103" t="s">
        <v>7388</v>
      </c>
      <c r="D1017" s="161">
        <v>3204720</v>
      </c>
      <c r="E1017" s="161">
        <v>2879681</v>
      </c>
      <c r="F1017" s="162">
        <f t="shared" si="49"/>
        <v>325039</v>
      </c>
      <c r="G1017" s="52">
        <f t="shared" si="50"/>
        <v>0.89857491450111082</v>
      </c>
      <c r="H1017" s="92"/>
    </row>
    <row r="1018" spans="1:8" s="15" customFormat="1" ht="25.5" outlineLevel="2">
      <c r="A1018" s="89" t="s">
        <v>115</v>
      </c>
      <c r="B1018" s="104" t="s">
        <v>7387</v>
      </c>
      <c r="C1018" s="103" t="s">
        <v>7386</v>
      </c>
      <c r="D1018" s="161">
        <v>1602360</v>
      </c>
      <c r="E1018" s="161">
        <v>1439840</v>
      </c>
      <c r="F1018" s="162">
        <f t="shared" si="49"/>
        <v>162520</v>
      </c>
      <c r="G1018" s="52">
        <f t="shared" si="50"/>
        <v>0.89857460246136944</v>
      </c>
      <c r="H1018" s="92"/>
    </row>
    <row r="1019" spans="1:8" s="15" customFormat="1" outlineLevel="2">
      <c r="A1019" s="89" t="s">
        <v>115</v>
      </c>
      <c r="B1019" s="104" t="s">
        <v>7383</v>
      </c>
      <c r="C1019" s="103" t="s">
        <v>7382</v>
      </c>
      <c r="D1019" s="161">
        <v>1201770</v>
      </c>
      <c r="E1019" s="161">
        <v>907057</v>
      </c>
      <c r="F1019" s="162">
        <f t="shared" si="49"/>
        <v>294713</v>
      </c>
      <c r="G1019" s="52">
        <f t="shared" si="50"/>
        <v>0.75476755119532024</v>
      </c>
      <c r="H1019" s="92"/>
    </row>
    <row r="1020" spans="1:8" s="15" customFormat="1" outlineLevel="2">
      <c r="A1020" s="89" t="s">
        <v>115</v>
      </c>
      <c r="B1020" s="104" t="s">
        <v>7381</v>
      </c>
      <c r="C1020" s="103" t="s">
        <v>7380</v>
      </c>
      <c r="D1020" s="161">
        <v>8011800</v>
      </c>
      <c r="E1020" s="161">
        <v>7199200</v>
      </c>
      <c r="F1020" s="162">
        <f t="shared" si="49"/>
        <v>812600</v>
      </c>
      <c r="G1020" s="52">
        <f t="shared" si="50"/>
        <v>0.89857460246136944</v>
      </c>
      <c r="H1020" s="92"/>
    </row>
    <row r="1021" spans="1:8" s="15" customFormat="1" ht="25.5" outlineLevel="2">
      <c r="A1021" s="89" t="s">
        <v>115</v>
      </c>
      <c r="B1021" s="104" t="s">
        <v>7379</v>
      </c>
      <c r="C1021" s="103" t="s">
        <v>7378</v>
      </c>
      <c r="D1021" s="161">
        <v>801180</v>
      </c>
      <c r="E1021" s="161">
        <v>719921</v>
      </c>
      <c r="F1021" s="162">
        <f t="shared" si="49"/>
        <v>81259</v>
      </c>
      <c r="G1021" s="52">
        <f t="shared" si="50"/>
        <v>0.89857585062033496</v>
      </c>
      <c r="H1021" s="92"/>
    </row>
    <row r="1022" spans="1:8" s="15" customFormat="1" ht="25.5" outlineLevel="2">
      <c r="A1022" s="89" t="s">
        <v>115</v>
      </c>
      <c r="B1022" s="104" t="s">
        <v>7377</v>
      </c>
      <c r="C1022" s="103" t="s">
        <v>7376</v>
      </c>
      <c r="D1022" s="161">
        <v>1201770</v>
      </c>
      <c r="E1022" s="161">
        <v>1079880</v>
      </c>
      <c r="F1022" s="162">
        <f t="shared" si="49"/>
        <v>121890</v>
      </c>
      <c r="G1022" s="52">
        <f t="shared" si="50"/>
        <v>0.89857460246136944</v>
      </c>
      <c r="H1022" s="92"/>
    </row>
    <row r="1023" spans="1:8" s="15" customFormat="1" outlineLevel="2">
      <c r="A1023" s="89" t="s">
        <v>115</v>
      </c>
      <c r="B1023" s="104" t="s">
        <v>7375</v>
      </c>
      <c r="C1023" s="103" t="s">
        <v>7374</v>
      </c>
      <c r="D1023" s="161">
        <v>2403540</v>
      </c>
      <c r="E1023" s="161">
        <v>2138904</v>
      </c>
      <c r="F1023" s="162">
        <f t="shared" si="49"/>
        <v>264636</v>
      </c>
      <c r="G1023" s="52">
        <f t="shared" si="50"/>
        <v>0.88989740133303374</v>
      </c>
      <c r="H1023" s="92"/>
    </row>
    <row r="1024" spans="1:8" s="15" customFormat="1" ht="38.25" outlineLevel="2">
      <c r="A1024" s="89" t="s">
        <v>115</v>
      </c>
      <c r="B1024" s="104" t="s">
        <v>7371</v>
      </c>
      <c r="C1024" s="103" t="s">
        <v>7370</v>
      </c>
      <c r="D1024" s="161">
        <v>801180</v>
      </c>
      <c r="E1024" s="161">
        <v>719921</v>
      </c>
      <c r="F1024" s="162">
        <f t="shared" si="49"/>
        <v>81259</v>
      </c>
      <c r="G1024" s="52">
        <f t="shared" si="50"/>
        <v>0.89857585062033496</v>
      </c>
      <c r="H1024" s="92"/>
    </row>
    <row r="1025" spans="1:8" s="15" customFormat="1" ht="38.25" outlineLevel="2">
      <c r="A1025" s="89" t="s">
        <v>115</v>
      </c>
      <c r="B1025" s="104" t="s">
        <v>7369</v>
      </c>
      <c r="C1025" s="103" t="s">
        <v>7368</v>
      </c>
      <c r="D1025" s="161">
        <v>3204720</v>
      </c>
      <c r="E1025" s="161">
        <v>2879681</v>
      </c>
      <c r="F1025" s="162">
        <f t="shared" si="49"/>
        <v>325039</v>
      </c>
      <c r="G1025" s="52">
        <f t="shared" si="50"/>
        <v>0.89857491450111082</v>
      </c>
      <c r="H1025" s="92"/>
    </row>
    <row r="1026" spans="1:8" s="15" customFormat="1" outlineLevel="2">
      <c r="A1026" s="89" t="s">
        <v>115</v>
      </c>
      <c r="B1026" s="104" t="s">
        <v>7367</v>
      </c>
      <c r="C1026" s="103" t="s">
        <v>7366</v>
      </c>
      <c r="D1026" s="161">
        <v>801180</v>
      </c>
      <c r="E1026" s="161">
        <v>719921</v>
      </c>
      <c r="F1026" s="162">
        <f t="shared" si="49"/>
        <v>81259</v>
      </c>
      <c r="G1026" s="52">
        <f t="shared" si="50"/>
        <v>0.89857585062033496</v>
      </c>
      <c r="H1026" s="92"/>
    </row>
    <row r="1027" spans="1:8" s="15" customFormat="1" ht="38.25" outlineLevel="2">
      <c r="A1027" s="89" t="s">
        <v>115</v>
      </c>
      <c r="B1027" s="104" t="s">
        <v>7365</v>
      </c>
      <c r="C1027" s="103" t="s">
        <v>7364</v>
      </c>
      <c r="D1027" s="161">
        <v>5207670</v>
      </c>
      <c r="E1027" s="161">
        <v>4666913</v>
      </c>
      <c r="F1027" s="162">
        <f t="shared" si="49"/>
        <v>540757</v>
      </c>
      <c r="G1027" s="52">
        <f t="shared" si="50"/>
        <v>0.89616143111986746</v>
      </c>
      <c r="H1027" s="92"/>
    </row>
    <row r="1028" spans="1:8" s="15" customFormat="1" outlineLevel="2">
      <c r="A1028" s="89" t="s">
        <v>115</v>
      </c>
      <c r="B1028" s="104" t="s">
        <v>7363</v>
      </c>
      <c r="C1028" s="103" t="s">
        <v>7362</v>
      </c>
      <c r="D1028" s="161">
        <v>3525192</v>
      </c>
      <c r="E1028" s="161">
        <v>3167648</v>
      </c>
      <c r="F1028" s="162">
        <f t="shared" si="49"/>
        <v>357544</v>
      </c>
      <c r="G1028" s="52">
        <f t="shared" si="50"/>
        <v>0.89857460246136944</v>
      </c>
      <c r="H1028" s="92"/>
    </row>
    <row r="1029" spans="1:8" s="15" customFormat="1" outlineLevel="2">
      <c r="A1029" s="89" t="s">
        <v>115</v>
      </c>
      <c r="B1029" s="104" t="s">
        <v>7361</v>
      </c>
      <c r="C1029" s="103" t="s">
        <v>7360</v>
      </c>
      <c r="D1029" s="161">
        <v>2002950</v>
      </c>
      <c r="E1029" s="161">
        <v>1799800</v>
      </c>
      <c r="F1029" s="162">
        <f t="shared" si="49"/>
        <v>203150</v>
      </c>
      <c r="G1029" s="52">
        <f t="shared" si="50"/>
        <v>0.89857460246136944</v>
      </c>
      <c r="H1029" s="92"/>
    </row>
    <row r="1030" spans="1:8" s="15" customFormat="1" ht="25.5" outlineLevel="2">
      <c r="A1030" s="89" t="s">
        <v>115</v>
      </c>
      <c r="B1030" s="104" t="s">
        <v>7359</v>
      </c>
      <c r="C1030" s="103" t="s">
        <v>7358</v>
      </c>
      <c r="D1030" s="161">
        <v>1602360</v>
      </c>
      <c r="E1030" s="161">
        <v>1408467</v>
      </c>
      <c r="F1030" s="162">
        <f t="shared" si="49"/>
        <v>193893</v>
      </c>
      <c r="G1030" s="52">
        <f t="shared" si="50"/>
        <v>0.87899535684864827</v>
      </c>
      <c r="H1030" s="92"/>
    </row>
    <row r="1031" spans="1:8" s="15" customFormat="1" outlineLevel="2">
      <c r="A1031" s="89" t="s">
        <v>115</v>
      </c>
      <c r="B1031" s="104" t="s">
        <v>7357</v>
      </c>
      <c r="C1031" s="103" t="s">
        <v>7356</v>
      </c>
      <c r="D1031" s="161">
        <v>801180</v>
      </c>
      <c r="E1031" s="161">
        <v>719921</v>
      </c>
      <c r="F1031" s="162">
        <f t="shared" si="49"/>
        <v>81259</v>
      </c>
      <c r="G1031" s="52">
        <f t="shared" si="50"/>
        <v>0.89857585062033496</v>
      </c>
      <c r="H1031" s="92"/>
    </row>
    <row r="1032" spans="1:8" s="15" customFormat="1" ht="25.5" outlineLevel="2">
      <c r="A1032" s="89" t="s">
        <v>115</v>
      </c>
      <c r="B1032" s="104" t="s">
        <v>7355</v>
      </c>
      <c r="C1032" s="103" t="s">
        <v>7354</v>
      </c>
      <c r="D1032" s="161">
        <v>4005900</v>
      </c>
      <c r="E1032" s="161">
        <v>3599601</v>
      </c>
      <c r="F1032" s="162">
        <f t="shared" si="49"/>
        <v>406299</v>
      </c>
      <c r="G1032" s="52">
        <f t="shared" si="50"/>
        <v>0.89857485209316257</v>
      </c>
      <c r="H1032" s="92"/>
    </row>
    <row r="1033" spans="1:8" s="15" customFormat="1" outlineLevel="2">
      <c r="A1033" s="89" t="s">
        <v>115</v>
      </c>
      <c r="B1033" s="104" t="s">
        <v>7351</v>
      </c>
      <c r="C1033" s="103" t="s">
        <v>7350</v>
      </c>
      <c r="D1033" s="161">
        <v>11216521</v>
      </c>
      <c r="E1033" s="161">
        <v>10078882</v>
      </c>
      <c r="F1033" s="162">
        <f t="shared" si="49"/>
        <v>1137639</v>
      </c>
      <c r="G1033" s="52">
        <f t="shared" si="50"/>
        <v>0.89857470065807388</v>
      </c>
      <c r="H1033" s="92"/>
    </row>
    <row r="1034" spans="1:8" s="15" customFormat="1" ht="25.5" outlineLevel="2">
      <c r="A1034" s="89" t="s">
        <v>115</v>
      </c>
      <c r="B1034" s="104" t="s">
        <v>7349</v>
      </c>
      <c r="C1034" s="103" t="s">
        <v>7348</v>
      </c>
      <c r="D1034" s="161">
        <v>2002950</v>
      </c>
      <c r="E1034" s="161">
        <v>1595239</v>
      </c>
      <c r="F1034" s="162">
        <f t="shared" si="49"/>
        <v>407711</v>
      </c>
      <c r="G1034" s="52">
        <f t="shared" si="50"/>
        <v>0.79644474400259613</v>
      </c>
      <c r="H1034" s="92"/>
    </row>
    <row r="1035" spans="1:8" s="15" customFormat="1" ht="25.5" outlineLevel="2">
      <c r="A1035" s="89" t="s">
        <v>115</v>
      </c>
      <c r="B1035" s="104" t="s">
        <v>7347</v>
      </c>
      <c r="C1035" s="103" t="s">
        <v>7346</v>
      </c>
      <c r="D1035" s="161">
        <v>5287788</v>
      </c>
      <c r="E1035" s="161">
        <v>4751472</v>
      </c>
      <c r="F1035" s="162">
        <f t="shared" si="49"/>
        <v>536316</v>
      </c>
      <c r="G1035" s="52">
        <f t="shared" si="50"/>
        <v>0.89857460246136944</v>
      </c>
      <c r="H1035" s="92"/>
    </row>
    <row r="1036" spans="1:8" s="15" customFormat="1" ht="25.5" outlineLevel="2">
      <c r="A1036" s="89" t="s">
        <v>115</v>
      </c>
      <c r="B1036" s="104" t="s">
        <v>7345</v>
      </c>
      <c r="C1036" s="103" t="s">
        <v>7344</v>
      </c>
      <c r="D1036" s="161">
        <v>5307818</v>
      </c>
      <c r="E1036" s="161">
        <v>4765233</v>
      </c>
      <c r="F1036" s="162">
        <f t="shared" ref="F1036:F1067" si="51">D1036-E1036</f>
        <v>542585</v>
      </c>
      <c r="G1036" s="52">
        <f t="shared" ref="G1036:G1067" si="52">E1036/D1036</f>
        <v>0.89777626135636146</v>
      </c>
      <c r="H1036" s="92"/>
    </row>
    <row r="1037" spans="1:8" s="15" customFormat="1" ht="25.5" outlineLevel="2">
      <c r="A1037" s="89" t="s">
        <v>115</v>
      </c>
      <c r="B1037" s="104" t="s">
        <v>7343</v>
      </c>
      <c r="C1037" s="103" t="s">
        <v>7342</v>
      </c>
      <c r="D1037" s="161">
        <v>2403540</v>
      </c>
      <c r="E1037" s="161">
        <v>2159760</v>
      </c>
      <c r="F1037" s="162">
        <f t="shared" si="51"/>
        <v>243780</v>
      </c>
      <c r="G1037" s="52">
        <f t="shared" si="52"/>
        <v>0.89857460246136944</v>
      </c>
      <c r="H1037" s="92"/>
    </row>
    <row r="1038" spans="1:8" s="15" customFormat="1" ht="38.25" outlineLevel="2">
      <c r="A1038" s="89" t="s">
        <v>115</v>
      </c>
      <c r="B1038" s="104" t="s">
        <v>7341</v>
      </c>
      <c r="C1038" s="103" t="s">
        <v>7340</v>
      </c>
      <c r="D1038" s="161">
        <v>1201770</v>
      </c>
      <c r="E1038" s="161">
        <v>1079880</v>
      </c>
      <c r="F1038" s="162">
        <f t="shared" si="51"/>
        <v>121890</v>
      </c>
      <c r="G1038" s="52">
        <f t="shared" si="52"/>
        <v>0.89857460246136944</v>
      </c>
      <c r="H1038" s="92"/>
    </row>
    <row r="1039" spans="1:8" s="15" customFormat="1" ht="25.5" outlineLevel="2">
      <c r="A1039" s="89" t="s">
        <v>115</v>
      </c>
      <c r="B1039" s="104" t="s">
        <v>7339</v>
      </c>
      <c r="C1039" s="103" t="s">
        <v>7338</v>
      </c>
      <c r="D1039" s="161">
        <v>801180</v>
      </c>
      <c r="E1039" s="161">
        <v>719921</v>
      </c>
      <c r="F1039" s="162">
        <f t="shared" si="51"/>
        <v>81259</v>
      </c>
      <c r="G1039" s="52">
        <f t="shared" si="52"/>
        <v>0.89857585062033496</v>
      </c>
      <c r="H1039" s="92"/>
    </row>
    <row r="1040" spans="1:8" s="15" customFormat="1" ht="25.5" outlineLevel="2">
      <c r="A1040" s="89" t="s">
        <v>115</v>
      </c>
      <c r="B1040" s="104" t="s">
        <v>7337</v>
      </c>
      <c r="C1040" s="103" t="s">
        <v>7336</v>
      </c>
      <c r="D1040" s="161">
        <v>797561</v>
      </c>
      <c r="E1040" s="161">
        <v>716302</v>
      </c>
      <c r="F1040" s="162">
        <f t="shared" si="51"/>
        <v>81259</v>
      </c>
      <c r="G1040" s="52">
        <f t="shared" si="52"/>
        <v>0.89811563002704498</v>
      </c>
      <c r="H1040" s="92"/>
    </row>
    <row r="1041" spans="1:8" s="15" customFormat="1" ht="25.5" outlineLevel="2">
      <c r="A1041" s="89" t="s">
        <v>115</v>
      </c>
      <c r="B1041" s="104" t="s">
        <v>7335</v>
      </c>
      <c r="C1041" s="103" t="s">
        <v>7334</v>
      </c>
      <c r="D1041" s="161">
        <v>400590</v>
      </c>
      <c r="E1041" s="161">
        <v>349000</v>
      </c>
      <c r="F1041" s="162">
        <f t="shared" si="51"/>
        <v>51590</v>
      </c>
      <c r="G1041" s="52">
        <f t="shared" si="52"/>
        <v>0.87121495793704284</v>
      </c>
      <c r="H1041" s="92"/>
    </row>
    <row r="1042" spans="1:8" s="15" customFormat="1" ht="25.5" outlineLevel="2">
      <c r="A1042" s="89" t="s">
        <v>115</v>
      </c>
      <c r="B1042" s="104" t="s">
        <v>7333</v>
      </c>
      <c r="C1042" s="103" t="s">
        <v>7332</v>
      </c>
      <c r="D1042" s="161">
        <v>1802655</v>
      </c>
      <c r="E1042" s="161">
        <v>1619820</v>
      </c>
      <c r="F1042" s="162">
        <f t="shared" si="51"/>
        <v>182835</v>
      </c>
      <c r="G1042" s="52">
        <f t="shared" si="52"/>
        <v>0.89857460246136944</v>
      </c>
      <c r="H1042" s="92"/>
    </row>
    <row r="1043" spans="1:8" s="15" customFormat="1" ht="25.5" outlineLevel="2">
      <c r="A1043" s="89" t="s">
        <v>115</v>
      </c>
      <c r="B1043" s="104" t="s">
        <v>7331</v>
      </c>
      <c r="C1043" s="103" t="s">
        <v>7330</v>
      </c>
      <c r="D1043" s="161">
        <v>8011800</v>
      </c>
      <c r="E1043" s="161">
        <v>7199200</v>
      </c>
      <c r="F1043" s="162">
        <f t="shared" si="51"/>
        <v>812600</v>
      </c>
      <c r="G1043" s="52">
        <f t="shared" si="52"/>
        <v>0.89857460246136944</v>
      </c>
      <c r="H1043" s="92"/>
    </row>
    <row r="1044" spans="1:8" s="15" customFormat="1" outlineLevel="2">
      <c r="A1044" s="89" t="s">
        <v>115</v>
      </c>
      <c r="B1044" s="104" t="s">
        <v>7329</v>
      </c>
      <c r="C1044" s="103" t="s">
        <v>7328</v>
      </c>
      <c r="D1044" s="161">
        <v>200295</v>
      </c>
      <c r="E1044" s="161">
        <v>179980</v>
      </c>
      <c r="F1044" s="162">
        <f t="shared" si="51"/>
        <v>20315</v>
      </c>
      <c r="G1044" s="52">
        <f t="shared" si="52"/>
        <v>0.89857460246136944</v>
      </c>
      <c r="H1044" s="92"/>
    </row>
    <row r="1045" spans="1:8" s="15" customFormat="1" outlineLevel="2">
      <c r="A1045" s="89" t="s">
        <v>115</v>
      </c>
      <c r="B1045" s="104" t="s">
        <v>7327</v>
      </c>
      <c r="C1045" s="103" t="s">
        <v>7326</v>
      </c>
      <c r="D1045" s="161">
        <v>801180</v>
      </c>
      <c r="E1045" s="161">
        <v>719921</v>
      </c>
      <c r="F1045" s="162">
        <f t="shared" si="51"/>
        <v>81259</v>
      </c>
      <c r="G1045" s="52">
        <f t="shared" si="52"/>
        <v>0.89857585062033496</v>
      </c>
      <c r="H1045" s="92"/>
    </row>
    <row r="1046" spans="1:8" s="15" customFormat="1" ht="25.5" outlineLevel="2">
      <c r="A1046" s="89" t="s">
        <v>115</v>
      </c>
      <c r="B1046" s="104" t="s">
        <v>7325</v>
      </c>
      <c r="C1046" s="103" t="s">
        <v>7324</v>
      </c>
      <c r="D1046" s="161">
        <v>801180</v>
      </c>
      <c r="E1046" s="161">
        <v>715753</v>
      </c>
      <c r="F1046" s="162">
        <f t="shared" si="51"/>
        <v>85427</v>
      </c>
      <c r="G1046" s="52">
        <f t="shared" si="52"/>
        <v>0.8933735240520233</v>
      </c>
      <c r="H1046" s="92"/>
    </row>
    <row r="1047" spans="1:8" s="15" customFormat="1" ht="25.5" outlineLevel="2">
      <c r="A1047" s="89" t="s">
        <v>115</v>
      </c>
      <c r="B1047" s="104" t="s">
        <v>7323</v>
      </c>
      <c r="C1047" s="103" t="s">
        <v>7322</v>
      </c>
      <c r="D1047" s="161">
        <v>8011801</v>
      </c>
      <c r="E1047" s="161">
        <v>7199200</v>
      </c>
      <c r="F1047" s="162">
        <f t="shared" si="51"/>
        <v>812601</v>
      </c>
      <c r="G1047" s="52">
        <f t="shared" si="52"/>
        <v>0.89857449030498882</v>
      </c>
      <c r="H1047" s="92"/>
    </row>
    <row r="1048" spans="1:8" s="15" customFormat="1" ht="25.5" outlineLevel="2">
      <c r="A1048" s="89" t="s">
        <v>115</v>
      </c>
      <c r="B1048" s="104" t="s">
        <v>7321</v>
      </c>
      <c r="C1048" s="103" t="s">
        <v>7320</v>
      </c>
      <c r="D1048" s="161">
        <v>400590</v>
      </c>
      <c r="E1048" s="161">
        <v>359960</v>
      </c>
      <c r="F1048" s="162">
        <f t="shared" si="51"/>
        <v>40630</v>
      </c>
      <c r="G1048" s="52">
        <f t="shared" si="52"/>
        <v>0.89857460246136944</v>
      </c>
      <c r="H1048" s="92"/>
    </row>
    <row r="1049" spans="1:8" s="15" customFormat="1" ht="25.5" outlineLevel="2">
      <c r="A1049" s="89" t="s">
        <v>115</v>
      </c>
      <c r="B1049" s="104" t="s">
        <v>7319</v>
      </c>
      <c r="C1049" s="103" t="s">
        <v>7318</v>
      </c>
      <c r="D1049" s="161">
        <v>8011800</v>
      </c>
      <c r="E1049" s="161">
        <v>7199200</v>
      </c>
      <c r="F1049" s="162">
        <f t="shared" si="51"/>
        <v>812600</v>
      </c>
      <c r="G1049" s="52">
        <f t="shared" si="52"/>
        <v>0.89857460246136944</v>
      </c>
      <c r="H1049" s="92"/>
    </row>
    <row r="1050" spans="1:8" s="15" customFormat="1" ht="25.5" outlineLevel="2">
      <c r="A1050" s="89" t="s">
        <v>115</v>
      </c>
      <c r="B1050" s="104" t="s">
        <v>7317</v>
      </c>
      <c r="C1050" s="103" t="s">
        <v>7316</v>
      </c>
      <c r="D1050" s="161">
        <v>1602360</v>
      </c>
      <c r="E1050" s="161">
        <v>1439840</v>
      </c>
      <c r="F1050" s="162">
        <f t="shared" si="51"/>
        <v>162520</v>
      </c>
      <c r="G1050" s="52">
        <f t="shared" si="52"/>
        <v>0.89857460246136944</v>
      </c>
      <c r="H1050" s="92"/>
    </row>
    <row r="1051" spans="1:8" s="15" customFormat="1" ht="25.5" outlineLevel="2">
      <c r="A1051" s="89" t="s">
        <v>115</v>
      </c>
      <c r="B1051" s="104" t="s">
        <v>7315</v>
      </c>
      <c r="C1051" s="103" t="s">
        <v>7314</v>
      </c>
      <c r="D1051" s="161">
        <v>400590</v>
      </c>
      <c r="E1051" s="161">
        <v>233776</v>
      </c>
      <c r="F1051" s="162">
        <f t="shared" si="51"/>
        <v>166814</v>
      </c>
      <c r="G1051" s="52">
        <f t="shared" si="52"/>
        <v>0.58357922064954193</v>
      </c>
      <c r="H1051" s="92"/>
    </row>
    <row r="1052" spans="1:8" s="15" customFormat="1" ht="25.5" outlineLevel="2">
      <c r="A1052" s="89" t="s">
        <v>115</v>
      </c>
      <c r="B1052" s="104" t="s">
        <v>7313</v>
      </c>
      <c r="C1052" s="103" t="s">
        <v>7312</v>
      </c>
      <c r="D1052" s="161">
        <v>3204720</v>
      </c>
      <c r="E1052" s="161">
        <v>2879681</v>
      </c>
      <c r="F1052" s="162">
        <f t="shared" si="51"/>
        <v>325039</v>
      </c>
      <c r="G1052" s="52">
        <f t="shared" si="52"/>
        <v>0.89857491450111082</v>
      </c>
      <c r="H1052" s="92"/>
    </row>
    <row r="1053" spans="1:8" s="15" customFormat="1" ht="25.5" outlineLevel="2">
      <c r="A1053" s="89" t="s">
        <v>115</v>
      </c>
      <c r="B1053" s="104" t="s">
        <v>7311</v>
      </c>
      <c r="C1053" s="103" t="s">
        <v>7310</v>
      </c>
      <c r="D1053" s="161">
        <v>1602360</v>
      </c>
      <c r="E1053" s="161">
        <v>1439840</v>
      </c>
      <c r="F1053" s="162">
        <f t="shared" si="51"/>
        <v>162520</v>
      </c>
      <c r="G1053" s="52">
        <f t="shared" si="52"/>
        <v>0.89857460246136944</v>
      </c>
      <c r="H1053" s="92"/>
    </row>
    <row r="1054" spans="1:8" s="15" customFormat="1" outlineLevel="2">
      <c r="A1054" s="89" t="s">
        <v>115</v>
      </c>
      <c r="B1054" s="104" t="s">
        <v>7309</v>
      </c>
      <c r="C1054" s="103" t="s">
        <v>7308</v>
      </c>
      <c r="D1054" s="161">
        <v>801180</v>
      </c>
      <c r="E1054" s="161">
        <v>719921</v>
      </c>
      <c r="F1054" s="162">
        <f t="shared" si="51"/>
        <v>81259</v>
      </c>
      <c r="G1054" s="52">
        <f t="shared" si="52"/>
        <v>0.89857585062033496</v>
      </c>
      <c r="H1054" s="92"/>
    </row>
    <row r="1055" spans="1:8" s="15" customFormat="1" ht="38.25" outlineLevel="2">
      <c r="A1055" s="89" t="s">
        <v>115</v>
      </c>
      <c r="B1055" s="104" t="s">
        <v>7307</v>
      </c>
      <c r="C1055" s="103" t="s">
        <v>7306</v>
      </c>
      <c r="D1055" s="161">
        <v>801180</v>
      </c>
      <c r="E1055" s="161">
        <v>719921</v>
      </c>
      <c r="F1055" s="162">
        <f t="shared" si="51"/>
        <v>81259</v>
      </c>
      <c r="G1055" s="52">
        <f t="shared" si="52"/>
        <v>0.89857585062033496</v>
      </c>
      <c r="H1055" s="92"/>
    </row>
    <row r="1056" spans="1:8" s="15" customFormat="1" ht="38.25" outlineLevel="2">
      <c r="A1056" s="89" t="s">
        <v>115</v>
      </c>
      <c r="B1056" s="104" t="s">
        <v>7305</v>
      </c>
      <c r="C1056" s="103" t="s">
        <v>7304</v>
      </c>
      <c r="D1056" s="161">
        <v>801180</v>
      </c>
      <c r="E1056" s="161">
        <v>681129</v>
      </c>
      <c r="F1056" s="162">
        <f t="shared" si="51"/>
        <v>120051</v>
      </c>
      <c r="G1056" s="52">
        <f t="shared" si="52"/>
        <v>0.8501572680296563</v>
      </c>
      <c r="H1056" s="92"/>
    </row>
    <row r="1057" spans="1:8" s="15" customFormat="1" ht="25.5" outlineLevel="2">
      <c r="A1057" s="89" t="s">
        <v>115</v>
      </c>
      <c r="B1057" s="104" t="s">
        <v>7303</v>
      </c>
      <c r="C1057" s="103" t="s">
        <v>7302</v>
      </c>
      <c r="D1057" s="161">
        <v>1602360</v>
      </c>
      <c r="E1057" s="161">
        <v>1439838</v>
      </c>
      <c r="F1057" s="162">
        <f t="shared" si="51"/>
        <v>162522</v>
      </c>
      <c r="G1057" s="52">
        <f t="shared" si="52"/>
        <v>0.89857335430240393</v>
      </c>
      <c r="H1057" s="92"/>
    </row>
    <row r="1058" spans="1:8" s="15" customFormat="1" ht="25.5" outlineLevel="2">
      <c r="A1058" s="89" t="s">
        <v>115</v>
      </c>
      <c r="B1058" s="104" t="s">
        <v>7301</v>
      </c>
      <c r="C1058" s="103" t="s">
        <v>7300</v>
      </c>
      <c r="D1058" s="161">
        <v>15022126</v>
      </c>
      <c r="E1058" s="161">
        <v>13498523</v>
      </c>
      <c r="F1058" s="162">
        <f t="shared" si="51"/>
        <v>1523603</v>
      </c>
      <c r="G1058" s="52">
        <f t="shared" si="52"/>
        <v>0.89857607371952541</v>
      </c>
      <c r="H1058" s="92"/>
    </row>
    <row r="1059" spans="1:8" s="17" customFormat="1" ht="25.5" outlineLevel="2">
      <c r="A1059" s="89" t="s">
        <v>115</v>
      </c>
      <c r="B1059" s="104" t="s">
        <v>7299</v>
      </c>
      <c r="C1059" s="103" t="s">
        <v>7298</v>
      </c>
      <c r="D1059" s="161">
        <v>9013276</v>
      </c>
      <c r="E1059" s="161">
        <v>8054247</v>
      </c>
      <c r="F1059" s="162">
        <f t="shared" si="51"/>
        <v>959029</v>
      </c>
      <c r="G1059" s="52">
        <f t="shared" si="52"/>
        <v>0.89359817673396447</v>
      </c>
      <c r="H1059" s="92"/>
    </row>
    <row r="1060" spans="1:8" s="15" customFormat="1" ht="25.5" outlineLevel="2">
      <c r="A1060" s="89" t="s">
        <v>115</v>
      </c>
      <c r="B1060" s="104" t="s">
        <v>7297</v>
      </c>
      <c r="C1060" s="103" t="s">
        <v>7296</v>
      </c>
      <c r="D1060" s="161">
        <v>10014751</v>
      </c>
      <c r="E1060" s="161">
        <v>1989588</v>
      </c>
      <c r="F1060" s="162">
        <f t="shared" si="51"/>
        <v>8025163</v>
      </c>
      <c r="G1060" s="52">
        <f t="shared" si="52"/>
        <v>0.19866574815489671</v>
      </c>
      <c r="H1060" s="92"/>
    </row>
    <row r="1061" spans="1:8" s="15" customFormat="1" ht="25.5" outlineLevel="2">
      <c r="A1061" s="89" t="s">
        <v>115</v>
      </c>
      <c r="B1061" s="104" t="s">
        <v>7295</v>
      </c>
      <c r="C1061" s="103" t="s">
        <v>7294</v>
      </c>
      <c r="D1061" s="161">
        <v>1001475</v>
      </c>
      <c r="E1061" s="161">
        <v>899899</v>
      </c>
      <c r="F1061" s="162">
        <f t="shared" si="51"/>
        <v>101576</v>
      </c>
      <c r="G1061" s="52">
        <f t="shared" si="52"/>
        <v>0.89857360393419705</v>
      </c>
      <c r="H1061" s="92"/>
    </row>
    <row r="1062" spans="1:8" s="15" customFormat="1" ht="25.5" outlineLevel="2">
      <c r="A1062" s="89" t="s">
        <v>115</v>
      </c>
      <c r="B1062" s="104" t="s">
        <v>7293</v>
      </c>
      <c r="C1062" s="103" t="s">
        <v>7292</v>
      </c>
      <c r="D1062" s="161">
        <v>2002950</v>
      </c>
      <c r="E1062" s="161">
        <v>1053340</v>
      </c>
      <c r="F1062" s="162">
        <f t="shared" si="51"/>
        <v>949610</v>
      </c>
      <c r="G1062" s="52">
        <f t="shared" si="52"/>
        <v>0.52589430589879926</v>
      </c>
      <c r="H1062" s="92"/>
    </row>
    <row r="1063" spans="1:8" s="15" customFormat="1" ht="38.25" outlineLevel="2">
      <c r="A1063" s="89" t="s">
        <v>115</v>
      </c>
      <c r="B1063" s="104" t="s">
        <v>7291</v>
      </c>
      <c r="C1063" s="103" t="s">
        <v>7290</v>
      </c>
      <c r="D1063" s="161">
        <v>4005900</v>
      </c>
      <c r="E1063" s="161">
        <v>3599599</v>
      </c>
      <c r="F1063" s="162">
        <f t="shared" si="51"/>
        <v>406301</v>
      </c>
      <c r="G1063" s="52">
        <f t="shared" si="52"/>
        <v>0.89857435282957643</v>
      </c>
      <c r="H1063" s="92"/>
    </row>
    <row r="1064" spans="1:8" s="15" customFormat="1" ht="25.5" outlineLevel="2">
      <c r="A1064" s="89" t="s">
        <v>115</v>
      </c>
      <c r="B1064" s="104" t="s">
        <v>7289</v>
      </c>
      <c r="C1064" s="103" t="s">
        <v>7288</v>
      </c>
      <c r="D1064" s="161">
        <v>600885</v>
      </c>
      <c r="E1064" s="161">
        <v>539940</v>
      </c>
      <c r="F1064" s="162">
        <f t="shared" si="51"/>
        <v>60945</v>
      </c>
      <c r="G1064" s="52">
        <f t="shared" si="52"/>
        <v>0.89857460246136944</v>
      </c>
      <c r="H1064" s="92"/>
    </row>
    <row r="1065" spans="1:8" s="15" customFormat="1" ht="25.5" outlineLevel="2">
      <c r="A1065" s="89" t="s">
        <v>115</v>
      </c>
      <c r="B1065" s="104" t="s">
        <v>7287</v>
      </c>
      <c r="C1065" s="103" t="s">
        <v>7286</v>
      </c>
      <c r="D1065" s="161">
        <v>1001475</v>
      </c>
      <c r="E1065" s="161">
        <v>899899</v>
      </c>
      <c r="F1065" s="162">
        <f t="shared" si="51"/>
        <v>101576</v>
      </c>
      <c r="G1065" s="52">
        <f t="shared" si="52"/>
        <v>0.89857360393419705</v>
      </c>
      <c r="H1065" s="92"/>
    </row>
    <row r="1066" spans="1:8" s="15" customFormat="1" ht="51" outlineLevel="2">
      <c r="A1066" s="89" t="s">
        <v>115</v>
      </c>
      <c r="B1066" s="104" t="s">
        <v>7285</v>
      </c>
      <c r="C1066" s="103" t="s">
        <v>7284</v>
      </c>
      <c r="D1066" s="161">
        <v>1001475</v>
      </c>
      <c r="E1066" s="161">
        <v>899899</v>
      </c>
      <c r="F1066" s="162">
        <f t="shared" si="51"/>
        <v>101576</v>
      </c>
      <c r="G1066" s="52">
        <f t="shared" si="52"/>
        <v>0.89857360393419705</v>
      </c>
      <c r="H1066" s="92"/>
    </row>
    <row r="1067" spans="1:8" s="15" customFormat="1" ht="25.5" outlineLevel="2">
      <c r="A1067" s="89" t="s">
        <v>115</v>
      </c>
      <c r="B1067" s="104" t="s">
        <v>7283</v>
      </c>
      <c r="C1067" s="103" t="s">
        <v>7282</v>
      </c>
      <c r="D1067" s="161">
        <v>500738</v>
      </c>
      <c r="E1067" s="161">
        <v>393904</v>
      </c>
      <c r="F1067" s="162">
        <f t="shared" si="51"/>
        <v>106834</v>
      </c>
      <c r="G1067" s="52">
        <f t="shared" si="52"/>
        <v>0.7866469091620768</v>
      </c>
      <c r="H1067" s="92"/>
    </row>
    <row r="1068" spans="1:8" s="15" customFormat="1" outlineLevel="2">
      <c r="A1068" s="89" t="s">
        <v>115</v>
      </c>
      <c r="B1068" s="104" t="s">
        <v>7281</v>
      </c>
      <c r="C1068" s="103" t="s">
        <v>7280</v>
      </c>
      <c r="D1068" s="161">
        <v>801180</v>
      </c>
      <c r="E1068" s="161">
        <v>719921</v>
      </c>
      <c r="F1068" s="162">
        <f t="shared" ref="F1068:F1092" si="53">D1068-E1068</f>
        <v>81259</v>
      </c>
      <c r="G1068" s="52">
        <f t="shared" ref="G1068:G1092" si="54">E1068/D1068</f>
        <v>0.89857585062033496</v>
      </c>
      <c r="H1068" s="92"/>
    </row>
    <row r="1069" spans="1:8" s="15" customFormat="1" ht="25.5" outlineLevel="2">
      <c r="A1069" s="89" t="s">
        <v>115</v>
      </c>
      <c r="B1069" s="104" t="s">
        <v>7279</v>
      </c>
      <c r="C1069" s="103" t="s">
        <v>7278</v>
      </c>
      <c r="D1069" s="161">
        <v>3004425</v>
      </c>
      <c r="E1069" s="161">
        <v>2699699</v>
      </c>
      <c r="F1069" s="162">
        <f t="shared" si="53"/>
        <v>304726</v>
      </c>
      <c r="G1069" s="52">
        <f t="shared" si="54"/>
        <v>0.89857426961897868</v>
      </c>
      <c r="H1069" s="92"/>
    </row>
    <row r="1070" spans="1:8" s="15" customFormat="1" outlineLevel="2">
      <c r="A1070" s="89" t="s">
        <v>115</v>
      </c>
      <c r="B1070" s="104" t="s">
        <v>7277</v>
      </c>
      <c r="C1070" s="103" t="s">
        <v>7276</v>
      </c>
      <c r="D1070" s="161">
        <v>3004425</v>
      </c>
      <c r="E1070" s="161">
        <v>2657706</v>
      </c>
      <c r="F1070" s="162">
        <f t="shared" si="53"/>
        <v>346719</v>
      </c>
      <c r="G1070" s="52">
        <f t="shared" si="54"/>
        <v>0.88459721910182476</v>
      </c>
      <c r="H1070" s="92"/>
    </row>
    <row r="1071" spans="1:8" s="15" customFormat="1" outlineLevel="2">
      <c r="A1071" s="89" t="s">
        <v>115</v>
      </c>
      <c r="B1071" s="104" t="s">
        <v>7275</v>
      </c>
      <c r="C1071" s="103" t="s">
        <v>7274</v>
      </c>
      <c r="D1071" s="161">
        <v>1001475</v>
      </c>
      <c r="E1071" s="161">
        <v>899346</v>
      </c>
      <c r="F1071" s="162">
        <f t="shared" si="53"/>
        <v>102129</v>
      </c>
      <c r="G1071" s="52">
        <f t="shared" si="54"/>
        <v>0.89802141840784844</v>
      </c>
      <c r="H1071" s="92"/>
    </row>
    <row r="1072" spans="1:8" s="15" customFormat="1" ht="25.5" outlineLevel="2">
      <c r="A1072" s="89" t="s">
        <v>115</v>
      </c>
      <c r="B1072" s="104" t="s">
        <v>7273</v>
      </c>
      <c r="C1072" s="103" t="s">
        <v>7272</v>
      </c>
      <c r="D1072" s="161">
        <v>2002950</v>
      </c>
      <c r="E1072" s="161">
        <v>1777584</v>
      </c>
      <c r="F1072" s="162">
        <f t="shared" si="53"/>
        <v>225366</v>
      </c>
      <c r="G1072" s="52">
        <f t="shared" si="54"/>
        <v>0.88748296263012061</v>
      </c>
      <c r="H1072" s="92"/>
    </row>
    <row r="1073" spans="1:8" s="15" customFormat="1" ht="25.5" outlineLevel="2">
      <c r="A1073" s="89" t="s">
        <v>115</v>
      </c>
      <c r="B1073" s="104" t="s">
        <v>7271</v>
      </c>
      <c r="C1073" s="103" t="s">
        <v>7270</v>
      </c>
      <c r="D1073" s="161">
        <v>1101623</v>
      </c>
      <c r="E1073" s="161">
        <v>989891</v>
      </c>
      <c r="F1073" s="162">
        <f t="shared" si="53"/>
        <v>111732</v>
      </c>
      <c r="G1073" s="52">
        <f t="shared" si="54"/>
        <v>0.89857510237168248</v>
      </c>
      <c r="H1073" s="92"/>
    </row>
    <row r="1074" spans="1:8" s="15" customFormat="1" ht="25.5" outlineLevel="2">
      <c r="A1074" s="89" t="s">
        <v>115</v>
      </c>
      <c r="B1074" s="104" t="s">
        <v>7269</v>
      </c>
      <c r="C1074" s="103" t="s">
        <v>7268</v>
      </c>
      <c r="D1074" s="161">
        <v>8212096</v>
      </c>
      <c r="E1074" s="161">
        <v>7379163</v>
      </c>
      <c r="F1074" s="162">
        <f t="shared" si="53"/>
        <v>832933</v>
      </c>
      <c r="G1074" s="52">
        <f t="shared" si="54"/>
        <v>0.89857242292345341</v>
      </c>
      <c r="H1074" s="92"/>
    </row>
    <row r="1075" spans="1:8" s="15" customFormat="1" ht="25.5" outlineLevel="2">
      <c r="A1075" s="89" t="s">
        <v>115</v>
      </c>
      <c r="B1075" s="104" t="s">
        <v>7265</v>
      </c>
      <c r="C1075" s="103" t="s">
        <v>7264</v>
      </c>
      <c r="D1075" s="161">
        <v>1001475</v>
      </c>
      <c r="E1075" s="161">
        <v>867011</v>
      </c>
      <c r="F1075" s="162">
        <f t="shared" si="53"/>
        <v>134464</v>
      </c>
      <c r="G1075" s="52">
        <f t="shared" si="54"/>
        <v>0.86573404228762574</v>
      </c>
      <c r="H1075" s="92"/>
    </row>
    <row r="1076" spans="1:8" s="15" customFormat="1" ht="38.25" outlineLevel="2">
      <c r="A1076" s="89" t="s">
        <v>115</v>
      </c>
      <c r="B1076" s="104" t="s">
        <v>7263</v>
      </c>
      <c r="C1076" s="103" t="s">
        <v>7262</v>
      </c>
      <c r="D1076" s="161">
        <v>1001475</v>
      </c>
      <c r="E1076" s="161">
        <v>330386</v>
      </c>
      <c r="F1076" s="162">
        <f t="shared" si="53"/>
        <v>671089</v>
      </c>
      <c r="G1076" s="52">
        <f t="shared" si="54"/>
        <v>0.32989939838737864</v>
      </c>
      <c r="H1076" s="92"/>
    </row>
    <row r="1077" spans="1:8" s="15" customFormat="1" ht="38.25" outlineLevel="2">
      <c r="A1077" s="89" t="s">
        <v>115</v>
      </c>
      <c r="B1077" s="104" t="s">
        <v>7261</v>
      </c>
      <c r="C1077" s="103" t="s">
        <v>7260</v>
      </c>
      <c r="D1077" s="161">
        <v>5007375</v>
      </c>
      <c r="E1077" s="161">
        <v>4499499</v>
      </c>
      <c r="F1077" s="162">
        <f t="shared" si="53"/>
        <v>507876</v>
      </c>
      <c r="G1077" s="52">
        <f t="shared" si="54"/>
        <v>0.89857440275593503</v>
      </c>
      <c r="H1077" s="92"/>
    </row>
    <row r="1078" spans="1:8" s="15" customFormat="1" ht="51" outlineLevel="2">
      <c r="A1078" s="89" t="s">
        <v>115</v>
      </c>
      <c r="B1078" s="104" t="s">
        <v>7259</v>
      </c>
      <c r="C1078" s="103" t="s">
        <v>7258</v>
      </c>
      <c r="D1078" s="161">
        <v>1502213</v>
      </c>
      <c r="E1078" s="161">
        <v>1349851</v>
      </c>
      <c r="F1078" s="162">
        <f t="shared" si="53"/>
        <v>152362</v>
      </c>
      <c r="G1078" s="52">
        <f t="shared" si="54"/>
        <v>0.89857496906231005</v>
      </c>
      <c r="H1078" s="92"/>
    </row>
    <row r="1079" spans="1:8" s="15" customFormat="1" ht="38.25" outlineLevel="2">
      <c r="A1079" s="89" t="s">
        <v>115</v>
      </c>
      <c r="B1079" s="104" t="s">
        <v>7257</v>
      </c>
      <c r="C1079" s="103" t="s">
        <v>7256</v>
      </c>
      <c r="D1079" s="161">
        <v>8512538</v>
      </c>
      <c r="E1079" s="161">
        <v>7649148</v>
      </c>
      <c r="F1079" s="162">
        <f t="shared" si="53"/>
        <v>863390</v>
      </c>
      <c r="G1079" s="52">
        <f t="shared" si="54"/>
        <v>0.89857431473433658</v>
      </c>
      <c r="H1079" s="92"/>
    </row>
    <row r="1080" spans="1:8" s="15" customFormat="1" ht="38.25" outlineLevel="2">
      <c r="A1080" s="89" t="s">
        <v>115</v>
      </c>
      <c r="B1080" s="104" t="s">
        <v>7255</v>
      </c>
      <c r="C1080" s="103" t="s">
        <v>7254</v>
      </c>
      <c r="D1080" s="161">
        <v>5808555</v>
      </c>
      <c r="E1080" s="161">
        <v>5219418</v>
      </c>
      <c r="F1080" s="162">
        <f t="shared" si="53"/>
        <v>589137</v>
      </c>
      <c r="G1080" s="52">
        <f t="shared" si="54"/>
        <v>0.89857425814165481</v>
      </c>
      <c r="H1080" s="92"/>
    </row>
    <row r="1081" spans="1:8" s="15" customFormat="1" ht="38.25" outlineLevel="2">
      <c r="A1081" s="89" t="s">
        <v>115</v>
      </c>
      <c r="B1081" s="104" t="s">
        <v>7253</v>
      </c>
      <c r="C1081" s="103" t="s">
        <v>7252</v>
      </c>
      <c r="D1081" s="161">
        <v>2002950</v>
      </c>
      <c r="E1081" s="161">
        <v>1788926</v>
      </c>
      <c r="F1081" s="162">
        <f t="shared" si="53"/>
        <v>214024</v>
      </c>
      <c r="G1081" s="52">
        <f t="shared" si="54"/>
        <v>0.89314561022491823</v>
      </c>
      <c r="H1081" s="92"/>
    </row>
    <row r="1082" spans="1:8" s="15" customFormat="1" ht="25.5" outlineLevel="2">
      <c r="A1082" s="89" t="s">
        <v>115</v>
      </c>
      <c r="B1082" s="104" t="s">
        <v>7251</v>
      </c>
      <c r="C1082" s="103" t="s">
        <v>7250</v>
      </c>
      <c r="D1082" s="161">
        <v>7010325</v>
      </c>
      <c r="E1082" s="161">
        <v>5243149</v>
      </c>
      <c r="F1082" s="162">
        <f t="shared" si="53"/>
        <v>1767176</v>
      </c>
      <c r="G1082" s="52">
        <f t="shared" si="54"/>
        <v>0.7479181065071876</v>
      </c>
      <c r="H1082" s="92"/>
    </row>
    <row r="1083" spans="1:8" s="15" customFormat="1" ht="25.5" outlineLevel="2">
      <c r="A1083" s="89" t="s">
        <v>115</v>
      </c>
      <c r="B1083" s="104" t="s">
        <v>7249</v>
      </c>
      <c r="C1083" s="103" t="s">
        <v>7248</v>
      </c>
      <c r="D1083" s="161">
        <v>1252070</v>
      </c>
      <c r="E1083" s="161">
        <v>1048918</v>
      </c>
      <c r="F1083" s="162">
        <f t="shared" si="53"/>
        <v>203152</v>
      </c>
      <c r="G1083" s="52">
        <f t="shared" si="54"/>
        <v>0.83774709081760601</v>
      </c>
      <c r="H1083" s="92"/>
    </row>
    <row r="1084" spans="1:8" s="15" customFormat="1" ht="25.5" outlineLevel="2">
      <c r="A1084" s="89" t="s">
        <v>115</v>
      </c>
      <c r="B1084" s="104" t="s">
        <v>10963</v>
      </c>
      <c r="C1084" s="103" t="s">
        <v>10962</v>
      </c>
      <c r="D1084" s="161">
        <v>3007024</v>
      </c>
      <c r="E1084" s="161">
        <v>2718417</v>
      </c>
      <c r="F1084" s="162">
        <f t="shared" si="53"/>
        <v>288607</v>
      </c>
      <c r="G1084" s="52">
        <f t="shared" si="54"/>
        <v>0.90402238226232978</v>
      </c>
      <c r="H1084" s="92"/>
    </row>
    <row r="1085" spans="1:8" s="15" customFormat="1" ht="25.5" outlineLevel="2">
      <c r="A1085" s="89" t="s">
        <v>115</v>
      </c>
      <c r="B1085" s="104" t="s">
        <v>10961</v>
      </c>
      <c r="C1085" s="103" t="s">
        <v>10960</v>
      </c>
      <c r="D1085" s="161">
        <v>2004683</v>
      </c>
      <c r="E1085" s="161">
        <v>937047</v>
      </c>
      <c r="F1085" s="162">
        <f t="shared" si="53"/>
        <v>1067636</v>
      </c>
      <c r="G1085" s="52">
        <f t="shared" si="54"/>
        <v>0.46742901496146771</v>
      </c>
      <c r="H1085" s="92"/>
    </row>
    <row r="1086" spans="1:8" s="15" customFormat="1" outlineLevel="2">
      <c r="A1086" s="89" t="s">
        <v>115</v>
      </c>
      <c r="B1086" s="104" t="s">
        <v>10959</v>
      </c>
      <c r="C1086" s="103" t="s">
        <v>10958</v>
      </c>
      <c r="D1086" s="161">
        <v>5011707</v>
      </c>
      <c r="E1086" s="161">
        <v>4530695</v>
      </c>
      <c r="F1086" s="162">
        <f t="shared" si="53"/>
        <v>481012</v>
      </c>
      <c r="G1086" s="52">
        <f t="shared" si="54"/>
        <v>0.90402232213495326</v>
      </c>
      <c r="H1086" s="92"/>
    </row>
    <row r="1087" spans="1:8" s="15" customFormat="1" ht="38.25" outlineLevel="2">
      <c r="A1087" s="89" t="s">
        <v>115</v>
      </c>
      <c r="B1087" s="104" t="s">
        <v>10957</v>
      </c>
      <c r="C1087" s="103" t="s">
        <v>10956</v>
      </c>
      <c r="D1087" s="161">
        <v>7016390</v>
      </c>
      <c r="E1087" s="161">
        <v>6342973</v>
      </c>
      <c r="F1087" s="162">
        <f t="shared" si="53"/>
        <v>673417</v>
      </c>
      <c r="G1087" s="52">
        <f t="shared" si="54"/>
        <v>0.90402229636608</v>
      </c>
      <c r="H1087" s="92"/>
    </row>
    <row r="1088" spans="1:8" s="15" customFormat="1" ht="25.5" outlineLevel="2">
      <c r="A1088" s="89" t="s">
        <v>115</v>
      </c>
      <c r="B1088" s="104" t="s">
        <v>10955</v>
      </c>
      <c r="C1088" s="103" t="s">
        <v>10954</v>
      </c>
      <c r="D1088" s="161">
        <v>6014048</v>
      </c>
      <c r="E1088" s="161">
        <v>5417423</v>
      </c>
      <c r="F1088" s="162">
        <f t="shared" si="53"/>
        <v>596625</v>
      </c>
      <c r="G1088" s="52">
        <f t="shared" si="54"/>
        <v>0.90079477250597273</v>
      </c>
      <c r="H1088" s="92"/>
    </row>
    <row r="1089" spans="1:8" s="15" customFormat="1" ht="25.5" outlineLevel="2">
      <c r="A1089" s="89" t="s">
        <v>115</v>
      </c>
      <c r="B1089" s="104" t="s">
        <v>10953</v>
      </c>
      <c r="C1089" s="103" t="s">
        <v>10952</v>
      </c>
      <c r="D1089" s="161">
        <v>7016390</v>
      </c>
      <c r="E1089" s="161">
        <v>3490587</v>
      </c>
      <c r="F1089" s="162">
        <f t="shared" si="53"/>
        <v>3525803</v>
      </c>
      <c r="G1089" s="52">
        <f t="shared" si="54"/>
        <v>0.49749044736680831</v>
      </c>
      <c r="H1089" s="92"/>
    </row>
    <row r="1090" spans="1:8" s="15" customFormat="1" ht="25.5" outlineLevel="2">
      <c r="A1090" s="89" t="s">
        <v>115</v>
      </c>
      <c r="B1090" s="104" t="s">
        <v>10951</v>
      </c>
      <c r="C1090" s="103" t="s">
        <v>10950</v>
      </c>
      <c r="D1090" s="161">
        <v>10023414</v>
      </c>
      <c r="E1090" s="161">
        <v>9061387</v>
      </c>
      <c r="F1090" s="162">
        <f t="shared" si="53"/>
        <v>962027</v>
      </c>
      <c r="G1090" s="52">
        <f t="shared" si="54"/>
        <v>0.90402202283573241</v>
      </c>
      <c r="H1090" s="92"/>
    </row>
    <row r="1091" spans="1:8" s="15" customFormat="1" outlineLevel="2">
      <c r="A1091" s="89" t="s">
        <v>115</v>
      </c>
      <c r="B1091" s="104" t="s">
        <v>11675</v>
      </c>
      <c r="C1091" s="103" t="s">
        <v>11463</v>
      </c>
      <c r="D1091" s="161">
        <v>594000</v>
      </c>
      <c r="E1091" s="161">
        <v>482626</v>
      </c>
      <c r="F1091" s="162">
        <f t="shared" si="53"/>
        <v>111374</v>
      </c>
      <c r="G1091" s="52">
        <f t="shared" si="54"/>
        <v>0.8125016835016835</v>
      </c>
      <c r="H1091" s="92"/>
    </row>
    <row r="1092" spans="1:8" s="15" customFormat="1" outlineLevel="2">
      <c r="A1092" s="89" t="s">
        <v>115</v>
      </c>
      <c r="B1092" s="104" t="s">
        <v>7245</v>
      </c>
      <c r="C1092" s="103" t="s">
        <v>7244</v>
      </c>
      <c r="D1092" s="161">
        <v>620000</v>
      </c>
      <c r="E1092" s="161">
        <v>561372</v>
      </c>
      <c r="F1092" s="162">
        <f t="shared" si="53"/>
        <v>58628</v>
      </c>
      <c r="G1092" s="52">
        <f t="shared" si="54"/>
        <v>0.90543870967741935</v>
      </c>
      <c r="H1092" s="92"/>
    </row>
    <row r="1093" spans="1:8" s="101" customFormat="1" outlineLevel="1">
      <c r="A1093" s="91" t="s">
        <v>11171</v>
      </c>
      <c r="B1093" s="104"/>
      <c r="C1093" s="103"/>
      <c r="D1093" s="161"/>
      <c r="E1093" s="161"/>
      <c r="F1093" s="162">
        <f>SUBTOTAL(9,F908:F1092)</f>
        <v>75241203.079999998</v>
      </c>
      <c r="G1093" s="52"/>
      <c r="H1093" s="92"/>
    </row>
    <row r="1094" spans="1:8" s="15" customFormat="1" outlineLevel="2">
      <c r="A1094" s="89" t="s">
        <v>124</v>
      </c>
      <c r="B1094" s="104" t="s">
        <v>125</v>
      </c>
      <c r="C1094" s="103" t="s">
        <v>126</v>
      </c>
      <c r="D1094" s="161">
        <v>2845527</v>
      </c>
      <c r="E1094" s="161">
        <v>2621900.66</v>
      </c>
      <c r="F1094" s="162">
        <f t="shared" ref="F1094:F1125" si="55">D1094-E1094</f>
        <v>223626.33999999985</v>
      </c>
      <c r="G1094" s="52">
        <f t="shared" ref="G1094:G1125" si="56">E1094/D1094</f>
        <v>0.92141127460748051</v>
      </c>
      <c r="H1094" s="92"/>
    </row>
    <row r="1095" spans="1:8" s="15" customFormat="1" outlineLevel="2">
      <c r="A1095" s="89" t="s">
        <v>124</v>
      </c>
      <c r="B1095" s="104" t="s">
        <v>11560</v>
      </c>
      <c r="C1095" s="103" t="s">
        <v>11561</v>
      </c>
      <c r="D1095" s="161">
        <v>5450495</v>
      </c>
      <c r="E1095" s="161">
        <v>5385868.7400000002</v>
      </c>
      <c r="F1095" s="162">
        <f t="shared" si="55"/>
        <v>64626.259999999776</v>
      </c>
      <c r="G1095" s="52">
        <f t="shared" si="56"/>
        <v>0.98814304755806592</v>
      </c>
      <c r="H1095" s="92"/>
    </row>
    <row r="1096" spans="1:8" s="15" customFormat="1" outlineLevel="2">
      <c r="A1096" s="89" t="s">
        <v>124</v>
      </c>
      <c r="B1096" s="104" t="s">
        <v>127</v>
      </c>
      <c r="C1096" s="103" t="s">
        <v>128</v>
      </c>
      <c r="D1096" s="161">
        <v>2624000</v>
      </c>
      <c r="E1096" s="161">
        <v>2344520.21</v>
      </c>
      <c r="F1096" s="162">
        <f t="shared" si="55"/>
        <v>279479.79000000004</v>
      </c>
      <c r="G1096" s="52">
        <f t="shared" si="56"/>
        <v>0.89349093368902432</v>
      </c>
      <c r="H1096" s="92"/>
    </row>
    <row r="1097" spans="1:8" s="15" customFormat="1" outlineLevel="2">
      <c r="A1097" s="89" t="s">
        <v>124</v>
      </c>
      <c r="B1097" s="104" t="s">
        <v>129</v>
      </c>
      <c r="C1097" s="103" t="s">
        <v>130</v>
      </c>
      <c r="D1097" s="161">
        <v>2000000</v>
      </c>
      <c r="E1097" s="161">
        <v>321188.62</v>
      </c>
      <c r="F1097" s="162">
        <f t="shared" si="55"/>
        <v>1678811.38</v>
      </c>
      <c r="G1097" s="52">
        <f t="shared" si="56"/>
        <v>0.16059430999999999</v>
      </c>
      <c r="H1097" s="92"/>
    </row>
    <row r="1098" spans="1:8" s="15" customFormat="1" ht="25.5" outlineLevel="2">
      <c r="A1098" s="89" t="s">
        <v>124</v>
      </c>
      <c r="B1098" s="104" t="s">
        <v>10015</v>
      </c>
      <c r="C1098" s="103" t="s">
        <v>10014</v>
      </c>
      <c r="D1098" s="161">
        <v>1742668</v>
      </c>
      <c r="E1098" s="161">
        <v>1305839.19</v>
      </c>
      <c r="F1098" s="162">
        <f t="shared" si="55"/>
        <v>436828.81000000006</v>
      </c>
      <c r="G1098" s="52">
        <f t="shared" si="56"/>
        <v>0.74933331535323999</v>
      </c>
      <c r="H1098" s="92"/>
    </row>
    <row r="1099" spans="1:8" s="15" customFormat="1" ht="25.5" outlineLevel="2">
      <c r="A1099" s="89" t="s">
        <v>124</v>
      </c>
      <c r="B1099" s="104" t="s">
        <v>10011</v>
      </c>
      <c r="C1099" s="103" t="s">
        <v>10010</v>
      </c>
      <c r="D1099" s="161">
        <v>307530</v>
      </c>
      <c r="E1099" s="161">
        <v>87436.66</v>
      </c>
      <c r="F1099" s="162">
        <f t="shared" si="55"/>
        <v>220093.34</v>
      </c>
      <c r="G1099" s="52">
        <f t="shared" si="56"/>
        <v>0.2843191233375606</v>
      </c>
      <c r="H1099" s="92"/>
    </row>
    <row r="1100" spans="1:8" s="15" customFormat="1" ht="38.25" outlineLevel="2">
      <c r="A1100" s="89" t="s">
        <v>124</v>
      </c>
      <c r="B1100" s="104" t="s">
        <v>10009</v>
      </c>
      <c r="C1100" s="103" t="s">
        <v>10008</v>
      </c>
      <c r="D1100" s="161">
        <v>42564452</v>
      </c>
      <c r="E1100" s="161">
        <v>35807369.090000004</v>
      </c>
      <c r="F1100" s="162">
        <f t="shared" si="55"/>
        <v>6757082.9099999964</v>
      </c>
      <c r="G1100" s="52">
        <f t="shared" si="56"/>
        <v>0.84125056020925637</v>
      </c>
      <c r="H1100" s="92"/>
    </row>
    <row r="1101" spans="1:8" s="15" customFormat="1" ht="25.5" outlineLevel="2">
      <c r="A1101" s="89" t="s">
        <v>124</v>
      </c>
      <c r="B1101" s="104" t="s">
        <v>10005</v>
      </c>
      <c r="C1101" s="103" t="s">
        <v>10004</v>
      </c>
      <c r="D1101" s="161">
        <v>2460238</v>
      </c>
      <c r="E1101" s="161">
        <v>842806</v>
      </c>
      <c r="F1101" s="162">
        <f t="shared" si="55"/>
        <v>1617432</v>
      </c>
      <c r="G1101" s="52">
        <f t="shared" si="56"/>
        <v>0.34257092200022926</v>
      </c>
      <c r="H1101" s="92"/>
    </row>
    <row r="1102" spans="1:8" s="15" customFormat="1" ht="25.5" outlineLevel="2">
      <c r="A1102" s="89" t="s">
        <v>124</v>
      </c>
      <c r="B1102" s="104" t="s">
        <v>10003</v>
      </c>
      <c r="C1102" s="103" t="s">
        <v>10002</v>
      </c>
      <c r="D1102" s="161">
        <v>2229592</v>
      </c>
      <c r="E1102" s="161">
        <v>1483196.22</v>
      </c>
      <c r="F1102" s="162">
        <f t="shared" si="55"/>
        <v>746395.78</v>
      </c>
      <c r="G1102" s="52">
        <f t="shared" si="56"/>
        <v>0.66523212318666369</v>
      </c>
      <c r="H1102" s="92"/>
    </row>
    <row r="1103" spans="1:8" s="15" customFormat="1" ht="25.5" outlineLevel="2">
      <c r="A1103" s="89" t="s">
        <v>124</v>
      </c>
      <c r="B1103" s="104" t="s">
        <v>11842</v>
      </c>
      <c r="C1103" s="103" t="s">
        <v>11843</v>
      </c>
      <c r="D1103" s="161">
        <v>50998697</v>
      </c>
      <c r="E1103" s="161">
        <v>50920824.899999999</v>
      </c>
      <c r="F1103" s="162">
        <f t="shared" si="55"/>
        <v>77872.10000000149</v>
      </c>
      <c r="G1103" s="52">
        <f t="shared" si="56"/>
        <v>0.99847305706653644</v>
      </c>
      <c r="H1103" s="92"/>
    </row>
    <row r="1104" spans="1:8" s="15" customFormat="1" ht="51" outlineLevel="2">
      <c r="A1104" s="89" t="s">
        <v>124</v>
      </c>
      <c r="B1104" s="104" t="s">
        <v>9999</v>
      </c>
      <c r="C1104" s="103" t="s">
        <v>9998</v>
      </c>
      <c r="D1104" s="161">
        <v>768825</v>
      </c>
      <c r="E1104" s="161">
        <v>272497.26</v>
      </c>
      <c r="F1104" s="162">
        <f t="shared" si="55"/>
        <v>496327.74</v>
      </c>
      <c r="G1104" s="52">
        <f t="shared" si="56"/>
        <v>0.35443340161935422</v>
      </c>
      <c r="H1104" s="92"/>
    </row>
    <row r="1105" spans="1:8" s="15" customFormat="1" outlineLevel="2">
      <c r="A1105" s="89" t="s">
        <v>124</v>
      </c>
      <c r="B1105" s="104" t="s">
        <v>12045</v>
      </c>
      <c r="C1105" s="103" t="s">
        <v>12046</v>
      </c>
      <c r="D1105" s="161">
        <v>7688246</v>
      </c>
      <c r="E1105" s="161">
        <v>5619045.96</v>
      </c>
      <c r="F1105" s="162">
        <f t="shared" si="55"/>
        <v>2069200.04</v>
      </c>
      <c r="G1105" s="52">
        <f t="shared" si="56"/>
        <v>0.73086188449224965</v>
      </c>
      <c r="H1105" s="92"/>
    </row>
    <row r="1106" spans="1:8" s="15" customFormat="1" outlineLevel="2">
      <c r="A1106" s="89" t="s">
        <v>124</v>
      </c>
      <c r="B1106" s="104" t="s">
        <v>11794</v>
      </c>
      <c r="C1106" s="103" t="s">
        <v>11795</v>
      </c>
      <c r="D1106" s="161">
        <v>750000</v>
      </c>
      <c r="E1106" s="161">
        <v>484272</v>
      </c>
      <c r="F1106" s="162">
        <f t="shared" si="55"/>
        <v>265728</v>
      </c>
      <c r="G1106" s="52">
        <f t="shared" si="56"/>
        <v>0.64569600000000005</v>
      </c>
      <c r="H1106" s="90"/>
    </row>
    <row r="1107" spans="1:8" s="15" customFormat="1" outlineLevel="2">
      <c r="A1107" s="89" t="s">
        <v>124</v>
      </c>
      <c r="B1107" s="104" t="s">
        <v>11676</v>
      </c>
      <c r="C1107" s="103" t="s">
        <v>11677</v>
      </c>
      <c r="D1107" s="161">
        <v>491965</v>
      </c>
      <c r="E1107" s="161">
        <v>104620.01</v>
      </c>
      <c r="F1107" s="162">
        <f t="shared" si="55"/>
        <v>387344.99</v>
      </c>
      <c r="G1107" s="52">
        <f t="shared" si="56"/>
        <v>0.21265742481680605</v>
      </c>
      <c r="H1107" s="92"/>
    </row>
    <row r="1108" spans="1:8" s="15" customFormat="1" ht="25.5" outlineLevel="2">
      <c r="A1108" s="89" t="s">
        <v>124</v>
      </c>
      <c r="B1108" s="104" t="s">
        <v>7243</v>
      </c>
      <c r="C1108" s="103" t="s">
        <v>7242</v>
      </c>
      <c r="D1108" s="161">
        <v>400590</v>
      </c>
      <c r="E1108" s="161">
        <v>359960</v>
      </c>
      <c r="F1108" s="162">
        <f t="shared" si="55"/>
        <v>40630</v>
      </c>
      <c r="G1108" s="52">
        <f t="shared" si="56"/>
        <v>0.89857460246136944</v>
      </c>
      <c r="H1108" s="92"/>
    </row>
    <row r="1109" spans="1:8" s="15" customFormat="1" outlineLevel="2">
      <c r="A1109" s="89" t="s">
        <v>124</v>
      </c>
      <c r="B1109" s="104" t="s">
        <v>7239</v>
      </c>
      <c r="C1109" s="103" t="s">
        <v>7238</v>
      </c>
      <c r="D1109" s="161">
        <v>250369</v>
      </c>
      <c r="E1109" s="161">
        <v>224975</v>
      </c>
      <c r="F1109" s="162">
        <f t="shared" si="55"/>
        <v>25394</v>
      </c>
      <c r="G1109" s="52">
        <f t="shared" si="56"/>
        <v>0.89857370521110835</v>
      </c>
      <c r="H1109" s="92"/>
    </row>
    <row r="1110" spans="1:8" s="15" customFormat="1" outlineLevel="2">
      <c r="A1110" s="89" t="s">
        <v>124</v>
      </c>
      <c r="B1110" s="104" t="s">
        <v>7233</v>
      </c>
      <c r="C1110" s="103" t="s">
        <v>7232</v>
      </c>
      <c r="D1110" s="161">
        <v>200295</v>
      </c>
      <c r="E1110" s="161">
        <v>24000</v>
      </c>
      <c r="F1110" s="162">
        <f t="shared" si="55"/>
        <v>176295</v>
      </c>
      <c r="G1110" s="52">
        <f t="shared" si="56"/>
        <v>0.11982326069048153</v>
      </c>
      <c r="H1110" s="92"/>
    </row>
    <row r="1111" spans="1:8" s="15" customFormat="1" ht="25.5" outlineLevel="2">
      <c r="A1111" s="89" t="s">
        <v>124</v>
      </c>
      <c r="B1111" s="104" t="s">
        <v>7225</v>
      </c>
      <c r="C1111" s="103" t="s">
        <v>7224</v>
      </c>
      <c r="D1111" s="161">
        <v>400590</v>
      </c>
      <c r="E1111" s="161">
        <v>359960</v>
      </c>
      <c r="F1111" s="162">
        <f t="shared" si="55"/>
        <v>40630</v>
      </c>
      <c r="G1111" s="52">
        <f t="shared" si="56"/>
        <v>0.89857460246136944</v>
      </c>
      <c r="H1111" s="92"/>
    </row>
    <row r="1112" spans="1:8" s="15" customFormat="1" outlineLevel="2">
      <c r="A1112" s="89" t="s">
        <v>124</v>
      </c>
      <c r="B1112" s="104" t="s">
        <v>7223</v>
      </c>
      <c r="C1112" s="103" t="s">
        <v>7222</v>
      </c>
      <c r="D1112" s="161">
        <v>480708</v>
      </c>
      <c r="E1112" s="161">
        <v>319599.90000000002</v>
      </c>
      <c r="F1112" s="162">
        <f t="shared" si="55"/>
        <v>161108.09999999998</v>
      </c>
      <c r="G1112" s="52">
        <f t="shared" si="56"/>
        <v>0.66485246761027494</v>
      </c>
      <c r="H1112" s="92"/>
    </row>
    <row r="1113" spans="1:8" s="15" customFormat="1" ht="25.5" outlineLevel="2">
      <c r="A1113" s="89" t="s">
        <v>124</v>
      </c>
      <c r="B1113" s="104" t="s">
        <v>7221</v>
      </c>
      <c r="C1113" s="103" t="s">
        <v>7220</v>
      </c>
      <c r="D1113" s="161">
        <v>300442</v>
      </c>
      <c r="E1113" s="161">
        <v>150888.49</v>
      </c>
      <c r="F1113" s="162">
        <f t="shared" si="55"/>
        <v>149553.51</v>
      </c>
      <c r="G1113" s="52">
        <f t="shared" si="56"/>
        <v>0.50222169337176559</v>
      </c>
      <c r="H1113" s="92"/>
    </row>
    <row r="1114" spans="1:8" s="15" customFormat="1" outlineLevel="2">
      <c r="A1114" s="89" t="s">
        <v>124</v>
      </c>
      <c r="B1114" s="104" t="s">
        <v>7215</v>
      </c>
      <c r="C1114" s="103" t="s">
        <v>7214</v>
      </c>
      <c r="D1114" s="161">
        <v>50074</v>
      </c>
      <c r="E1114" s="161">
        <v>44940</v>
      </c>
      <c r="F1114" s="162">
        <f t="shared" si="55"/>
        <v>5134</v>
      </c>
      <c r="G1114" s="52">
        <f t="shared" si="56"/>
        <v>0.89747174182210332</v>
      </c>
      <c r="H1114" s="92"/>
    </row>
    <row r="1115" spans="1:8" s="15" customFormat="1" ht="25.5" outlineLevel="2">
      <c r="A1115" s="89" t="s">
        <v>124</v>
      </c>
      <c r="B1115" s="104" t="s">
        <v>7213</v>
      </c>
      <c r="C1115" s="103" t="s">
        <v>7212</v>
      </c>
      <c r="D1115" s="161">
        <v>801180</v>
      </c>
      <c r="E1115" s="161">
        <v>719921</v>
      </c>
      <c r="F1115" s="162">
        <f t="shared" si="55"/>
        <v>81259</v>
      </c>
      <c r="G1115" s="52">
        <f t="shared" si="56"/>
        <v>0.89857585062033496</v>
      </c>
      <c r="H1115" s="92"/>
    </row>
    <row r="1116" spans="1:8" s="15" customFormat="1" outlineLevel="2">
      <c r="A1116" s="89" t="s">
        <v>124</v>
      </c>
      <c r="B1116" s="104" t="s">
        <v>7211</v>
      </c>
      <c r="C1116" s="103" t="s">
        <v>7210</v>
      </c>
      <c r="D1116" s="161">
        <v>400590</v>
      </c>
      <c r="E1116" s="161">
        <v>357559.46</v>
      </c>
      <c r="F1116" s="162">
        <f t="shared" si="55"/>
        <v>43030.539999999979</v>
      </c>
      <c r="G1116" s="52">
        <f t="shared" si="56"/>
        <v>0.89258209141516265</v>
      </c>
      <c r="H1116" s="92"/>
    </row>
    <row r="1117" spans="1:8" s="15" customFormat="1" outlineLevel="2">
      <c r="A1117" s="89" t="s">
        <v>124</v>
      </c>
      <c r="B1117" s="104" t="s">
        <v>7205</v>
      </c>
      <c r="C1117" s="103" t="s">
        <v>7204</v>
      </c>
      <c r="D1117" s="161">
        <v>160236</v>
      </c>
      <c r="E1117" s="161">
        <v>38338.58</v>
      </c>
      <c r="F1117" s="162">
        <f t="shared" si="55"/>
        <v>121897.42</v>
      </c>
      <c r="G1117" s="52">
        <f t="shared" si="56"/>
        <v>0.23926321176265011</v>
      </c>
      <c r="H1117" s="92"/>
    </row>
    <row r="1118" spans="1:8" s="15" customFormat="1" ht="25.5" outlineLevel="2">
      <c r="A1118" s="89" t="s">
        <v>124</v>
      </c>
      <c r="B1118" s="104" t="s">
        <v>7197</v>
      </c>
      <c r="C1118" s="103" t="s">
        <v>7196</v>
      </c>
      <c r="D1118" s="161">
        <v>801180</v>
      </c>
      <c r="E1118" s="161">
        <v>719921</v>
      </c>
      <c r="F1118" s="162">
        <f t="shared" si="55"/>
        <v>81259</v>
      </c>
      <c r="G1118" s="52">
        <f t="shared" si="56"/>
        <v>0.89857585062033496</v>
      </c>
      <c r="H1118" s="92"/>
    </row>
    <row r="1119" spans="1:8" s="15" customFormat="1" outlineLevel="2">
      <c r="A1119" s="89" t="s">
        <v>124</v>
      </c>
      <c r="B1119" s="104" t="s">
        <v>7195</v>
      </c>
      <c r="C1119" s="103" t="s">
        <v>7194</v>
      </c>
      <c r="D1119" s="161">
        <v>1001475</v>
      </c>
      <c r="E1119" s="161">
        <v>899899</v>
      </c>
      <c r="F1119" s="162">
        <f t="shared" si="55"/>
        <v>101576</v>
      </c>
      <c r="G1119" s="52">
        <f t="shared" si="56"/>
        <v>0.89857360393419705</v>
      </c>
      <c r="H1119" s="92"/>
    </row>
    <row r="1120" spans="1:8" s="15" customFormat="1" ht="25.5" outlineLevel="2">
      <c r="A1120" s="89" t="s">
        <v>124</v>
      </c>
      <c r="B1120" s="104" t="s">
        <v>7191</v>
      </c>
      <c r="C1120" s="103" t="s">
        <v>7190</v>
      </c>
      <c r="D1120" s="161">
        <v>400590</v>
      </c>
      <c r="E1120" s="161">
        <v>249982.16</v>
      </c>
      <c r="F1120" s="162">
        <f t="shared" si="55"/>
        <v>150607.84</v>
      </c>
      <c r="G1120" s="52">
        <f t="shared" si="56"/>
        <v>0.62403494845103469</v>
      </c>
      <c r="H1120" s="92"/>
    </row>
    <row r="1121" spans="1:8" s="15" customFormat="1" ht="25.5" outlineLevel="2">
      <c r="A1121" s="89" t="s">
        <v>124</v>
      </c>
      <c r="B1121" s="104" t="s">
        <v>7189</v>
      </c>
      <c r="C1121" s="103" t="s">
        <v>7188</v>
      </c>
      <c r="D1121" s="161">
        <v>160236</v>
      </c>
      <c r="E1121" s="161">
        <v>143984</v>
      </c>
      <c r="F1121" s="162">
        <f t="shared" si="55"/>
        <v>16252</v>
      </c>
      <c r="G1121" s="52">
        <f t="shared" si="56"/>
        <v>0.89857460246136944</v>
      </c>
      <c r="H1121" s="92"/>
    </row>
    <row r="1122" spans="1:8" s="15" customFormat="1" ht="38.25" outlineLevel="2">
      <c r="A1122" s="89" t="s">
        <v>124</v>
      </c>
      <c r="B1122" s="104" t="s">
        <v>7187</v>
      </c>
      <c r="C1122" s="103" t="s">
        <v>7186</v>
      </c>
      <c r="D1122" s="161">
        <v>2323422</v>
      </c>
      <c r="E1122" s="161">
        <v>2087768</v>
      </c>
      <c r="F1122" s="162">
        <f t="shared" si="55"/>
        <v>235654</v>
      </c>
      <c r="G1122" s="52">
        <f t="shared" si="56"/>
        <v>0.89857460246136944</v>
      </c>
      <c r="H1122" s="92"/>
    </row>
    <row r="1123" spans="1:8" s="15" customFormat="1" outlineLevel="2">
      <c r="A1123" s="89" t="s">
        <v>124</v>
      </c>
      <c r="B1123" s="104" t="s">
        <v>7185</v>
      </c>
      <c r="C1123" s="103" t="s">
        <v>7184</v>
      </c>
      <c r="D1123" s="161">
        <v>801180</v>
      </c>
      <c r="E1123" s="161">
        <v>719921</v>
      </c>
      <c r="F1123" s="162">
        <f t="shared" si="55"/>
        <v>81259</v>
      </c>
      <c r="G1123" s="52">
        <f t="shared" si="56"/>
        <v>0.89857585062033496</v>
      </c>
      <c r="H1123" s="92"/>
    </row>
    <row r="1124" spans="1:8" s="15" customFormat="1" ht="25.5" outlineLevel="2">
      <c r="A1124" s="89" t="s">
        <v>124</v>
      </c>
      <c r="B1124" s="104" t="s">
        <v>7183</v>
      </c>
      <c r="C1124" s="103" t="s">
        <v>7182</v>
      </c>
      <c r="D1124" s="161">
        <v>400590</v>
      </c>
      <c r="E1124" s="161">
        <v>359960</v>
      </c>
      <c r="F1124" s="162">
        <f t="shared" si="55"/>
        <v>40630</v>
      </c>
      <c r="G1124" s="52">
        <f t="shared" si="56"/>
        <v>0.89857460246136944</v>
      </c>
      <c r="H1124" s="92"/>
    </row>
    <row r="1125" spans="1:8" s="15" customFormat="1" ht="25.5" outlineLevel="2">
      <c r="A1125" s="89" t="s">
        <v>124</v>
      </c>
      <c r="B1125" s="104" t="s">
        <v>7181</v>
      </c>
      <c r="C1125" s="103" t="s">
        <v>7180</v>
      </c>
      <c r="D1125" s="161">
        <v>500738</v>
      </c>
      <c r="E1125" s="161">
        <v>449950.99</v>
      </c>
      <c r="F1125" s="162">
        <f t="shared" si="55"/>
        <v>50787.010000000009</v>
      </c>
      <c r="G1125" s="52">
        <f t="shared" si="56"/>
        <v>0.89857568229293561</v>
      </c>
      <c r="H1125" s="92"/>
    </row>
    <row r="1126" spans="1:8" s="15" customFormat="1" ht="25.5" outlineLevel="2">
      <c r="A1126" s="89" t="s">
        <v>124</v>
      </c>
      <c r="B1126" s="104" t="s">
        <v>7179</v>
      </c>
      <c r="C1126" s="103" t="s">
        <v>7178</v>
      </c>
      <c r="D1126" s="161">
        <v>1001475</v>
      </c>
      <c r="E1126" s="161">
        <v>899899</v>
      </c>
      <c r="F1126" s="162">
        <f t="shared" ref="F1126:F1157" si="57">D1126-E1126</f>
        <v>101576</v>
      </c>
      <c r="G1126" s="52">
        <f t="shared" ref="G1126:G1157" si="58">E1126/D1126</f>
        <v>0.89857360393419705</v>
      </c>
      <c r="H1126" s="92"/>
    </row>
    <row r="1127" spans="1:8" s="15" customFormat="1" ht="25.5" outlineLevel="2">
      <c r="A1127" s="89" t="s">
        <v>124</v>
      </c>
      <c r="B1127" s="104" t="s">
        <v>7177</v>
      </c>
      <c r="C1127" s="103" t="s">
        <v>7176</v>
      </c>
      <c r="D1127" s="161">
        <v>2523717</v>
      </c>
      <c r="E1127" s="161">
        <v>1897432.8</v>
      </c>
      <c r="F1127" s="162">
        <f t="shared" si="57"/>
        <v>626284.19999999995</v>
      </c>
      <c r="G1127" s="52">
        <f t="shared" si="58"/>
        <v>0.75184055898502089</v>
      </c>
      <c r="H1127" s="92"/>
    </row>
    <row r="1128" spans="1:8" s="15" customFormat="1" ht="25.5" outlineLevel="2">
      <c r="A1128" s="89" t="s">
        <v>124</v>
      </c>
      <c r="B1128" s="104" t="s">
        <v>7173</v>
      </c>
      <c r="C1128" s="103" t="s">
        <v>7172</v>
      </c>
      <c r="D1128" s="161">
        <v>801180</v>
      </c>
      <c r="E1128" s="161">
        <v>719921</v>
      </c>
      <c r="F1128" s="162">
        <f t="shared" si="57"/>
        <v>81259</v>
      </c>
      <c r="G1128" s="52">
        <f t="shared" si="58"/>
        <v>0.89857585062033496</v>
      </c>
      <c r="H1128" s="92"/>
    </row>
    <row r="1129" spans="1:8" s="15" customFormat="1" ht="25.5" outlineLevel="2">
      <c r="A1129" s="89" t="s">
        <v>124</v>
      </c>
      <c r="B1129" s="104" t="s">
        <v>7171</v>
      </c>
      <c r="C1129" s="103" t="s">
        <v>7170</v>
      </c>
      <c r="D1129" s="161">
        <v>3204720</v>
      </c>
      <c r="E1129" s="161">
        <v>2879681</v>
      </c>
      <c r="F1129" s="162">
        <f t="shared" si="57"/>
        <v>325039</v>
      </c>
      <c r="G1129" s="52">
        <f t="shared" si="58"/>
        <v>0.89857491450111082</v>
      </c>
      <c r="H1129" s="92"/>
    </row>
    <row r="1130" spans="1:8" s="15" customFormat="1" ht="25.5" outlineLevel="2">
      <c r="A1130" s="89" t="s">
        <v>124</v>
      </c>
      <c r="B1130" s="104" t="s">
        <v>7169</v>
      </c>
      <c r="C1130" s="103" t="s">
        <v>6967</v>
      </c>
      <c r="D1130" s="161">
        <v>1602360</v>
      </c>
      <c r="E1130" s="161">
        <v>1424000</v>
      </c>
      <c r="F1130" s="162">
        <f t="shared" si="57"/>
        <v>178360</v>
      </c>
      <c r="G1130" s="52">
        <f t="shared" si="58"/>
        <v>0.88868918345440473</v>
      </c>
      <c r="H1130" s="92"/>
    </row>
    <row r="1131" spans="1:8" s="15" customFormat="1" ht="25.5" outlineLevel="2">
      <c r="A1131" s="89" t="s">
        <v>124</v>
      </c>
      <c r="B1131" s="104" t="s">
        <v>7168</v>
      </c>
      <c r="C1131" s="103" t="s">
        <v>6969</v>
      </c>
      <c r="D1131" s="161">
        <v>2403540</v>
      </c>
      <c r="E1131" s="161">
        <v>2159760</v>
      </c>
      <c r="F1131" s="162">
        <f t="shared" si="57"/>
        <v>243780</v>
      </c>
      <c r="G1131" s="52">
        <f t="shared" si="58"/>
        <v>0.89857460246136944</v>
      </c>
      <c r="H1131" s="92"/>
    </row>
    <row r="1132" spans="1:8" s="15" customFormat="1" ht="25.5" outlineLevel="2">
      <c r="A1132" s="89" t="s">
        <v>124</v>
      </c>
      <c r="B1132" s="104" t="s">
        <v>7167</v>
      </c>
      <c r="C1132" s="103" t="s">
        <v>7166</v>
      </c>
      <c r="D1132" s="161">
        <v>2403540</v>
      </c>
      <c r="E1132" s="161">
        <v>2159760</v>
      </c>
      <c r="F1132" s="162">
        <f t="shared" si="57"/>
        <v>243780</v>
      </c>
      <c r="G1132" s="52">
        <f t="shared" si="58"/>
        <v>0.89857460246136944</v>
      </c>
      <c r="H1132" s="92"/>
    </row>
    <row r="1133" spans="1:8" s="15" customFormat="1" ht="25.5" outlineLevel="2">
      <c r="A1133" s="89" t="s">
        <v>124</v>
      </c>
      <c r="B1133" s="104" t="s">
        <v>7165</v>
      </c>
      <c r="C1133" s="103" t="s">
        <v>7164</v>
      </c>
      <c r="D1133" s="161">
        <v>801180</v>
      </c>
      <c r="E1133" s="161">
        <v>719921</v>
      </c>
      <c r="F1133" s="162">
        <f t="shared" si="57"/>
        <v>81259</v>
      </c>
      <c r="G1133" s="52">
        <f t="shared" si="58"/>
        <v>0.89857585062033496</v>
      </c>
      <c r="H1133" s="92"/>
    </row>
    <row r="1134" spans="1:8" s="15" customFormat="1" ht="51" outlineLevel="2">
      <c r="A1134" s="89" t="s">
        <v>124</v>
      </c>
      <c r="B1134" s="104" t="s">
        <v>7161</v>
      </c>
      <c r="C1134" s="103" t="s">
        <v>7160</v>
      </c>
      <c r="D1134" s="161">
        <v>1602360</v>
      </c>
      <c r="E1134" s="161">
        <v>1439840</v>
      </c>
      <c r="F1134" s="162">
        <f t="shared" si="57"/>
        <v>162520</v>
      </c>
      <c r="G1134" s="52">
        <f t="shared" si="58"/>
        <v>0.89857460246136944</v>
      </c>
      <c r="H1134" s="92"/>
    </row>
    <row r="1135" spans="1:8" s="15" customFormat="1" ht="25.5" outlineLevel="2">
      <c r="A1135" s="89" t="s">
        <v>124</v>
      </c>
      <c r="B1135" s="104" t="s">
        <v>7159</v>
      </c>
      <c r="C1135" s="103" t="s">
        <v>7158</v>
      </c>
      <c r="D1135" s="161">
        <v>2403540</v>
      </c>
      <c r="E1135" s="161">
        <v>2159760</v>
      </c>
      <c r="F1135" s="162">
        <f t="shared" si="57"/>
        <v>243780</v>
      </c>
      <c r="G1135" s="52">
        <f t="shared" si="58"/>
        <v>0.89857460246136944</v>
      </c>
      <c r="H1135" s="92"/>
    </row>
    <row r="1136" spans="1:8" s="15" customFormat="1" ht="25.5" outlineLevel="2">
      <c r="A1136" s="89" t="s">
        <v>124</v>
      </c>
      <c r="B1136" s="104" t="s">
        <v>7156</v>
      </c>
      <c r="C1136" s="103" t="s">
        <v>7155</v>
      </c>
      <c r="D1136" s="161">
        <v>801180</v>
      </c>
      <c r="E1136" s="161">
        <v>719921</v>
      </c>
      <c r="F1136" s="162">
        <f t="shared" si="57"/>
        <v>81259</v>
      </c>
      <c r="G1136" s="52">
        <f t="shared" si="58"/>
        <v>0.89857585062033496</v>
      </c>
      <c r="H1136" s="92"/>
    </row>
    <row r="1137" spans="1:8" s="15" customFormat="1" ht="25.5" outlineLevel="2">
      <c r="A1137" s="89" t="s">
        <v>124</v>
      </c>
      <c r="B1137" s="104" t="s">
        <v>7154</v>
      </c>
      <c r="C1137" s="103" t="s">
        <v>7153</v>
      </c>
      <c r="D1137" s="161">
        <v>2403540</v>
      </c>
      <c r="E1137" s="161">
        <v>2016000</v>
      </c>
      <c r="F1137" s="162">
        <f t="shared" si="57"/>
        <v>387540</v>
      </c>
      <c r="G1137" s="52">
        <f t="shared" si="58"/>
        <v>0.83876282483337072</v>
      </c>
      <c r="H1137" s="92"/>
    </row>
    <row r="1138" spans="1:8" s="15" customFormat="1" ht="25.5" outlineLevel="2">
      <c r="A1138" s="89" t="s">
        <v>124</v>
      </c>
      <c r="B1138" s="104" t="s">
        <v>7152</v>
      </c>
      <c r="C1138" s="103" t="s">
        <v>7151</v>
      </c>
      <c r="D1138" s="161">
        <v>500738</v>
      </c>
      <c r="E1138" s="161">
        <v>449951</v>
      </c>
      <c r="F1138" s="162">
        <f t="shared" si="57"/>
        <v>50787</v>
      </c>
      <c r="G1138" s="52">
        <f t="shared" si="58"/>
        <v>0.89857570226345918</v>
      </c>
      <c r="H1138" s="92"/>
    </row>
    <row r="1139" spans="1:8" s="15" customFormat="1" ht="25.5" outlineLevel="2">
      <c r="A1139" s="89" t="s">
        <v>124</v>
      </c>
      <c r="B1139" s="104" t="s">
        <v>7150</v>
      </c>
      <c r="C1139" s="103" t="s">
        <v>7149</v>
      </c>
      <c r="D1139" s="161">
        <v>480708</v>
      </c>
      <c r="E1139" s="161">
        <v>431952</v>
      </c>
      <c r="F1139" s="162">
        <f t="shared" si="57"/>
        <v>48756</v>
      </c>
      <c r="G1139" s="52">
        <f t="shared" si="58"/>
        <v>0.89857460246136944</v>
      </c>
      <c r="H1139" s="92"/>
    </row>
    <row r="1140" spans="1:8" s="15" customFormat="1" outlineLevel="2">
      <c r="A1140" s="89" t="s">
        <v>124</v>
      </c>
      <c r="B1140" s="104" t="s">
        <v>7148</v>
      </c>
      <c r="C1140" s="103" t="s">
        <v>7147</v>
      </c>
      <c r="D1140" s="161">
        <v>1602360</v>
      </c>
      <c r="E1140" s="161">
        <v>1439840</v>
      </c>
      <c r="F1140" s="162">
        <f t="shared" si="57"/>
        <v>162520</v>
      </c>
      <c r="G1140" s="52">
        <f t="shared" si="58"/>
        <v>0.89857460246136944</v>
      </c>
      <c r="H1140" s="92"/>
    </row>
    <row r="1141" spans="1:8" s="15" customFormat="1" ht="38.25" outlineLevel="2">
      <c r="A1141" s="89" t="s">
        <v>124</v>
      </c>
      <c r="B1141" s="104" t="s">
        <v>7144</v>
      </c>
      <c r="C1141" s="103" t="s">
        <v>6981</v>
      </c>
      <c r="D1141" s="161">
        <v>801180</v>
      </c>
      <c r="E1141" s="161">
        <v>719921</v>
      </c>
      <c r="F1141" s="162">
        <f t="shared" si="57"/>
        <v>81259</v>
      </c>
      <c r="G1141" s="52">
        <f t="shared" si="58"/>
        <v>0.89857585062033496</v>
      </c>
      <c r="H1141" s="92"/>
    </row>
    <row r="1142" spans="1:8" s="15" customFormat="1" ht="25.5" outlineLevel="2">
      <c r="A1142" s="89" t="s">
        <v>124</v>
      </c>
      <c r="B1142" s="104" t="s">
        <v>7143</v>
      </c>
      <c r="C1142" s="103" t="s">
        <v>7142</v>
      </c>
      <c r="D1142" s="161">
        <v>1602360</v>
      </c>
      <c r="E1142" s="161">
        <v>1439840</v>
      </c>
      <c r="F1142" s="162">
        <f t="shared" si="57"/>
        <v>162520</v>
      </c>
      <c r="G1142" s="52">
        <f t="shared" si="58"/>
        <v>0.89857460246136944</v>
      </c>
      <c r="H1142" s="92"/>
    </row>
    <row r="1143" spans="1:8" s="15" customFormat="1" outlineLevel="2">
      <c r="A1143" s="89" t="s">
        <v>124</v>
      </c>
      <c r="B1143" s="104" t="s">
        <v>7137</v>
      </c>
      <c r="C1143" s="103" t="s">
        <v>7136</v>
      </c>
      <c r="D1143" s="161">
        <v>3204720</v>
      </c>
      <c r="E1143" s="161">
        <v>2879681</v>
      </c>
      <c r="F1143" s="162">
        <f t="shared" si="57"/>
        <v>325039</v>
      </c>
      <c r="G1143" s="52">
        <f t="shared" si="58"/>
        <v>0.89857491450111082</v>
      </c>
      <c r="H1143" s="92"/>
    </row>
    <row r="1144" spans="1:8" s="15" customFormat="1" outlineLevel="2">
      <c r="A1144" s="89" t="s">
        <v>124</v>
      </c>
      <c r="B1144" s="104" t="s">
        <v>7133</v>
      </c>
      <c r="C1144" s="103" t="s">
        <v>7132</v>
      </c>
      <c r="D1144" s="161">
        <v>500738</v>
      </c>
      <c r="E1144" s="161">
        <v>449951</v>
      </c>
      <c r="F1144" s="162">
        <f t="shared" si="57"/>
        <v>50787</v>
      </c>
      <c r="G1144" s="52">
        <f t="shared" si="58"/>
        <v>0.89857570226345918</v>
      </c>
      <c r="H1144" s="92"/>
    </row>
    <row r="1145" spans="1:8" s="15" customFormat="1" ht="25.5" outlineLevel="2">
      <c r="A1145" s="89" t="s">
        <v>124</v>
      </c>
      <c r="B1145" s="104" t="s">
        <v>7131</v>
      </c>
      <c r="C1145" s="103" t="s">
        <v>7130</v>
      </c>
      <c r="D1145" s="161">
        <v>400590</v>
      </c>
      <c r="E1145" s="161">
        <v>359960</v>
      </c>
      <c r="F1145" s="162">
        <f t="shared" si="57"/>
        <v>40630</v>
      </c>
      <c r="G1145" s="52">
        <f t="shared" si="58"/>
        <v>0.89857460246136944</v>
      </c>
      <c r="H1145" s="92"/>
    </row>
    <row r="1146" spans="1:8" s="15" customFormat="1" outlineLevel="2">
      <c r="A1146" s="89" t="s">
        <v>124</v>
      </c>
      <c r="B1146" s="104" t="s">
        <v>7127</v>
      </c>
      <c r="C1146" s="103" t="s">
        <v>7126</v>
      </c>
      <c r="D1146" s="161">
        <v>901328</v>
      </c>
      <c r="E1146" s="161">
        <v>382702.4</v>
      </c>
      <c r="F1146" s="162">
        <f t="shared" si="57"/>
        <v>518625.6</v>
      </c>
      <c r="G1146" s="52">
        <f t="shared" si="58"/>
        <v>0.42459837040455861</v>
      </c>
      <c r="H1146" s="92"/>
    </row>
    <row r="1147" spans="1:8" s="15" customFormat="1" outlineLevel="2">
      <c r="A1147" s="89" t="s">
        <v>124</v>
      </c>
      <c r="B1147" s="104" t="s">
        <v>7123</v>
      </c>
      <c r="C1147" s="103" t="s">
        <v>7122</v>
      </c>
      <c r="D1147" s="161">
        <v>1121652</v>
      </c>
      <c r="E1147" s="161">
        <v>928000</v>
      </c>
      <c r="F1147" s="162">
        <f t="shared" si="57"/>
        <v>193652</v>
      </c>
      <c r="G1147" s="52">
        <f t="shared" si="58"/>
        <v>0.82735108571999161</v>
      </c>
      <c r="H1147" s="92"/>
    </row>
    <row r="1148" spans="1:8" s="15" customFormat="1" ht="38.25" outlineLevel="2">
      <c r="A1148" s="89" t="s">
        <v>124</v>
      </c>
      <c r="B1148" s="104" t="s">
        <v>7119</v>
      </c>
      <c r="C1148" s="103" t="s">
        <v>7118</v>
      </c>
      <c r="D1148" s="161">
        <v>2002950</v>
      </c>
      <c r="E1148" s="161">
        <v>1799800</v>
      </c>
      <c r="F1148" s="162">
        <f t="shared" si="57"/>
        <v>203150</v>
      </c>
      <c r="G1148" s="52">
        <f t="shared" si="58"/>
        <v>0.89857460246136944</v>
      </c>
      <c r="H1148" s="92"/>
    </row>
    <row r="1149" spans="1:8" s="15" customFormat="1" ht="38.25" outlineLevel="2">
      <c r="A1149" s="89" t="s">
        <v>124</v>
      </c>
      <c r="B1149" s="104" t="s">
        <v>7117</v>
      </c>
      <c r="C1149" s="103" t="s">
        <v>7116</v>
      </c>
      <c r="D1149" s="161">
        <v>1602360</v>
      </c>
      <c r="E1149" s="161">
        <v>710277.42</v>
      </c>
      <c r="F1149" s="162">
        <f t="shared" si="57"/>
        <v>892082.58</v>
      </c>
      <c r="G1149" s="52">
        <f t="shared" si="58"/>
        <v>0.44326956489178465</v>
      </c>
      <c r="H1149" s="92"/>
    </row>
    <row r="1150" spans="1:8" s="15" customFormat="1" outlineLevel="2">
      <c r="A1150" s="89" t="s">
        <v>124</v>
      </c>
      <c r="B1150" s="104" t="s">
        <v>7113</v>
      </c>
      <c r="C1150" s="103" t="s">
        <v>7112</v>
      </c>
      <c r="D1150" s="161">
        <v>1602360</v>
      </c>
      <c r="E1150" s="161">
        <v>1439840</v>
      </c>
      <c r="F1150" s="162">
        <f t="shared" si="57"/>
        <v>162520</v>
      </c>
      <c r="G1150" s="52">
        <f t="shared" si="58"/>
        <v>0.89857460246136944</v>
      </c>
      <c r="H1150" s="92"/>
    </row>
    <row r="1151" spans="1:8" s="15" customFormat="1" ht="25.5" outlineLevel="2">
      <c r="A1151" s="89" t="s">
        <v>124</v>
      </c>
      <c r="B1151" s="104" t="s">
        <v>7111</v>
      </c>
      <c r="C1151" s="103" t="s">
        <v>7110</v>
      </c>
      <c r="D1151" s="161">
        <v>400590</v>
      </c>
      <c r="E1151" s="161">
        <v>161640.28</v>
      </c>
      <c r="F1151" s="162">
        <f t="shared" si="57"/>
        <v>238949.72</v>
      </c>
      <c r="G1151" s="52">
        <f t="shared" si="58"/>
        <v>0.4035055293442173</v>
      </c>
      <c r="H1151" s="92"/>
    </row>
    <row r="1152" spans="1:8" s="15" customFormat="1" ht="38.25" outlineLevel="2">
      <c r="A1152" s="89" t="s">
        <v>124</v>
      </c>
      <c r="B1152" s="104" t="s">
        <v>7109</v>
      </c>
      <c r="C1152" s="103" t="s">
        <v>7108</v>
      </c>
      <c r="D1152" s="161">
        <v>500738</v>
      </c>
      <c r="E1152" s="161">
        <v>449951</v>
      </c>
      <c r="F1152" s="162">
        <f t="shared" si="57"/>
        <v>50787</v>
      </c>
      <c r="G1152" s="52">
        <f t="shared" si="58"/>
        <v>0.89857570226345918</v>
      </c>
      <c r="H1152" s="92"/>
    </row>
    <row r="1153" spans="1:8" s="15" customFormat="1" ht="25.5" outlineLevel="2">
      <c r="A1153" s="89" t="s">
        <v>124</v>
      </c>
      <c r="B1153" s="104" t="s">
        <v>7105</v>
      </c>
      <c r="C1153" s="103" t="s">
        <v>7104</v>
      </c>
      <c r="D1153" s="161">
        <v>400590</v>
      </c>
      <c r="E1153" s="161">
        <v>299934.33</v>
      </c>
      <c r="F1153" s="162">
        <f t="shared" si="57"/>
        <v>100655.66999999998</v>
      </c>
      <c r="G1153" s="52">
        <f t="shared" si="58"/>
        <v>0.74873144611697751</v>
      </c>
      <c r="H1153" s="92"/>
    </row>
    <row r="1154" spans="1:8" s="15" customFormat="1" ht="25.5" outlineLevel="2">
      <c r="A1154" s="89" t="s">
        <v>124</v>
      </c>
      <c r="B1154" s="104" t="s">
        <v>7103</v>
      </c>
      <c r="C1154" s="103" t="s">
        <v>7102</v>
      </c>
      <c r="D1154" s="161">
        <v>400590</v>
      </c>
      <c r="E1154" s="161">
        <v>359960</v>
      </c>
      <c r="F1154" s="162">
        <f t="shared" si="57"/>
        <v>40630</v>
      </c>
      <c r="G1154" s="52">
        <f t="shared" si="58"/>
        <v>0.89857460246136944</v>
      </c>
      <c r="H1154" s="92"/>
    </row>
    <row r="1155" spans="1:8" s="15" customFormat="1" ht="25.5" outlineLevel="2">
      <c r="A1155" s="89" t="s">
        <v>124</v>
      </c>
      <c r="B1155" s="104" t="s">
        <v>7097</v>
      </c>
      <c r="C1155" s="103" t="s">
        <v>7096</v>
      </c>
      <c r="D1155" s="161">
        <v>801180</v>
      </c>
      <c r="E1155" s="161">
        <v>719921</v>
      </c>
      <c r="F1155" s="162">
        <f t="shared" si="57"/>
        <v>81259</v>
      </c>
      <c r="G1155" s="52">
        <f t="shared" si="58"/>
        <v>0.89857585062033496</v>
      </c>
      <c r="H1155" s="92"/>
    </row>
    <row r="1156" spans="1:8" s="15" customFormat="1" outlineLevel="2">
      <c r="A1156" s="89" t="s">
        <v>124</v>
      </c>
      <c r="B1156" s="104" t="s">
        <v>7095</v>
      </c>
      <c r="C1156" s="103" t="s">
        <v>7094</v>
      </c>
      <c r="D1156" s="161">
        <v>400590</v>
      </c>
      <c r="E1156" s="161">
        <v>285039</v>
      </c>
      <c r="F1156" s="162">
        <f t="shared" si="57"/>
        <v>115551</v>
      </c>
      <c r="G1156" s="52">
        <f t="shared" si="58"/>
        <v>0.71154796674904519</v>
      </c>
      <c r="H1156" s="92"/>
    </row>
    <row r="1157" spans="1:8" s="15" customFormat="1" ht="25.5" outlineLevel="2">
      <c r="A1157" s="89" t="s">
        <v>124</v>
      </c>
      <c r="B1157" s="104" t="s">
        <v>7093</v>
      </c>
      <c r="C1157" s="103" t="s">
        <v>7092</v>
      </c>
      <c r="D1157" s="161">
        <v>801180</v>
      </c>
      <c r="E1157" s="161">
        <v>719921</v>
      </c>
      <c r="F1157" s="162">
        <f t="shared" si="57"/>
        <v>81259</v>
      </c>
      <c r="G1157" s="52">
        <f t="shared" si="58"/>
        <v>0.89857585062033496</v>
      </c>
      <c r="H1157" s="92"/>
    </row>
    <row r="1158" spans="1:8" s="15" customFormat="1" ht="25.5" outlineLevel="2">
      <c r="A1158" s="89" t="s">
        <v>124</v>
      </c>
      <c r="B1158" s="104" t="s">
        <v>7091</v>
      </c>
      <c r="C1158" s="103" t="s">
        <v>7090</v>
      </c>
      <c r="D1158" s="161">
        <v>160236</v>
      </c>
      <c r="E1158" s="161">
        <v>143984</v>
      </c>
      <c r="F1158" s="162">
        <f t="shared" ref="F1158:F1189" si="59">D1158-E1158</f>
        <v>16252</v>
      </c>
      <c r="G1158" s="52">
        <f t="shared" ref="G1158:G1189" si="60">E1158/D1158</f>
        <v>0.89857460246136944</v>
      </c>
      <c r="H1158" s="92"/>
    </row>
    <row r="1159" spans="1:8" s="15" customFormat="1" outlineLevel="2">
      <c r="A1159" s="89" t="s">
        <v>124</v>
      </c>
      <c r="B1159" s="104" t="s">
        <v>7087</v>
      </c>
      <c r="C1159" s="103" t="s">
        <v>6929</v>
      </c>
      <c r="D1159" s="161">
        <v>400590</v>
      </c>
      <c r="E1159" s="161">
        <v>359960</v>
      </c>
      <c r="F1159" s="162">
        <f t="shared" si="59"/>
        <v>40630</v>
      </c>
      <c r="G1159" s="52">
        <f t="shared" si="60"/>
        <v>0.89857460246136944</v>
      </c>
      <c r="H1159" s="92"/>
    </row>
    <row r="1160" spans="1:8" s="15" customFormat="1" ht="25.5" outlineLevel="2">
      <c r="A1160" s="89" t="s">
        <v>124</v>
      </c>
      <c r="B1160" s="104" t="s">
        <v>7086</v>
      </c>
      <c r="C1160" s="103" t="s">
        <v>7085</v>
      </c>
      <c r="D1160" s="161">
        <v>4005900</v>
      </c>
      <c r="E1160" s="161">
        <v>3599601</v>
      </c>
      <c r="F1160" s="162">
        <f t="shared" si="59"/>
        <v>406299</v>
      </c>
      <c r="G1160" s="52">
        <f t="shared" si="60"/>
        <v>0.89857485209316257</v>
      </c>
      <c r="H1160" s="92"/>
    </row>
    <row r="1161" spans="1:8" s="15" customFormat="1" ht="51" outlineLevel="2">
      <c r="A1161" s="89" t="s">
        <v>124</v>
      </c>
      <c r="B1161" s="104" t="s">
        <v>7084</v>
      </c>
      <c r="C1161" s="103" t="s">
        <v>7083</v>
      </c>
      <c r="D1161" s="161">
        <v>801180</v>
      </c>
      <c r="E1161" s="161">
        <v>719921</v>
      </c>
      <c r="F1161" s="162">
        <f t="shared" si="59"/>
        <v>81259</v>
      </c>
      <c r="G1161" s="52">
        <f t="shared" si="60"/>
        <v>0.89857585062033496</v>
      </c>
      <c r="H1161" s="92"/>
    </row>
    <row r="1162" spans="1:8" s="15" customFormat="1" ht="38.25" outlineLevel="2">
      <c r="A1162" s="89" t="s">
        <v>124</v>
      </c>
      <c r="B1162" s="104" t="s">
        <v>7082</v>
      </c>
      <c r="C1162" s="103" t="s">
        <v>6973</v>
      </c>
      <c r="D1162" s="161">
        <v>4807080</v>
      </c>
      <c r="E1162" s="161">
        <v>2880000</v>
      </c>
      <c r="F1162" s="162">
        <f t="shared" si="59"/>
        <v>1927080</v>
      </c>
      <c r="G1162" s="52">
        <f t="shared" si="60"/>
        <v>0.59911630345240774</v>
      </c>
      <c r="H1162" s="92"/>
    </row>
    <row r="1163" spans="1:8" s="15" customFormat="1" outlineLevel="2">
      <c r="A1163" s="89" t="s">
        <v>124</v>
      </c>
      <c r="B1163" s="104" t="s">
        <v>7077</v>
      </c>
      <c r="C1163" s="103" t="s">
        <v>7076</v>
      </c>
      <c r="D1163" s="161">
        <v>801180</v>
      </c>
      <c r="E1163" s="161">
        <v>195088.8</v>
      </c>
      <c r="F1163" s="162">
        <f t="shared" si="59"/>
        <v>606091.19999999995</v>
      </c>
      <c r="G1163" s="52">
        <f t="shared" si="60"/>
        <v>0.24350183479367932</v>
      </c>
      <c r="H1163" s="92"/>
    </row>
    <row r="1164" spans="1:8" s="15" customFormat="1" outlineLevel="2">
      <c r="A1164" s="89" t="s">
        <v>124</v>
      </c>
      <c r="B1164" s="104" t="s">
        <v>7071</v>
      </c>
      <c r="C1164" s="103" t="s">
        <v>7070</v>
      </c>
      <c r="D1164" s="161">
        <v>160236</v>
      </c>
      <c r="E1164" s="161">
        <v>143984</v>
      </c>
      <c r="F1164" s="162">
        <f t="shared" si="59"/>
        <v>16252</v>
      </c>
      <c r="G1164" s="52">
        <f t="shared" si="60"/>
        <v>0.89857460246136944</v>
      </c>
      <c r="H1164" s="92"/>
    </row>
    <row r="1165" spans="1:8" s="15" customFormat="1" ht="25.5" outlineLevel="2">
      <c r="A1165" s="89" t="s">
        <v>124</v>
      </c>
      <c r="B1165" s="104" t="s">
        <v>7068</v>
      </c>
      <c r="C1165" s="103" t="s">
        <v>7067</v>
      </c>
      <c r="D1165" s="161">
        <v>450664</v>
      </c>
      <c r="E1165" s="161">
        <v>404481.72</v>
      </c>
      <c r="F1165" s="162">
        <f t="shared" si="59"/>
        <v>46182.280000000028</v>
      </c>
      <c r="G1165" s="52">
        <f t="shared" si="60"/>
        <v>0.89752392025988315</v>
      </c>
      <c r="H1165" s="92"/>
    </row>
    <row r="1166" spans="1:8" s="15" customFormat="1" outlineLevel="2">
      <c r="A1166" s="89" t="s">
        <v>124</v>
      </c>
      <c r="B1166" s="104" t="s">
        <v>7064</v>
      </c>
      <c r="C1166" s="103" t="s">
        <v>7063</v>
      </c>
      <c r="D1166" s="161">
        <v>400590</v>
      </c>
      <c r="E1166" s="161">
        <v>359960</v>
      </c>
      <c r="F1166" s="162">
        <f t="shared" si="59"/>
        <v>40630</v>
      </c>
      <c r="G1166" s="52">
        <f t="shared" si="60"/>
        <v>0.89857460246136944</v>
      </c>
      <c r="H1166" s="92"/>
    </row>
    <row r="1167" spans="1:8" s="15" customFormat="1" outlineLevel="2">
      <c r="A1167" s="89" t="s">
        <v>124</v>
      </c>
      <c r="B1167" s="104" t="s">
        <v>7060</v>
      </c>
      <c r="C1167" s="103" t="s">
        <v>7059</v>
      </c>
      <c r="D1167" s="161">
        <v>400590</v>
      </c>
      <c r="E1167" s="161">
        <v>359960</v>
      </c>
      <c r="F1167" s="162">
        <f t="shared" si="59"/>
        <v>40630</v>
      </c>
      <c r="G1167" s="52">
        <f t="shared" si="60"/>
        <v>0.89857460246136944</v>
      </c>
      <c r="H1167" s="92"/>
    </row>
    <row r="1168" spans="1:8" s="15" customFormat="1" ht="38.25" outlineLevel="2">
      <c r="A1168" s="89" t="s">
        <v>124</v>
      </c>
      <c r="B1168" s="104" t="s">
        <v>7057</v>
      </c>
      <c r="C1168" s="103" t="s">
        <v>7056</v>
      </c>
      <c r="D1168" s="161">
        <v>1446931.4</v>
      </c>
      <c r="E1168" s="161">
        <v>530558.99</v>
      </c>
      <c r="F1168" s="162">
        <f t="shared" si="59"/>
        <v>916372.40999999992</v>
      </c>
      <c r="G1168" s="52">
        <f t="shared" si="60"/>
        <v>0.36667874510153003</v>
      </c>
      <c r="H1168" s="92"/>
    </row>
    <row r="1169" spans="1:8" s="15" customFormat="1" ht="38.25" outlineLevel="2">
      <c r="A1169" s="89" t="s">
        <v>124</v>
      </c>
      <c r="B1169" s="104" t="s">
        <v>7055</v>
      </c>
      <c r="C1169" s="103" t="s">
        <v>7054</v>
      </c>
      <c r="D1169" s="161">
        <v>6409440</v>
      </c>
      <c r="E1169" s="161">
        <v>5759360</v>
      </c>
      <c r="F1169" s="162">
        <f t="shared" si="59"/>
        <v>650080</v>
      </c>
      <c r="G1169" s="52">
        <f t="shared" si="60"/>
        <v>0.89857460246136944</v>
      </c>
      <c r="H1169" s="92"/>
    </row>
    <row r="1170" spans="1:8" s="15" customFormat="1" ht="25.5" outlineLevel="2">
      <c r="A1170" s="89" t="s">
        <v>124</v>
      </c>
      <c r="B1170" s="104" t="s">
        <v>7049</v>
      </c>
      <c r="C1170" s="103" t="s">
        <v>7048</v>
      </c>
      <c r="D1170" s="161">
        <v>400590</v>
      </c>
      <c r="E1170" s="161">
        <v>359960</v>
      </c>
      <c r="F1170" s="162">
        <f t="shared" si="59"/>
        <v>40630</v>
      </c>
      <c r="G1170" s="52">
        <f t="shared" si="60"/>
        <v>0.89857460246136944</v>
      </c>
      <c r="H1170" s="92"/>
    </row>
    <row r="1171" spans="1:8" s="15" customFormat="1" outlineLevel="2">
      <c r="A1171" s="89" t="s">
        <v>124</v>
      </c>
      <c r="B1171" s="104" t="s">
        <v>7041</v>
      </c>
      <c r="C1171" s="103" t="s">
        <v>7040</v>
      </c>
      <c r="D1171" s="161">
        <v>1602360</v>
      </c>
      <c r="E1171" s="161">
        <v>350000</v>
      </c>
      <c r="F1171" s="162">
        <f t="shared" si="59"/>
        <v>1252360</v>
      </c>
      <c r="G1171" s="52">
        <f t="shared" si="60"/>
        <v>0.21842781896702365</v>
      </c>
      <c r="H1171" s="92"/>
    </row>
    <row r="1172" spans="1:8" s="15" customFormat="1" ht="51" outlineLevel="2">
      <c r="A1172" s="89" t="s">
        <v>124</v>
      </c>
      <c r="B1172" s="104" t="s">
        <v>7039</v>
      </c>
      <c r="C1172" s="103" t="s">
        <v>7038</v>
      </c>
      <c r="D1172" s="161">
        <v>200295</v>
      </c>
      <c r="E1172" s="161">
        <v>179980</v>
      </c>
      <c r="F1172" s="162">
        <f t="shared" si="59"/>
        <v>20315</v>
      </c>
      <c r="G1172" s="52">
        <f t="shared" si="60"/>
        <v>0.89857460246136944</v>
      </c>
      <c r="H1172" s="92"/>
    </row>
    <row r="1173" spans="1:8" s="15" customFormat="1" ht="25.5" outlineLevel="2">
      <c r="A1173" s="89" t="s">
        <v>124</v>
      </c>
      <c r="B1173" s="104" t="s">
        <v>7037</v>
      </c>
      <c r="C1173" s="103" t="s">
        <v>7036</v>
      </c>
      <c r="D1173" s="161">
        <v>801180</v>
      </c>
      <c r="E1173" s="161">
        <v>719921</v>
      </c>
      <c r="F1173" s="162">
        <f t="shared" si="59"/>
        <v>81259</v>
      </c>
      <c r="G1173" s="52">
        <f t="shared" si="60"/>
        <v>0.89857585062033496</v>
      </c>
      <c r="H1173" s="92"/>
    </row>
    <row r="1174" spans="1:8" s="15" customFormat="1" ht="25.5" outlineLevel="2">
      <c r="A1174" s="89" t="s">
        <v>124</v>
      </c>
      <c r="B1174" s="104" t="s">
        <v>7035</v>
      </c>
      <c r="C1174" s="103" t="s">
        <v>7034</v>
      </c>
      <c r="D1174" s="161">
        <v>400590</v>
      </c>
      <c r="E1174" s="161">
        <v>322059.61</v>
      </c>
      <c r="F1174" s="162">
        <f t="shared" si="59"/>
        <v>78530.390000000014</v>
      </c>
      <c r="G1174" s="52">
        <f t="shared" si="60"/>
        <v>0.80396317931051697</v>
      </c>
      <c r="H1174" s="92"/>
    </row>
    <row r="1175" spans="1:8" s="15" customFormat="1" ht="25.5" outlineLevel="2">
      <c r="A1175" s="89" t="s">
        <v>124</v>
      </c>
      <c r="B1175" s="104" t="s">
        <v>7033</v>
      </c>
      <c r="C1175" s="103" t="s">
        <v>7032</v>
      </c>
      <c r="D1175" s="161">
        <v>480708</v>
      </c>
      <c r="E1175" s="161">
        <v>428985</v>
      </c>
      <c r="F1175" s="162">
        <f t="shared" si="59"/>
        <v>51723</v>
      </c>
      <c r="G1175" s="52">
        <f t="shared" si="60"/>
        <v>0.89240245637684412</v>
      </c>
      <c r="H1175" s="92"/>
    </row>
    <row r="1176" spans="1:8" s="15" customFormat="1" ht="38.25" outlineLevel="2">
      <c r="A1176" s="89" t="s">
        <v>124</v>
      </c>
      <c r="B1176" s="104" t="s">
        <v>7031</v>
      </c>
      <c r="C1176" s="103" t="s">
        <v>7030</v>
      </c>
      <c r="D1176" s="161">
        <v>3204720</v>
      </c>
      <c r="E1176" s="161">
        <v>2879681</v>
      </c>
      <c r="F1176" s="162">
        <f t="shared" si="59"/>
        <v>325039</v>
      </c>
      <c r="G1176" s="52">
        <f t="shared" si="60"/>
        <v>0.89857491450111082</v>
      </c>
      <c r="H1176" s="92"/>
    </row>
    <row r="1177" spans="1:8" s="15" customFormat="1" ht="25.5" outlineLevel="2">
      <c r="A1177" s="89" t="s">
        <v>124</v>
      </c>
      <c r="B1177" s="104" t="s">
        <v>7029</v>
      </c>
      <c r="C1177" s="103" t="s">
        <v>7028</v>
      </c>
      <c r="D1177" s="161">
        <v>400590</v>
      </c>
      <c r="E1177" s="161">
        <v>359960</v>
      </c>
      <c r="F1177" s="162">
        <f t="shared" si="59"/>
        <v>40630</v>
      </c>
      <c r="G1177" s="52">
        <f t="shared" si="60"/>
        <v>0.89857460246136944</v>
      </c>
      <c r="H1177" s="92"/>
    </row>
    <row r="1178" spans="1:8" s="15" customFormat="1" ht="25.5" outlineLevel="2">
      <c r="A1178" s="89" t="s">
        <v>124</v>
      </c>
      <c r="B1178" s="104" t="s">
        <v>7023</v>
      </c>
      <c r="C1178" s="103" t="s">
        <v>7022</v>
      </c>
      <c r="D1178" s="161">
        <v>8011800</v>
      </c>
      <c r="E1178" s="161">
        <v>7199200</v>
      </c>
      <c r="F1178" s="162">
        <f t="shared" si="59"/>
        <v>812600</v>
      </c>
      <c r="G1178" s="52">
        <f t="shared" si="60"/>
        <v>0.89857460246136944</v>
      </c>
      <c r="H1178" s="92"/>
    </row>
    <row r="1179" spans="1:8" s="15" customFormat="1" ht="38.25" outlineLevel="2">
      <c r="A1179" s="89" t="s">
        <v>124</v>
      </c>
      <c r="B1179" s="104" t="s">
        <v>7021</v>
      </c>
      <c r="C1179" s="103" t="s">
        <v>7020</v>
      </c>
      <c r="D1179" s="161">
        <v>160236</v>
      </c>
      <c r="E1179" s="161">
        <v>143984</v>
      </c>
      <c r="F1179" s="162">
        <f t="shared" si="59"/>
        <v>16252</v>
      </c>
      <c r="G1179" s="52">
        <f t="shared" si="60"/>
        <v>0.89857460246136944</v>
      </c>
      <c r="H1179" s="92"/>
    </row>
    <row r="1180" spans="1:8" s="15" customFormat="1" ht="25.5" outlineLevel="2">
      <c r="A1180" s="89" t="s">
        <v>124</v>
      </c>
      <c r="B1180" s="104" t="s">
        <v>7016</v>
      </c>
      <c r="C1180" s="103" t="s">
        <v>7015</v>
      </c>
      <c r="D1180" s="161">
        <v>500738</v>
      </c>
      <c r="E1180" s="161">
        <v>449951</v>
      </c>
      <c r="F1180" s="162">
        <f t="shared" si="59"/>
        <v>50787</v>
      </c>
      <c r="G1180" s="52">
        <f t="shared" si="60"/>
        <v>0.89857570226345918</v>
      </c>
      <c r="H1180" s="92"/>
    </row>
    <row r="1181" spans="1:8" s="15" customFormat="1" ht="38.25" outlineLevel="2">
      <c r="A1181" s="89" t="s">
        <v>124</v>
      </c>
      <c r="B1181" s="104" t="s">
        <v>7010</v>
      </c>
      <c r="C1181" s="103" t="s">
        <v>7009</v>
      </c>
      <c r="D1181" s="161">
        <v>6169086</v>
      </c>
      <c r="E1181" s="161">
        <v>5543384</v>
      </c>
      <c r="F1181" s="162">
        <f t="shared" si="59"/>
        <v>625702</v>
      </c>
      <c r="G1181" s="52">
        <f t="shared" si="60"/>
        <v>0.89857460246136944</v>
      </c>
      <c r="H1181" s="92"/>
    </row>
    <row r="1182" spans="1:8" s="15" customFormat="1" ht="25.5" outlineLevel="2">
      <c r="A1182" s="89" t="s">
        <v>124</v>
      </c>
      <c r="B1182" s="104" t="s">
        <v>7004</v>
      </c>
      <c r="C1182" s="103" t="s">
        <v>7003</v>
      </c>
      <c r="D1182" s="161">
        <v>500738</v>
      </c>
      <c r="E1182" s="161">
        <v>449951</v>
      </c>
      <c r="F1182" s="162">
        <f t="shared" si="59"/>
        <v>50787</v>
      </c>
      <c r="G1182" s="52">
        <f t="shared" si="60"/>
        <v>0.89857570226345918</v>
      </c>
      <c r="H1182" s="92"/>
    </row>
    <row r="1183" spans="1:8" s="15" customFormat="1" outlineLevel="2">
      <c r="A1183" s="89" t="s">
        <v>124</v>
      </c>
      <c r="B1183" s="104" t="s">
        <v>7001</v>
      </c>
      <c r="C1183" s="103" t="s">
        <v>7000</v>
      </c>
      <c r="D1183" s="161">
        <v>801180</v>
      </c>
      <c r="E1183" s="161">
        <v>570078</v>
      </c>
      <c r="F1183" s="162">
        <f t="shared" si="59"/>
        <v>231102</v>
      </c>
      <c r="G1183" s="52">
        <f t="shared" si="60"/>
        <v>0.71154796674904519</v>
      </c>
      <c r="H1183" s="92"/>
    </row>
    <row r="1184" spans="1:8" s="15" customFormat="1" ht="25.5" outlineLevel="2">
      <c r="A1184" s="89" t="s">
        <v>124</v>
      </c>
      <c r="B1184" s="104" t="s">
        <v>6995</v>
      </c>
      <c r="C1184" s="103" t="s">
        <v>6994</v>
      </c>
      <c r="D1184" s="161">
        <v>4005900</v>
      </c>
      <c r="E1184" s="161">
        <v>3599601</v>
      </c>
      <c r="F1184" s="162">
        <f t="shared" si="59"/>
        <v>406299</v>
      </c>
      <c r="G1184" s="52">
        <f t="shared" si="60"/>
        <v>0.89857485209316257</v>
      </c>
      <c r="H1184" s="92"/>
    </row>
    <row r="1185" spans="1:8" s="15" customFormat="1" ht="25.5" outlineLevel="2">
      <c r="A1185" s="89" t="s">
        <v>124</v>
      </c>
      <c r="B1185" s="104" t="s">
        <v>6993</v>
      </c>
      <c r="C1185" s="103" t="s">
        <v>6992</v>
      </c>
      <c r="D1185" s="161">
        <v>801180</v>
      </c>
      <c r="E1185" s="161">
        <v>719921</v>
      </c>
      <c r="F1185" s="162">
        <f t="shared" si="59"/>
        <v>81259</v>
      </c>
      <c r="G1185" s="52">
        <f t="shared" si="60"/>
        <v>0.89857585062033496</v>
      </c>
      <c r="H1185" s="92"/>
    </row>
    <row r="1186" spans="1:8" s="15" customFormat="1" ht="25.5" outlineLevel="2">
      <c r="A1186" s="89" t="s">
        <v>124</v>
      </c>
      <c r="B1186" s="104" t="s">
        <v>6990</v>
      </c>
      <c r="C1186" s="103" t="s">
        <v>6989</v>
      </c>
      <c r="D1186" s="161">
        <v>400590</v>
      </c>
      <c r="E1186" s="161">
        <v>359960</v>
      </c>
      <c r="F1186" s="162">
        <f t="shared" si="59"/>
        <v>40630</v>
      </c>
      <c r="G1186" s="52">
        <f t="shared" si="60"/>
        <v>0.89857460246136944</v>
      </c>
      <c r="H1186" s="92"/>
    </row>
    <row r="1187" spans="1:8" s="15" customFormat="1" outlineLevel="2">
      <c r="A1187" s="89" t="s">
        <v>124</v>
      </c>
      <c r="B1187" s="104" t="s">
        <v>6986</v>
      </c>
      <c r="C1187" s="103" t="s">
        <v>6985</v>
      </c>
      <c r="D1187" s="161">
        <v>801180</v>
      </c>
      <c r="E1187" s="161">
        <v>719921</v>
      </c>
      <c r="F1187" s="162">
        <f t="shared" si="59"/>
        <v>81259</v>
      </c>
      <c r="G1187" s="52">
        <f t="shared" si="60"/>
        <v>0.89857585062033496</v>
      </c>
      <c r="H1187" s="92"/>
    </row>
    <row r="1188" spans="1:8" s="15" customFormat="1" ht="38.25" outlineLevel="2">
      <c r="A1188" s="89" t="s">
        <v>124</v>
      </c>
      <c r="B1188" s="104" t="s">
        <v>6980</v>
      </c>
      <c r="C1188" s="103" t="s">
        <v>6979</v>
      </c>
      <c r="D1188" s="161">
        <v>1602360</v>
      </c>
      <c r="E1188" s="161">
        <v>1439840</v>
      </c>
      <c r="F1188" s="162">
        <f t="shared" si="59"/>
        <v>162520</v>
      </c>
      <c r="G1188" s="52">
        <f t="shared" si="60"/>
        <v>0.89857460246136944</v>
      </c>
      <c r="H1188" s="92"/>
    </row>
    <row r="1189" spans="1:8" s="15" customFormat="1" ht="25.5" outlineLevel="2">
      <c r="A1189" s="89" t="s">
        <v>124</v>
      </c>
      <c r="B1189" s="104" t="s">
        <v>6978</v>
      </c>
      <c r="C1189" s="103" t="s">
        <v>6977</v>
      </c>
      <c r="D1189" s="161">
        <v>801180</v>
      </c>
      <c r="E1189" s="161">
        <v>719921</v>
      </c>
      <c r="F1189" s="162">
        <f t="shared" si="59"/>
        <v>81259</v>
      </c>
      <c r="G1189" s="52">
        <f t="shared" si="60"/>
        <v>0.89857585062033496</v>
      </c>
      <c r="H1189" s="92"/>
    </row>
    <row r="1190" spans="1:8" s="15" customFormat="1" ht="25.5" outlineLevel="2">
      <c r="A1190" s="89" t="s">
        <v>124</v>
      </c>
      <c r="B1190" s="104" t="s">
        <v>6976</v>
      </c>
      <c r="C1190" s="103" t="s">
        <v>6975</v>
      </c>
      <c r="D1190" s="161">
        <v>400590</v>
      </c>
      <c r="E1190" s="161">
        <v>356000</v>
      </c>
      <c r="F1190" s="162">
        <f t="shared" ref="F1190:F1221" si="61">D1190-E1190</f>
        <v>44590</v>
      </c>
      <c r="G1190" s="52">
        <f t="shared" ref="G1190:G1221" si="62">E1190/D1190</f>
        <v>0.88868918345440473</v>
      </c>
      <c r="H1190" s="92"/>
    </row>
    <row r="1191" spans="1:8" s="15" customFormat="1" ht="38.25" outlineLevel="2">
      <c r="A1191" s="89" t="s">
        <v>124</v>
      </c>
      <c r="B1191" s="104" t="s">
        <v>6974</v>
      </c>
      <c r="C1191" s="103" t="s">
        <v>6973</v>
      </c>
      <c r="D1191" s="161">
        <v>400590</v>
      </c>
      <c r="E1191" s="161">
        <v>359960</v>
      </c>
      <c r="F1191" s="162">
        <f t="shared" si="61"/>
        <v>40630</v>
      </c>
      <c r="G1191" s="52">
        <f t="shared" si="62"/>
        <v>0.89857460246136944</v>
      </c>
      <c r="H1191" s="92"/>
    </row>
    <row r="1192" spans="1:8" s="15" customFormat="1" ht="25.5" outlineLevel="2">
      <c r="A1192" s="89" t="s">
        <v>124</v>
      </c>
      <c r="B1192" s="104" t="s">
        <v>6970</v>
      </c>
      <c r="C1192" s="103" t="s">
        <v>6969</v>
      </c>
      <c r="D1192" s="161">
        <v>721062</v>
      </c>
      <c r="E1192" s="161">
        <v>180177.6</v>
      </c>
      <c r="F1192" s="162">
        <f t="shared" si="61"/>
        <v>540884.4</v>
      </c>
      <c r="G1192" s="52">
        <f t="shared" si="62"/>
        <v>0.24987809647436698</v>
      </c>
      <c r="H1192" s="92"/>
    </row>
    <row r="1193" spans="1:8" s="15" customFormat="1" ht="25.5" outlineLevel="2">
      <c r="A1193" s="89" t="s">
        <v>124</v>
      </c>
      <c r="B1193" s="104" t="s">
        <v>6968</v>
      </c>
      <c r="C1193" s="103" t="s">
        <v>6967</v>
      </c>
      <c r="D1193" s="161">
        <v>400590</v>
      </c>
      <c r="E1193" s="161">
        <v>359960</v>
      </c>
      <c r="F1193" s="162">
        <f t="shared" si="61"/>
        <v>40630</v>
      </c>
      <c r="G1193" s="52">
        <f t="shared" si="62"/>
        <v>0.89857460246136944</v>
      </c>
      <c r="H1193" s="92"/>
    </row>
    <row r="1194" spans="1:8" s="15" customFormat="1" ht="25.5" outlineLevel="2">
      <c r="A1194" s="89" t="s">
        <v>124</v>
      </c>
      <c r="B1194" s="104" t="s">
        <v>6963</v>
      </c>
      <c r="C1194" s="103" t="s">
        <v>6962</v>
      </c>
      <c r="D1194" s="161">
        <v>1602360</v>
      </c>
      <c r="E1194" s="161">
        <v>1439840</v>
      </c>
      <c r="F1194" s="162">
        <f t="shared" si="61"/>
        <v>162520</v>
      </c>
      <c r="G1194" s="52">
        <f t="shared" si="62"/>
        <v>0.89857460246136944</v>
      </c>
      <c r="H1194" s="92"/>
    </row>
    <row r="1195" spans="1:8" s="15" customFormat="1" ht="76.5" outlineLevel="2">
      <c r="A1195" s="89" t="s">
        <v>124</v>
      </c>
      <c r="B1195" s="104" t="s">
        <v>6958</v>
      </c>
      <c r="C1195" s="103" t="s">
        <v>6957</v>
      </c>
      <c r="D1195" s="161">
        <v>801180</v>
      </c>
      <c r="E1195" s="161">
        <v>719921</v>
      </c>
      <c r="F1195" s="162">
        <f t="shared" si="61"/>
        <v>81259</v>
      </c>
      <c r="G1195" s="52">
        <f t="shared" si="62"/>
        <v>0.89857585062033496</v>
      </c>
      <c r="H1195" s="92"/>
    </row>
    <row r="1196" spans="1:8" s="15" customFormat="1" outlineLevel="2">
      <c r="A1196" s="89" t="s">
        <v>124</v>
      </c>
      <c r="B1196" s="104" t="s">
        <v>6956</v>
      </c>
      <c r="C1196" s="103" t="s">
        <v>6955</v>
      </c>
      <c r="D1196" s="161">
        <v>751106</v>
      </c>
      <c r="E1196" s="161">
        <v>674925</v>
      </c>
      <c r="F1196" s="162">
        <f t="shared" si="61"/>
        <v>76181</v>
      </c>
      <c r="G1196" s="52">
        <f t="shared" si="62"/>
        <v>0.89857490154518804</v>
      </c>
      <c r="H1196" s="92"/>
    </row>
    <row r="1197" spans="1:8" s="15" customFormat="1" ht="25.5" outlineLevel="2">
      <c r="A1197" s="89" t="s">
        <v>124</v>
      </c>
      <c r="B1197" s="104" t="s">
        <v>6952</v>
      </c>
      <c r="C1197" s="103" t="s">
        <v>6951</v>
      </c>
      <c r="D1197" s="161">
        <v>500738</v>
      </c>
      <c r="E1197" s="161">
        <v>349844</v>
      </c>
      <c r="F1197" s="162">
        <f t="shared" si="61"/>
        <v>150894</v>
      </c>
      <c r="G1197" s="52">
        <f t="shared" si="62"/>
        <v>0.69865678258889874</v>
      </c>
      <c r="H1197" s="92"/>
    </row>
    <row r="1198" spans="1:8" s="15" customFormat="1" ht="25.5" outlineLevel="2">
      <c r="A1198" s="89" t="s">
        <v>124</v>
      </c>
      <c r="B1198" s="104" t="s">
        <v>6948</v>
      </c>
      <c r="C1198" s="103" t="s">
        <v>6947</v>
      </c>
      <c r="D1198" s="161">
        <v>500737</v>
      </c>
      <c r="E1198" s="161">
        <v>449950</v>
      </c>
      <c r="F1198" s="162">
        <f t="shared" si="61"/>
        <v>50787</v>
      </c>
      <c r="G1198" s="52">
        <f t="shared" si="62"/>
        <v>0.89857549971342243</v>
      </c>
      <c r="H1198" s="92"/>
    </row>
    <row r="1199" spans="1:8" s="15" customFormat="1" outlineLevel="2">
      <c r="A1199" s="89" t="s">
        <v>124</v>
      </c>
      <c r="B1199" s="104" t="s">
        <v>6946</v>
      </c>
      <c r="C1199" s="103" t="s">
        <v>6945</v>
      </c>
      <c r="D1199" s="161">
        <v>400590</v>
      </c>
      <c r="E1199" s="161">
        <v>48000</v>
      </c>
      <c r="F1199" s="162">
        <f t="shared" si="61"/>
        <v>352590</v>
      </c>
      <c r="G1199" s="52">
        <f t="shared" si="62"/>
        <v>0.11982326069048153</v>
      </c>
      <c r="H1199" s="92"/>
    </row>
    <row r="1200" spans="1:8" s="15" customFormat="1" ht="25.5" outlineLevel="2">
      <c r="A1200" s="89" t="s">
        <v>124</v>
      </c>
      <c r="B1200" s="104" t="s">
        <v>6944</v>
      </c>
      <c r="C1200" s="103" t="s">
        <v>6943</v>
      </c>
      <c r="D1200" s="161">
        <f>751106-8321-519619.09</f>
        <v>223165.90999999997</v>
      </c>
      <c r="E1200" s="161">
        <f>647940.09-8231-519619.09</f>
        <v>120089.99999999994</v>
      </c>
      <c r="F1200" s="162">
        <f t="shared" si="61"/>
        <v>103075.91000000003</v>
      </c>
      <c r="G1200" s="52">
        <f t="shared" si="62"/>
        <v>0.53811982305003458</v>
      </c>
      <c r="H1200" s="92"/>
    </row>
    <row r="1201" spans="1:8" s="15" customFormat="1" ht="25.5" outlineLevel="2">
      <c r="A1201" s="89" t="s">
        <v>124</v>
      </c>
      <c r="B1201" s="104" t="s">
        <v>6938</v>
      </c>
      <c r="C1201" s="103" t="s">
        <v>6937</v>
      </c>
      <c r="D1201" s="161">
        <v>1602360</v>
      </c>
      <c r="E1201" s="161">
        <v>1439840</v>
      </c>
      <c r="F1201" s="162">
        <f t="shared" si="61"/>
        <v>162520</v>
      </c>
      <c r="G1201" s="52">
        <f t="shared" si="62"/>
        <v>0.89857460246136944</v>
      </c>
      <c r="H1201" s="92"/>
    </row>
    <row r="1202" spans="1:8" s="15" customFormat="1" ht="25.5" outlineLevel="2">
      <c r="A1202" s="89" t="s">
        <v>124</v>
      </c>
      <c r="B1202" s="104" t="s">
        <v>6936</v>
      </c>
      <c r="C1202" s="103" t="s">
        <v>6935</v>
      </c>
      <c r="D1202" s="161">
        <v>1602360</v>
      </c>
      <c r="E1202" s="161">
        <v>1175927.3999999999</v>
      </c>
      <c r="F1202" s="162">
        <f t="shared" si="61"/>
        <v>426432.60000000009</v>
      </c>
      <c r="G1202" s="52">
        <f t="shared" si="62"/>
        <v>0.73387216355875073</v>
      </c>
      <c r="H1202" s="92"/>
    </row>
    <row r="1203" spans="1:8" s="15" customFormat="1" outlineLevel="2">
      <c r="A1203" s="89" t="s">
        <v>124</v>
      </c>
      <c r="B1203" s="104" t="s">
        <v>6930</v>
      </c>
      <c r="C1203" s="103" t="s">
        <v>6929</v>
      </c>
      <c r="D1203" s="161">
        <v>4005900</v>
      </c>
      <c r="E1203" s="161">
        <v>3599600</v>
      </c>
      <c r="F1203" s="162">
        <f t="shared" si="61"/>
        <v>406300</v>
      </c>
      <c r="G1203" s="52">
        <f t="shared" si="62"/>
        <v>0.89857460246136944</v>
      </c>
      <c r="H1203" s="92"/>
    </row>
    <row r="1204" spans="1:8" s="15" customFormat="1" ht="25.5" outlineLevel="2">
      <c r="A1204" s="89" t="s">
        <v>124</v>
      </c>
      <c r="B1204" s="104" t="s">
        <v>6928</v>
      </c>
      <c r="C1204" s="103" t="s">
        <v>6927</v>
      </c>
      <c r="D1204" s="161">
        <v>16982986</v>
      </c>
      <c r="E1204" s="161">
        <v>16198199.24</v>
      </c>
      <c r="F1204" s="162">
        <f t="shared" si="61"/>
        <v>784786.75999999978</v>
      </c>
      <c r="G1204" s="52">
        <f t="shared" si="62"/>
        <v>0.95378982471044849</v>
      </c>
      <c r="H1204" s="92"/>
    </row>
    <row r="1205" spans="1:8" s="15" customFormat="1" outlineLevel="2">
      <c r="A1205" s="89" t="s">
        <v>124</v>
      </c>
      <c r="B1205" s="104" t="s">
        <v>6926</v>
      </c>
      <c r="C1205" s="103" t="s">
        <v>6925</v>
      </c>
      <c r="D1205" s="161">
        <v>1502213</v>
      </c>
      <c r="E1205" s="161">
        <v>1349849.94</v>
      </c>
      <c r="F1205" s="162">
        <f t="shared" si="61"/>
        <v>152363.06000000006</v>
      </c>
      <c r="G1205" s="52">
        <f t="shared" si="62"/>
        <v>0.89857426343667635</v>
      </c>
      <c r="H1205" s="92"/>
    </row>
    <row r="1206" spans="1:8" s="15" customFormat="1" ht="25.5" outlineLevel="2">
      <c r="A1206" s="89" t="s">
        <v>124</v>
      </c>
      <c r="B1206" s="104" t="s">
        <v>6924</v>
      </c>
      <c r="C1206" s="103" t="s">
        <v>6923</v>
      </c>
      <c r="D1206" s="161">
        <v>500738</v>
      </c>
      <c r="E1206" s="161">
        <v>449949.98</v>
      </c>
      <c r="F1206" s="162">
        <f t="shared" si="61"/>
        <v>50788.020000000019</v>
      </c>
      <c r="G1206" s="52">
        <f t="shared" si="62"/>
        <v>0.89857366527006133</v>
      </c>
      <c r="H1206" s="92"/>
    </row>
    <row r="1207" spans="1:8" s="15" customFormat="1" outlineLevel="2">
      <c r="A1207" s="89" t="s">
        <v>124</v>
      </c>
      <c r="B1207" s="104" t="s">
        <v>6922</v>
      </c>
      <c r="C1207" s="103" t="s">
        <v>6921</v>
      </c>
      <c r="D1207" s="161">
        <v>300442</v>
      </c>
      <c r="E1207" s="161">
        <v>269969.98</v>
      </c>
      <c r="F1207" s="162">
        <f t="shared" si="61"/>
        <v>30472.020000000019</v>
      </c>
      <c r="G1207" s="52">
        <f t="shared" si="62"/>
        <v>0.89857603131386421</v>
      </c>
      <c r="H1207" s="92"/>
    </row>
    <row r="1208" spans="1:8" s="15" customFormat="1" ht="25.5" outlineLevel="2">
      <c r="A1208" s="89" t="s">
        <v>124</v>
      </c>
      <c r="B1208" s="104" t="s">
        <v>6920</v>
      </c>
      <c r="C1208" s="103" t="s">
        <v>6919</v>
      </c>
      <c r="D1208" s="161">
        <v>1001475</v>
      </c>
      <c r="E1208" s="161">
        <v>899899.96</v>
      </c>
      <c r="F1208" s="162">
        <f t="shared" si="61"/>
        <v>101575.04000000004</v>
      </c>
      <c r="G1208" s="52">
        <f t="shared" si="62"/>
        <v>0.89857456252028256</v>
      </c>
      <c r="H1208" s="92"/>
    </row>
    <row r="1209" spans="1:8" s="15" customFormat="1" ht="25.5" outlineLevel="2">
      <c r="A1209" s="89" t="s">
        <v>124</v>
      </c>
      <c r="B1209" s="104" t="s">
        <v>6914</v>
      </c>
      <c r="C1209" s="103" t="s">
        <v>6913</v>
      </c>
      <c r="D1209" s="161">
        <v>1001475</v>
      </c>
      <c r="E1209" s="161">
        <v>899899.95</v>
      </c>
      <c r="F1209" s="162">
        <f t="shared" si="61"/>
        <v>101575.05000000005</v>
      </c>
      <c r="G1209" s="52">
        <f t="shared" si="62"/>
        <v>0.89857455253501084</v>
      </c>
      <c r="H1209" s="92"/>
    </row>
    <row r="1210" spans="1:8" s="15" customFormat="1" ht="25.5" outlineLevel="2">
      <c r="A1210" s="89" t="s">
        <v>124</v>
      </c>
      <c r="B1210" s="104" t="s">
        <v>6910</v>
      </c>
      <c r="C1210" s="103" t="s">
        <v>6909</v>
      </c>
      <c r="D1210" s="161">
        <v>1001475</v>
      </c>
      <c r="E1210" s="161">
        <v>899899.95</v>
      </c>
      <c r="F1210" s="162">
        <f t="shared" si="61"/>
        <v>101575.05000000005</v>
      </c>
      <c r="G1210" s="52">
        <f t="shared" si="62"/>
        <v>0.89857455253501084</v>
      </c>
      <c r="H1210" s="92"/>
    </row>
    <row r="1211" spans="1:8" s="15" customFormat="1" ht="25.5" outlineLevel="2">
      <c r="A1211" s="89" t="s">
        <v>124</v>
      </c>
      <c r="B1211" s="104" t="s">
        <v>6908</v>
      </c>
      <c r="C1211" s="103" t="s">
        <v>6907</v>
      </c>
      <c r="D1211" s="161">
        <v>1001475</v>
      </c>
      <c r="E1211" s="161">
        <v>899899.95</v>
      </c>
      <c r="F1211" s="162">
        <f t="shared" si="61"/>
        <v>101575.05000000005</v>
      </c>
      <c r="G1211" s="52">
        <f t="shared" si="62"/>
        <v>0.89857455253501084</v>
      </c>
      <c r="H1211" s="92"/>
    </row>
    <row r="1212" spans="1:8" s="15" customFormat="1" outlineLevel="2">
      <c r="A1212" s="89" t="s">
        <v>124</v>
      </c>
      <c r="B1212" s="104" t="s">
        <v>6906</v>
      </c>
      <c r="C1212" s="103" t="s">
        <v>6905</v>
      </c>
      <c r="D1212" s="161">
        <v>1001475</v>
      </c>
      <c r="E1212" s="161">
        <v>480000</v>
      </c>
      <c r="F1212" s="162">
        <f t="shared" si="61"/>
        <v>521475</v>
      </c>
      <c r="G1212" s="52">
        <f t="shared" si="62"/>
        <v>0.47929304276192614</v>
      </c>
      <c r="H1212" s="92"/>
    </row>
    <row r="1213" spans="1:8" s="15" customFormat="1" ht="25.5" outlineLevel="2">
      <c r="A1213" s="89" t="s">
        <v>124</v>
      </c>
      <c r="B1213" s="104" t="s">
        <v>6904</v>
      </c>
      <c r="C1213" s="103" t="s">
        <v>6903</v>
      </c>
      <c r="D1213" s="161">
        <v>2002950</v>
      </c>
      <c r="E1213" s="161">
        <v>802238.45</v>
      </c>
      <c r="F1213" s="162">
        <f t="shared" si="61"/>
        <v>1200711.55</v>
      </c>
      <c r="G1213" s="52">
        <f t="shared" si="62"/>
        <v>0.4005284455428243</v>
      </c>
      <c r="H1213" s="92"/>
    </row>
    <row r="1214" spans="1:8" s="15" customFormat="1" outlineLevel="2">
      <c r="A1214" s="89" t="s">
        <v>124</v>
      </c>
      <c r="B1214" s="104" t="s">
        <v>6902</v>
      </c>
      <c r="C1214" s="103" t="s">
        <v>6901</v>
      </c>
      <c r="D1214" s="161">
        <v>2002950</v>
      </c>
      <c r="E1214" s="161">
        <v>560571.22</v>
      </c>
      <c r="F1214" s="162">
        <f t="shared" si="61"/>
        <v>1442378.78</v>
      </c>
      <c r="G1214" s="52">
        <f t="shared" si="62"/>
        <v>0.27987279762350531</v>
      </c>
      <c r="H1214" s="92"/>
    </row>
    <row r="1215" spans="1:8" s="15" customFormat="1" ht="25.5" outlineLevel="2">
      <c r="A1215" s="89" t="s">
        <v>124</v>
      </c>
      <c r="B1215" s="104" t="s">
        <v>6900</v>
      </c>
      <c r="C1215" s="103" t="s">
        <v>6899</v>
      </c>
      <c r="D1215" s="161">
        <v>2503688</v>
      </c>
      <c r="E1215" s="161">
        <v>1189193.22</v>
      </c>
      <c r="F1215" s="162">
        <f t="shared" si="61"/>
        <v>1314494.78</v>
      </c>
      <c r="G1215" s="52">
        <f t="shared" si="62"/>
        <v>0.4749766025159684</v>
      </c>
      <c r="H1215" s="92"/>
    </row>
    <row r="1216" spans="1:8" s="15" customFormat="1" ht="25.5" outlineLevel="2">
      <c r="A1216" s="89" t="s">
        <v>124</v>
      </c>
      <c r="B1216" s="104" t="s">
        <v>6890</v>
      </c>
      <c r="C1216" s="103" t="s">
        <v>6889</v>
      </c>
      <c r="D1216" s="161">
        <v>2203245</v>
      </c>
      <c r="E1216" s="161">
        <v>440000</v>
      </c>
      <c r="F1216" s="162">
        <f t="shared" si="61"/>
        <v>1763245</v>
      </c>
      <c r="G1216" s="52">
        <f t="shared" si="62"/>
        <v>0.19970543448413591</v>
      </c>
      <c r="H1216" s="92"/>
    </row>
    <row r="1217" spans="1:8" s="15" customFormat="1" ht="25.5" outlineLevel="2">
      <c r="A1217" s="89" t="s">
        <v>124</v>
      </c>
      <c r="B1217" s="104" t="s">
        <v>6886</v>
      </c>
      <c r="C1217" s="103" t="s">
        <v>6885</v>
      </c>
      <c r="D1217" s="161">
        <v>3004425</v>
      </c>
      <c r="E1217" s="161">
        <v>720000</v>
      </c>
      <c r="F1217" s="162">
        <f t="shared" si="61"/>
        <v>2284425</v>
      </c>
      <c r="G1217" s="52">
        <f t="shared" si="62"/>
        <v>0.23964652138096307</v>
      </c>
      <c r="H1217" s="92"/>
    </row>
    <row r="1218" spans="1:8" s="15" customFormat="1" ht="38.25" outlineLevel="2">
      <c r="A1218" s="89" t="s">
        <v>124</v>
      </c>
      <c r="B1218" s="104" t="s">
        <v>6880</v>
      </c>
      <c r="C1218" s="103" t="s">
        <v>6879</v>
      </c>
      <c r="D1218" s="161">
        <v>10014750</v>
      </c>
      <c r="E1218" s="161">
        <v>8809209.7300000004</v>
      </c>
      <c r="F1218" s="162">
        <f t="shared" si="61"/>
        <v>1205540.2699999996</v>
      </c>
      <c r="G1218" s="52">
        <f t="shared" si="62"/>
        <v>0.87962352829576385</v>
      </c>
      <c r="H1218" s="92"/>
    </row>
    <row r="1219" spans="1:8" s="15" customFormat="1" ht="25.5" outlineLevel="2">
      <c r="A1219" s="89" t="s">
        <v>124</v>
      </c>
      <c r="B1219" s="104" t="s">
        <v>6878</v>
      </c>
      <c r="C1219" s="103" t="s">
        <v>6877</v>
      </c>
      <c r="D1219" s="161">
        <v>2002950</v>
      </c>
      <c r="E1219" s="161">
        <v>1799799.91</v>
      </c>
      <c r="F1219" s="162">
        <f t="shared" si="61"/>
        <v>203150.09000000008</v>
      </c>
      <c r="G1219" s="52">
        <f t="shared" si="62"/>
        <v>0.8985745575276467</v>
      </c>
      <c r="H1219" s="92"/>
    </row>
    <row r="1220" spans="1:8" s="15" customFormat="1" ht="25.5" outlineLevel="2">
      <c r="A1220" s="89" t="s">
        <v>124</v>
      </c>
      <c r="B1220" s="104" t="s">
        <v>6876</v>
      </c>
      <c r="C1220" s="103" t="s">
        <v>6875</v>
      </c>
      <c r="D1220" s="161">
        <v>500738</v>
      </c>
      <c r="E1220" s="161">
        <v>449949.98</v>
      </c>
      <c r="F1220" s="162">
        <f t="shared" si="61"/>
        <v>50788.020000000019</v>
      </c>
      <c r="G1220" s="52">
        <f t="shared" si="62"/>
        <v>0.89857366527006133</v>
      </c>
      <c r="H1220" s="92"/>
    </row>
    <row r="1221" spans="1:8" s="15" customFormat="1" outlineLevel="2">
      <c r="A1221" s="89" t="s">
        <v>124</v>
      </c>
      <c r="B1221" s="104" t="s">
        <v>6866</v>
      </c>
      <c r="C1221" s="103" t="s">
        <v>6865</v>
      </c>
      <c r="D1221" s="161">
        <v>801180</v>
      </c>
      <c r="E1221" s="161">
        <v>719919.96</v>
      </c>
      <c r="F1221" s="162">
        <f t="shared" si="61"/>
        <v>81260.040000000037</v>
      </c>
      <c r="G1221" s="52">
        <f t="shared" si="62"/>
        <v>0.89857455253501084</v>
      </c>
      <c r="H1221" s="92"/>
    </row>
    <row r="1222" spans="1:8" s="15" customFormat="1" ht="25.5" outlineLevel="2">
      <c r="A1222" s="89" t="s">
        <v>124</v>
      </c>
      <c r="B1222" s="104" t="s">
        <v>6864</v>
      </c>
      <c r="C1222" s="103" t="s">
        <v>6863</v>
      </c>
      <c r="D1222" s="161">
        <v>1001475</v>
      </c>
      <c r="E1222" s="161">
        <v>600000</v>
      </c>
      <c r="F1222" s="162">
        <f t="shared" ref="F1222:F1253" si="63">D1222-E1222</f>
        <v>401475</v>
      </c>
      <c r="G1222" s="52">
        <f t="shared" ref="G1222:G1253" si="64">E1222/D1222</f>
        <v>0.59911630345240774</v>
      </c>
      <c r="H1222" s="92"/>
    </row>
    <row r="1223" spans="1:8" s="15" customFormat="1" ht="25.5" outlineLevel="2">
      <c r="A1223" s="89" t="s">
        <v>124</v>
      </c>
      <c r="B1223" s="104" t="s">
        <v>6862</v>
      </c>
      <c r="C1223" s="103" t="s">
        <v>6861</v>
      </c>
      <c r="D1223" s="161">
        <v>1001475</v>
      </c>
      <c r="E1223" s="161">
        <v>899899.95</v>
      </c>
      <c r="F1223" s="162">
        <f t="shared" si="63"/>
        <v>101575.05000000005</v>
      </c>
      <c r="G1223" s="52">
        <f t="shared" si="64"/>
        <v>0.89857455253501084</v>
      </c>
      <c r="H1223" s="92"/>
    </row>
    <row r="1224" spans="1:8" s="15" customFormat="1" ht="25.5" outlineLevel="2">
      <c r="A1224" s="89" t="s">
        <v>124</v>
      </c>
      <c r="B1224" s="104" t="s">
        <v>6858</v>
      </c>
      <c r="C1224" s="103" t="s">
        <v>6857</v>
      </c>
      <c r="D1224" s="161">
        <v>2002950</v>
      </c>
      <c r="E1224" s="161">
        <v>669560.05000000005</v>
      </c>
      <c r="F1224" s="162">
        <f t="shared" si="63"/>
        <v>1333389.95</v>
      </c>
      <c r="G1224" s="52">
        <f t="shared" si="64"/>
        <v>0.3342869517461744</v>
      </c>
      <c r="H1224" s="92"/>
    </row>
    <row r="1225" spans="1:8" s="15" customFormat="1" ht="25.5" outlineLevel="2">
      <c r="A1225" s="89" t="s">
        <v>124</v>
      </c>
      <c r="B1225" s="104" t="s">
        <v>6856</v>
      </c>
      <c r="C1225" s="103" t="s">
        <v>6855</v>
      </c>
      <c r="D1225" s="161">
        <v>500738</v>
      </c>
      <c r="E1225" s="161">
        <v>445000</v>
      </c>
      <c r="F1225" s="162">
        <f t="shared" si="63"/>
        <v>55738</v>
      </c>
      <c r="G1225" s="52">
        <f t="shared" si="64"/>
        <v>0.88868829607499333</v>
      </c>
      <c r="H1225" s="92"/>
    </row>
    <row r="1226" spans="1:8" s="15" customFormat="1" ht="25.5" outlineLevel="2">
      <c r="A1226" s="89" t="s">
        <v>124</v>
      </c>
      <c r="B1226" s="104" t="s">
        <v>6852</v>
      </c>
      <c r="C1226" s="103" t="s">
        <v>6851</v>
      </c>
      <c r="D1226" s="161">
        <v>4506638</v>
      </c>
      <c r="E1226" s="161">
        <v>4049549.81</v>
      </c>
      <c r="F1226" s="162">
        <f t="shared" si="63"/>
        <v>457088.18999999994</v>
      </c>
      <c r="G1226" s="52">
        <f t="shared" si="64"/>
        <v>0.89857446060677604</v>
      </c>
      <c r="H1226" s="92"/>
    </row>
    <row r="1227" spans="1:8" s="15" customFormat="1" ht="25.5" outlineLevel="2">
      <c r="A1227" s="89" t="s">
        <v>124</v>
      </c>
      <c r="B1227" s="104" t="s">
        <v>6850</v>
      </c>
      <c r="C1227" s="103" t="s">
        <v>6849</v>
      </c>
      <c r="D1227" s="161">
        <v>2002950</v>
      </c>
      <c r="E1227" s="161">
        <v>553428.34</v>
      </c>
      <c r="F1227" s="162">
        <f t="shared" si="63"/>
        <v>1449521.6600000001</v>
      </c>
      <c r="G1227" s="52">
        <f t="shared" si="64"/>
        <v>0.27630661773883519</v>
      </c>
      <c r="H1227" s="92"/>
    </row>
    <row r="1228" spans="1:8" s="15" customFormat="1" outlineLevel="2">
      <c r="A1228" s="89" t="s">
        <v>124</v>
      </c>
      <c r="B1228" s="104" t="s">
        <v>6848</v>
      </c>
      <c r="C1228" s="103" t="s">
        <v>6847</v>
      </c>
      <c r="D1228" s="161">
        <v>1001475</v>
      </c>
      <c r="E1228" s="161">
        <v>192000</v>
      </c>
      <c r="F1228" s="162">
        <f t="shared" si="63"/>
        <v>809475</v>
      </c>
      <c r="G1228" s="52">
        <f t="shared" si="64"/>
        <v>0.19171721710477047</v>
      </c>
      <c r="H1228" s="92"/>
    </row>
    <row r="1229" spans="1:8" s="15" customFormat="1" ht="25.5" outlineLevel="2">
      <c r="A1229" s="89" t="s">
        <v>124</v>
      </c>
      <c r="B1229" s="104" t="s">
        <v>6846</v>
      </c>
      <c r="C1229" s="103" t="s">
        <v>6845</v>
      </c>
      <c r="D1229" s="161">
        <v>500738</v>
      </c>
      <c r="E1229" s="161">
        <v>449949.98</v>
      </c>
      <c r="F1229" s="162">
        <f t="shared" si="63"/>
        <v>50788.020000000019</v>
      </c>
      <c r="G1229" s="52">
        <f t="shared" si="64"/>
        <v>0.89857366527006133</v>
      </c>
      <c r="H1229" s="92"/>
    </row>
    <row r="1230" spans="1:8" s="15" customFormat="1" outlineLevel="2">
      <c r="A1230" s="89" t="s">
        <v>124</v>
      </c>
      <c r="B1230" s="104" t="s">
        <v>6840</v>
      </c>
      <c r="C1230" s="103" t="s">
        <v>6839</v>
      </c>
      <c r="D1230" s="161">
        <v>2002950</v>
      </c>
      <c r="E1230" s="161">
        <v>1799800</v>
      </c>
      <c r="F1230" s="162">
        <f t="shared" si="63"/>
        <v>203150</v>
      </c>
      <c r="G1230" s="52">
        <f t="shared" si="64"/>
        <v>0.89857460246136944</v>
      </c>
      <c r="H1230" s="92"/>
    </row>
    <row r="1231" spans="1:8" s="15" customFormat="1" ht="25.5" outlineLevel="2">
      <c r="A1231" s="89" t="s">
        <v>124</v>
      </c>
      <c r="B1231" s="104" t="s">
        <v>6838</v>
      </c>
      <c r="C1231" s="103" t="s">
        <v>6837</v>
      </c>
      <c r="D1231" s="161">
        <v>2503688</v>
      </c>
      <c r="E1231" s="161">
        <v>2249749.89</v>
      </c>
      <c r="F1231" s="162">
        <f t="shared" si="63"/>
        <v>253938.10999999987</v>
      </c>
      <c r="G1231" s="52">
        <f t="shared" si="64"/>
        <v>0.89857437907598714</v>
      </c>
      <c r="H1231" s="92"/>
    </row>
    <row r="1232" spans="1:8" s="17" customFormat="1" ht="38.25" outlineLevel="2">
      <c r="A1232" s="89" t="s">
        <v>124</v>
      </c>
      <c r="B1232" s="104" t="s">
        <v>6834</v>
      </c>
      <c r="C1232" s="103" t="s">
        <v>6833</v>
      </c>
      <c r="D1232" s="161">
        <v>1001475</v>
      </c>
      <c r="E1232" s="161">
        <v>899899.96</v>
      </c>
      <c r="F1232" s="162">
        <f t="shared" si="63"/>
        <v>101575.04000000004</v>
      </c>
      <c r="G1232" s="52">
        <f t="shared" si="64"/>
        <v>0.89857456252028256</v>
      </c>
      <c r="H1232" s="92"/>
    </row>
    <row r="1233" spans="1:8" s="15" customFormat="1" ht="25.5" outlineLevel="2">
      <c r="A1233" s="89" t="s">
        <v>124</v>
      </c>
      <c r="B1233" s="104" t="s">
        <v>6832</v>
      </c>
      <c r="C1233" s="103" t="s">
        <v>6831</v>
      </c>
      <c r="D1233" s="161">
        <v>2002950</v>
      </c>
      <c r="E1233" s="161">
        <v>1799799.91</v>
      </c>
      <c r="F1233" s="162">
        <f t="shared" si="63"/>
        <v>203150.09000000008</v>
      </c>
      <c r="G1233" s="52">
        <f t="shared" si="64"/>
        <v>0.8985745575276467</v>
      </c>
      <c r="H1233" s="92"/>
    </row>
    <row r="1234" spans="1:8" s="15" customFormat="1" ht="25.5" outlineLevel="2">
      <c r="A1234" s="89" t="s">
        <v>124</v>
      </c>
      <c r="B1234" s="104" t="s">
        <v>6830</v>
      </c>
      <c r="C1234" s="103" t="s">
        <v>6829</v>
      </c>
      <c r="D1234" s="161">
        <v>2002950</v>
      </c>
      <c r="E1234" s="161">
        <v>1799799.92</v>
      </c>
      <c r="F1234" s="162">
        <f t="shared" si="63"/>
        <v>203150.08000000007</v>
      </c>
      <c r="G1234" s="52">
        <f t="shared" si="64"/>
        <v>0.89857456252028256</v>
      </c>
      <c r="H1234" s="92"/>
    </row>
    <row r="1235" spans="1:8" s="15" customFormat="1" ht="38.25" outlineLevel="2">
      <c r="A1235" s="89" t="s">
        <v>124</v>
      </c>
      <c r="B1235" s="104" t="s">
        <v>6828</v>
      </c>
      <c r="C1235" s="103" t="s">
        <v>6827</v>
      </c>
      <c r="D1235" s="161">
        <v>5007375</v>
      </c>
      <c r="E1235" s="161">
        <v>4499499.78</v>
      </c>
      <c r="F1235" s="162">
        <f t="shared" si="63"/>
        <v>507875.21999999974</v>
      </c>
      <c r="G1235" s="52">
        <f t="shared" si="64"/>
        <v>0.89857455852617396</v>
      </c>
      <c r="H1235" s="92"/>
    </row>
    <row r="1236" spans="1:8" s="15" customFormat="1" outlineLevel="2">
      <c r="A1236" s="89" t="s">
        <v>124</v>
      </c>
      <c r="B1236" s="104" t="s">
        <v>6822</v>
      </c>
      <c r="C1236" s="103" t="s">
        <v>6821</v>
      </c>
      <c r="D1236" s="161">
        <v>1001475</v>
      </c>
      <c r="E1236" s="161">
        <v>577452.15</v>
      </c>
      <c r="F1236" s="162">
        <f t="shared" si="63"/>
        <v>424022.85</v>
      </c>
      <c r="G1236" s="52">
        <f t="shared" si="64"/>
        <v>0.57660166254774214</v>
      </c>
      <c r="H1236" s="92"/>
    </row>
    <row r="1237" spans="1:8" s="15" customFormat="1" ht="25.5" outlineLevel="2">
      <c r="A1237" s="89" t="s">
        <v>124</v>
      </c>
      <c r="B1237" s="104" t="s">
        <v>6820</v>
      </c>
      <c r="C1237" s="103" t="s">
        <v>6819</v>
      </c>
      <c r="D1237" s="161">
        <v>1001475</v>
      </c>
      <c r="E1237" s="161">
        <v>420199.87</v>
      </c>
      <c r="F1237" s="162">
        <f t="shared" si="63"/>
        <v>581275.13</v>
      </c>
      <c r="G1237" s="52">
        <f t="shared" si="64"/>
        <v>0.4195809880426371</v>
      </c>
      <c r="H1237" s="92"/>
    </row>
    <row r="1238" spans="1:8" s="15" customFormat="1" outlineLevel="2">
      <c r="A1238" s="89" t="s">
        <v>124</v>
      </c>
      <c r="B1238" s="104" t="s">
        <v>6818</v>
      </c>
      <c r="C1238" s="103" t="s">
        <v>6817</v>
      </c>
      <c r="D1238" s="161">
        <v>1001475</v>
      </c>
      <c r="E1238" s="161">
        <v>667175.31000000006</v>
      </c>
      <c r="F1238" s="162">
        <f t="shared" si="63"/>
        <v>334299.68999999994</v>
      </c>
      <c r="G1238" s="52">
        <f t="shared" si="64"/>
        <v>0.6661926758031903</v>
      </c>
      <c r="H1238" s="92"/>
    </row>
    <row r="1239" spans="1:8" s="15" customFormat="1" outlineLevel="2">
      <c r="A1239" s="89" t="s">
        <v>124</v>
      </c>
      <c r="B1239" s="104" t="s">
        <v>6814</v>
      </c>
      <c r="C1239" s="103" t="s">
        <v>6813</v>
      </c>
      <c r="D1239" s="161">
        <v>500738</v>
      </c>
      <c r="E1239" s="161">
        <v>274637.59999999998</v>
      </c>
      <c r="F1239" s="162">
        <f t="shared" si="63"/>
        <v>226100.40000000002</v>
      </c>
      <c r="G1239" s="52">
        <f t="shared" si="64"/>
        <v>0.54846566467893387</v>
      </c>
      <c r="H1239" s="92"/>
    </row>
    <row r="1240" spans="1:8" s="15" customFormat="1" outlineLevel="2">
      <c r="A1240" s="89" t="s">
        <v>124</v>
      </c>
      <c r="B1240" s="104" t="s">
        <v>6812</v>
      </c>
      <c r="C1240" s="103" t="s">
        <v>6811</v>
      </c>
      <c r="D1240" s="161">
        <v>500738</v>
      </c>
      <c r="E1240" s="161">
        <v>490591</v>
      </c>
      <c r="F1240" s="162">
        <f t="shared" si="63"/>
        <v>10147</v>
      </c>
      <c r="G1240" s="52">
        <f t="shared" si="64"/>
        <v>0.97973590979713943</v>
      </c>
      <c r="H1240" s="92"/>
    </row>
    <row r="1241" spans="1:8" s="15" customFormat="1" ht="25.5" outlineLevel="2">
      <c r="A1241" s="89" t="s">
        <v>124</v>
      </c>
      <c r="B1241" s="104" t="s">
        <v>6800</v>
      </c>
      <c r="C1241" s="103" t="s">
        <v>6799</v>
      </c>
      <c r="D1241" s="161">
        <v>500738</v>
      </c>
      <c r="E1241" s="161">
        <v>449949.98</v>
      </c>
      <c r="F1241" s="162">
        <f t="shared" si="63"/>
        <v>50788.020000000019</v>
      </c>
      <c r="G1241" s="52">
        <f t="shared" si="64"/>
        <v>0.89857366527006133</v>
      </c>
      <c r="H1241" s="92"/>
    </row>
    <row r="1242" spans="1:8" s="15" customFormat="1" ht="25.5" outlineLevel="2">
      <c r="A1242" s="89" t="s">
        <v>124</v>
      </c>
      <c r="B1242" s="104" t="s">
        <v>10949</v>
      </c>
      <c r="C1242" s="103" t="s">
        <v>10948</v>
      </c>
      <c r="D1242" s="161">
        <v>1002341</v>
      </c>
      <c r="E1242" s="161">
        <v>906138.96</v>
      </c>
      <c r="F1242" s="162">
        <f t="shared" si="63"/>
        <v>96202.040000000037</v>
      </c>
      <c r="G1242" s="52">
        <f t="shared" si="64"/>
        <v>0.90402264299275392</v>
      </c>
      <c r="H1242" s="92"/>
    </row>
    <row r="1243" spans="1:8" s="15" customFormat="1" ht="25.5" outlineLevel="2">
      <c r="A1243" s="89" t="s">
        <v>124</v>
      </c>
      <c r="B1243" s="104" t="s">
        <v>10947</v>
      </c>
      <c r="C1243" s="103" t="s">
        <v>10946</v>
      </c>
      <c r="D1243" s="161">
        <v>1002341</v>
      </c>
      <c r="E1243" s="161">
        <v>906138.96</v>
      </c>
      <c r="F1243" s="162">
        <f t="shared" si="63"/>
        <v>96202.040000000037</v>
      </c>
      <c r="G1243" s="52">
        <f t="shared" si="64"/>
        <v>0.90402264299275392</v>
      </c>
      <c r="H1243" s="92"/>
    </row>
    <row r="1244" spans="1:8" s="15" customFormat="1" ht="25.5" outlineLevel="2">
      <c r="A1244" s="89" t="s">
        <v>124</v>
      </c>
      <c r="B1244" s="104" t="s">
        <v>10941</v>
      </c>
      <c r="C1244" s="103" t="s">
        <v>10940</v>
      </c>
      <c r="D1244" s="161">
        <v>4009366</v>
      </c>
      <c r="E1244" s="161">
        <v>3624555.85</v>
      </c>
      <c r="F1244" s="162">
        <f t="shared" si="63"/>
        <v>384810.14999999991</v>
      </c>
      <c r="G1244" s="52">
        <f t="shared" si="64"/>
        <v>0.90402219453150445</v>
      </c>
      <c r="H1244" s="92"/>
    </row>
    <row r="1245" spans="1:8" s="15" customFormat="1" ht="25.5" outlineLevel="2">
      <c r="A1245" s="89" t="s">
        <v>124</v>
      </c>
      <c r="B1245" s="104" t="s">
        <v>10939</v>
      </c>
      <c r="C1245" s="103" t="s">
        <v>6907</v>
      </c>
      <c r="D1245" s="161">
        <v>4009366</v>
      </c>
      <c r="E1245" s="161">
        <v>3560000</v>
      </c>
      <c r="F1245" s="162">
        <f t="shared" si="63"/>
        <v>449366</v>
      </c>
      <c r="G1245" s="52">
        <f t="shared" si="64"/>
        <v>0.88792093313506426</v>
      </c>
      <c r="H1245" s="92"/>
    </row>
    <row r="1246" spans="1:8" s="15" customFormat="1" ht="25.5" outlineLevel="2">
      <c r="A1246" s="89" t="s">
        <v>124</v>
      </c>
      <c r="B1246" s="104" t="s">
        <v>10934</v>
      </c>
      <c r="C1246" s="103" t="s">
        <v>10933</v>
      </c>
      <c r="D1246" s="161">
        <v>4009366</v>
      </c>
      <c r="E1246" s="161">
        <v>3624555.85</v>
      </c>
      <c r="F1246" s="162">
        <f t="shared" si="63"/>
        <v>384810.14999999991</v>
      </c>
      <c r="G1246" s="52">
        <f t="shared" si="64"/>
        <v>0.90402219453150445</v>
      </c>
      <c r="H1246" s="92"/>
    </row>
    <row r="1247" spans="1:8" s="15" customFormat="1" ht="25.5" outlineLevel="2">
      <c r="A1247" s="89" t="s">
        <v>124</v>
      </c>
      <c r="B1247" s="104" t="s">
        <v>10932</v>
      </c>
      <c r="C1247" s="103" t="s">
        <v>10931</v>
      </c>
      <c r="D1247" s="161">
        <v>5011707</v>
      </c>
      <c r="E1247" s="161">
        <v>4530694.82</v>
      </c>
      <c r="F1247" s="162">
        <f t="shared" si="63"/>
        <v>481012.1799999997</v>
      </c>
      <c r="G1247" s="52">
        <f t="shared" si="64"/>
        <v>0.90402228621904679</v>
      </c>
      <c r="H1247" s="92"/>
    </row>
    <row r="1248" spans="1:8" s="15" customFormat="1" ht="25.5" outlineLevel="2">
      <c r="A1248" s="89" t="s">
        <v>124</v>
      </c>
      <c r="B1248" s="104" t="s">
        <v>10930</v>
      </c>
      <c r="C1248" s="103" t="s">
        <v>10929</v>
      </c>
      <c r="D1248" s="161">
        <v>3007024</v>
      </c>
      <c r="E1248" s="161">
        <v>2718416.89</v>
      </c>
      <c r="F1248" s="162">
        <f t="shared" si="63"/>
        <v>288607.10999999987</v>
      </c>
      <c r="G1248" s="52">
        <f t="shared" si="64"/>
        <v>0.90402234568131157</v>
      </c>
      <c r="H1248" s="92"/>
    </row>
    <row r="1249" spans="1:8" s="17" customFormat="1" ht="25.5" outlineLevel="2">
      <c r="A1249" s="89" t="s">
        <v>124</v>
      </c>
      <c r="B1249" s="104" t="s">
        <v>10924</v>
      </c>
      <c r="C1249" s="103" t="s">
        <v>10923</v>
      </c>
      <c r="D1249" s="161">
        <v>2505853</v>
      </c>
      <c r="E1249" s="161">
        <v>1961651.55</v>
      </c>
      <c r="F1249" s="162">
        <f t="shared" si="63"/>
        <v>544201.44999999995</v>
      </c>
      <c r="G1249" s="52">
        <f t="shared" si="64"/>
        <v>0.78282786340619348</v>
      </c>
      <c r="H1249" s="92"/>
    </row>
    <row r="1250" spans="1:8" s="15" customFormat="1" ht="25.5" outlineLevel="2">
      <c r="A1250" s="89" t="s">
        <v>124</v>
      </c>
      <c r="B1250" s="104" t="s">
        <v>10922</v>
      </c>
      <c r="C1250" s="103" t="s">
        <v>10921</v>
      </c>
      <c r="D1250" s="161">
        <v>2505853</v>
      </c>
      <c r="E1250" s="161">
        <v>2265347.41</v>
      </c>
      <c r="F1250" s="162">
        <f t="shared" si="63"/>
        <v>240505.58999999985</v>
      </c>
      <c r="G1250" s="52">
        <f t="shared" si="64"/>
        <v>0.90402246660119334</v>
      </c>
      <c r="H1250" s="92"/>
    </row>
    <row r="1251" spans="1:8" s="15" customFormat="1" ht="25.5" outlineLevel="2">
      <c r="A1251" s="89" t="s">
        <v>124</v>
      </c>
      <c r="B1251" s="104" t="s">
        <v>10918</v>
      </c>
      <c r="C1251" s="103" t="s">
        <v>10917</v>
      </c>
      <c r="D1251" s="161">
        <v>4009366</v>
      </c>
      <c r="E1251" s="161">
        <v>3624555.86</v>
      </c>
      <c r="F1251" s="162">
        <f t="shared" si="63"/>
        <v>384810.14000000013</v>
      </c>
      <c r="G1251" s="52">
        <f t="shared" si="64"/>
        <v>0.90402219702566433</v>
      </c>
      <c r="H1251" s="92"/>
    </row>
    <row r="1252" spans="1:8" s="15" customFormat="1" ht="25.5" outlineLevel="2">
      <c r="A1252" s="89" t="s">
        <v>124</v>
      </c>
      <c r="B1252" s="104" t="s">
        <v>10916</v>
      </c>
      <c r="C1252" s="103" t="s">
        <v>10915</v>
      </c>
      <c r="D1252" s="161">
        <v>3508195</v>
      </c>
      <c r="E1252" s="161">
        <v>3088000</v>
      </c>
      <c r="F1252" s="162">
        <f t="shared" si="63"/>
        <v>420195</v>
      </c>
      <c r="G1252" s="52">
        <f t="shared" si="64"/>
        <v>0.88022473095138665</v>
      </c>
      <c r="H1252" s="92"/>
    </row>
    <row r="1253" spans="1:8" s="15" customFormat="1" outlineLevel="2">
      <c r="A1253" s="89" t="s">
        <v>124</v>
      </c>
      <c r="B1253" s="104" t="s">
        <v>6798</v>
      </c>
      <c r="C1253" s="103" t="s">
        <v>6797</v>
      </c>
      <c r="D1253" s="161">
        <v>200000</v>
      </c>
      <c r="E1253" s="161">
        <v>160000</v>
      </c>
      <c r="F1253" s="162">
        <f t="shared" si="63"/>
        <v>40000</v>
      </c>
      <c r="G1253" s="52">
        <f t="shared" si="64"/>
        <v>0.8</v>
      </c>
      <c r="H1253" s="92"/>
    </row>
    <row r="1254" spans="1:8" s="101" customFormat="1" outlineLevel="1">
      <c r="A1254" s="91" t="s">
        <v>11172</v>
      </c>
      <c r="B1254" s="104"/>
      <c r="C1254" s="103"/>
      <c r="D1254" s="161"/>
      <c r="E1254" s="161"/>
      <c r="F1254" s="162">
        <f>SUBTOTAL(9,F1094:F1253)</f>
        <v>58301078.789999992</v>
      </c>
      <c r="G1254" s="52"/>
      <c r="H1254" s="92"/>
    </row>
    <row r="1255" spans="1:8" s="15" customFormat="1" outlineLevel="2">
      <c r="A1255" s="89" t="s">
        <v>132</v>
      </c>
      <c r="B1255" s="104" t="s">
        <v>11899</v>
      </c>
      <c r="C1255" s="117" t="s">
        <v>11900</v>
      </c>
      <c r="D1255" s="161">
        <v>2140000</v>
      </c>
      <c r="E1255" s="161">
        <v>2139969.62</v>
      </c>
      <c r="F1255" s="162">
        <f t="shared" ref="F1255:F1262" si="65">D1255-E1255</f>
        <v>30.379999999888241</v>
      </c>
      <c r="G1255" s="52">
        <f t="shared" ref="G1255:G1262" si="66">E1255/D1255</f>
        <v>0.9999858037383178</v>
      </c>
      <c r="H1255" s="90"/>
    </row>
    <row r="1256" spans="1:8" s="15" customFormat="1" ht="25.5" outlineLevel="2">
      <c r="A1256" s="89" t="s">
        <v>132</v>
      </c>
      <c r="B1256" s="104" t="s">
        <v>11254</v>
      </c>
      <c r="C1256" s="103" t="s">
        <v>11255</v>
      </c>
      <c r="D1256" s="161">
        <v>3825711.66</v>
      </c>
      <c r="E1256" s="161">
        <v>1404684.89</v>
      </c>
      <c r="F1256" s="162">
        <f t="shared" si="65"/>
        <v>2421026.7700000005</v>
      </c>
      <c r="G1256" s="52">
        <f t="shared" si="66"/>
        <v>0.3671695660409493</v>
      </c>
      <c r="H1256" s="90"/>
    </row>
    <row r="1257" spans="1:8" s="15" customFormat="1" ht="25.5" outlineLevel="2">
      <c r="A1257" s="89" t="s">
        <v>132</v>
      </c>
      <c r="B1257" s="104" t="s">
        <v>11256</v>
      </c>
      <c r="C1257" s="103" t="s">
        <v>11255</v>
      </c>
      <c r="D1257" s="161">
        <v>2295427</v>
      </c>
      <c r="E1257" s="161">
        <v>842810.94</v>
      </c>
      <c r="F1257" s="162">
        <f t="shared" si="65"/>
        <v>1452616.06</v>
      </c>
      <c r="G1257" s="52">
        <f t="shared" si="66"/>
        <v>0.36716956801501416</v>
      </c>
      <c r="H1257" s="90"/>
    </row>
    <row r="1258" spans="1:8" s="15" customFormat="1" outlineLevel="2">
      <c r="A1258" s="89" t="s">
        <v>132</v>
      </c>
      <c r="B1258" s="104" t="s">
        <v>9997</v>
      </c>
      <c r="C1258" s="103" t="s">
        <v>9996</v>
      </c>
      <c r="D1258" s="161">
        <v>8457070</v>
      </c>
      <c r="E1258" s="161">
        <v>3319512.87</v>
      </c>
      <c r="F1258" s="162">
        <f t="shared" si="65"/>
        <v>5137557.13</v>
      </c>
      <c r="G1258" s="52">
        <f t="shared" si="66"/>
        <v>0.39251334918594738</v>
      </c>
      <c r="H1258" s="95"/>
    </row>
    <row r="1259" spans="1:8" s="15" customFormat="1" outlineLevel="2">
      <c r="A1259" s="89" t="s">
        <v>132</v>
      </c>
      <c r="B1259" s="104" t="s">
        <v>9995</v>
      </c>
      <c r="C1259" s="103" t="s">
        <v>9994</v>
      </c>
      <c r="D1259" s="161">
        <v>768825</v>
      </c>
      <c r="E1259" s="161">
        <v>766297.27</v>
      </c>
      <c r="F1259" s="162">
        <f t="shared" si="65"/>
        <v>2527.7299999999814</v>
      </c>
      <c r="G1259" s="52">
        <f t="shared" si="66"/>
        <v>0.99671221669430632</v>
      </c>
      <c r="H1259" s="90"/>
    </row>
    <row r="1260" spans="1:8" s="15" customFormat="1" ht="25.5" outlineLevel="2">
      <c r="A1260" s="89" t="s">
        <v>132</v>
      </c>
      <c r="B1260" s="104" t="s">
        <v>133</v>
      </c>
      <c r="C1260" s="103" t="s">
        <v>134</v>
      </c>
      <c r="D1260" s="161">
        <v>3991200</v>
      </c>
      <c r="E1260" s="161">
        <v>3930651.7</v>
      </c>
      <c r="F1260" s="162">
        <f t="shared" si="65"/>
        <v>60548.299999999814</v>
      </c>
      <c r="G1260" s="52">
        <f t="shared" si="66"/>
        <v>0.98482955001002215</v>
      </c>
      <c r="H1260" s="90"/>
    </row>
    <row r="1261" spans="1:8" s="15" customFormat="1" outlineLevel="2">
      <c r="A1261" s="89" t="s">
        <v>132</v>
      </c>
      <c r="B1261" s="104" t="s">
        <v>6792</v>
      </c>
      <c r="C1261" s="103" t="s">
        <v>6791</v>
      </c>
      <c r="D1261" s="161">
        <v>801180</v>
      </c>
      <c r="E1261" s="161">
        <v>719921</v>
      </c>
      <c r="F1261" s="162">
        <f t="shared" si="65"/>
        <v>81259</v>
      </c>
      <c r="G1261" s="52">
        <f t="shared" si="66"/>
        <v>0.89857585062033496</v>
      </c>
      <c r="H1261" s="90"/>
    </row>
    <row r="1262" spans="1:8" s="15" customFormat="1" outlineLevel="2">
      <c r="A1262" s="89" t="s">
        <v>132</v>
      </c>
      <c r="B1262" s="104" t="s">
        <v>135</v>
      </c>
      <c r="C1262" s="103" t="s">
        <v>136</v>
      </c>
      <c r="D1262" s="161">
        <v>5885416</v>
      </c>
      <c r="E1262" s="161">
        <v>3225416</v>
      </c>
      <c r="F1262" s="162">
        <f t="shared" si="65"/>
        <v>2660000</v>
      </c>
      <c r="G1262" s="52">
        <f t="shared" si="66"/>
        <v>0.5480353470340924</v>
      </c>
      <c r="H1262" s="90"/>
    </row>
    <row r="1263" spans="1:8" s="101" customFormat="1" outlineLevel="1">
      <c r="A1263" s="91" t="s">
        <v>11173</v>
      </c>
      <c r="B1263" s="104"/>
      <c r="C1263" s="103"/>
      <c r="D1263" s="161"/>
      <c r="E1263" s="161"/>
      <c r="F1263" s="162">
        <f>SUBTOTAL(9,F1255:F1262)</f>
        <v>11815565.370000001</v>
      </c>
      <c r="G1263" s="52"/>
      <c r="H1263" s="90"/>
    </row>
    <row r="1264" spans="1:8" s="101" customFormat="1" ht="38.25" outlineLevel="2">
      <c r="A1264" s="89" t="s">
        <v>148</v>
      </c>
      <c r="B1264" s="104" t="s">
        <v>149</v>
      </c>
      <c r="C1264" s="103" t="s">
        <v>150</v>
      </c>
      <c r="D1264" s="161">
        <v>8931441</v>
      </c>
      <c r="E1264" s="161">
        <v>8931440.9800000004</v>
      </c>
      <c r="F1264" s="162">
        <v>0</v>
      </c>
      <c r="G1264" s="52">
        <f t="shared" ref="G1264:G1291" si="67">E1264/D1264</f>
        <v>0.99999999776071968</v>
      </c>
      <c r="H1264" s="92" t="s">
        <v>12322</v>
      </c>
    </row>
    <row r="1265" spans="1:8" s="15" customFormat="1" ht="25.5" outlineLevel="2">
      <c r="A1265" s="89" t="s">
        <v>148</v>
      </c>
      <c r="B1265" s="104" t="s">
        <v>11989</v>
      </c>
      <c r="C1265" s="103" t="s">
        <v>11990</v>
      </c>
      <c r="D1265" s="161">
        <v>19514545.77</v>
      </c>
      <c r="E1265" s="161">
        <v>19514545.5</v>
      </c>
      <c r="F1265" s="162">
        <f t="shared" ref="F1265:F1291" si="68">D1265-E1265</f>
        <v>0.26999999955296516</v>
      </c>
      <c r="G1265" s="52">
        <f t="shared" si="67"/>
        <v>0.99999998616416685</v>
      </c>
      <c r="H1265" s="92"/>
    </row>
    <row r="1266" spans="1:8" s="15" customFormat="1" outlineLevel="2">
      <c r="A1266" s="89" t="s">
        <v>148</v>
      </c>
      <c r="B1266" s="104" t="s">
        <v>11562</v>
      </c>
      <c r="C1266" s="103" t="s">
        <v>9039</v>
      </c>
      <c r="D1266" s="161">
        <v>14351393</v>
      </c>
      <c r="E1266" s="161">
        <v>14351392</v>
      </c>
      <c r="F1266" s="162">
        <f t="shared" si="68"/>
        <v>1</v>
      </c>
      <c r="G1266" s="52">
        <f t="shared" si="67"/>
        <v>0.99999993032035284</v>
      </c>
      <c r="H1266" s="92"/>
    </row>
    <row r="1267" spans="1:8" s="15" customFormat="1" outlineLevel="2">
      <c r="A1267" s="89" t="s">
        <v>148</v>
      </c>
      <c r="B1267" s="104" t="s">
        <v>11563</v>
      </c>
      <c r="C1267" s="103" t="s">
        <v>11564</v>
      </c>
      <c r="D1267" s="161">
        <v>19476889</v>
      </c>
      <c r="E1267" s="161">
        <v>19476888</v>
      </c>
      <c r="F1267" s="162">
        <f t="shared" si="68"/>
        <v>1</v>
      </c>
      <c r="G1267" s="52">
        <f t="shared" si="67"/>
        <v>0.99999994865709818</v>
      </c>
      <c r="H1267" s="92"/>
    </row>
    <row r="1268" spans="1:8" s="15" customFormat="1" ht="25.5" outlineLevel="2">
      <c r="A1268" s="89" t="s">
        <v>148</v>
      </c>
      <c r="B1268" s="104" t="s">
        <v>9975</v>
      </c>
      <c r="C1268" s="103" t="s">
        <v>9974</v>
      </c>
      <c r="D1268" s="161">
        <v>16401592</v>
      </c>
      <c r="E1268" s="161">
        <v>1661200</v>
      </c>
      <c r="F1268" s="162">
        <f t="shared" si="68"/>
        <v>14740392</v>
      </c>
      <c r="G1268" s="52">
        <f t="shared" si="67"/>
        <v>0.10128285107933425</v>
      </c>
      <c r="H1268" s="92"/>
    </row>
    <row r="1269" spans="1:8" s="15" customFormat="1" ht="38.25" outlineLevel="2">
      <c r="A1269" s="89" t="s">
        <v>148</v>
      </c>
      <c r="B1269" s="104" t="s">
        <v>9973</v>
      </c>
      <c r="C1269" s="103" t="s">
        <v>9972</v>
      </c>
      <c r="D1269" s="161">
        <v>18451790</v>
      </c>
      <c r="E1269" s="161">
        <v>2684000</v>
      </c>
      <c r="F1269" s="162">
        <f t="shared" si="68"/>
        <v>15767790</v>
      </c>
      <c r="G1269" s="52">
        <f t="shared" si="67"/>
        <v>0.14546014234933305</v>
      </c>
      <c r="H1269" s="92"/>
    </row>
    <row r="1270" spans="1:8" s="15" customFormat="1" outlineLevel="2">
      <c r="A1270" s="89" t="s">
        <v>148</v>
      </c>
      <c r="B1270" s="104" t="s">
        <v>11529</v>
      </c>
      <c r="C1270" s="103" t="s">
        <v>11530</v>
      </c>
      <c r="D1270" s="161">
        <v>521483</v>
      </c>
      <c r="E1270" s="161">
        <v>521482.56</v>
      </c>
      <c r="F1270" s="162">
        <f t="shared" si="68"/>
        <v>0.44000000000232831</v>
      </c>
      <c r="G1270" s="52">
        <f t="shared" si="67"/>
        <v>0.99999915625245694</v>
      </c>
      <c r="H1270" s="92"/>
    </row>
    <row r="1271" spans="1:8" s="15" customFormat="1" outlineLevel="2">
      <c r="A1271" s="89" t="s">
        <v>148</v>
      </c>
      <c r="B1271" s="104" t="s">
        <v>6634</v>
      </c>
      <c r="C1271" s="103" t="s">
        <v>11531</v>
      </c>
      <c r="D1271" s="161">
        <v>4406490</v>
      </c>
      <c r="E1271" s="161">
        <v>3959560</v>
      </c>
      <c r="F1271" s="162">
        <f t="shared" si="68"/>
        <v>446930</v>
      </c>
      <c r="G1271" s="52">
        <f t="shared" si="67"/>
        <v>0.89857460246136944</v>
      </c>
      <c r="H1271" s="92"/>
    </row>
    <row r="1272" spans="1:8" s="15" customFormat="1" ht="25.5" outlineLevel="2">
      <c r="A1272" s="89" t="s">
        <v>148</v>
      </c>
      <c r="B1272" s="104" t="s">
        <v>6633</v>
      </c>
      <c r="C1272" s="103" t="s">
        <v>6632</v>
      </c>
      <c r="D1272" s="161">
        <v>1602360</v>
      </c>
      <c r="E1272" s="161">
        <v>1439840</v>
      </c>
      <c r="F1272" s="162">
        <f t="shared" si="68"/>
        <v>162520</v>
      </c>
      <c r="G1272" s="52">
        <f t="shared" si="67"/>
        <v>0.89857460246136944</v>
      </c>
      <c r="H1272" s="92"/>
    </row>
    <row r="1273" spans="1:8" s="15" customFormat="1" outlineLevel="2">
      <c r="A1273" s="89" t="s">
        <v>148</v>
      </c>
      <c r="B1273" s="104" t="s">
        <v>6629</v>
      </c>
      <c r="C1273" s="103" t="s">
        <v>6628</v>
      </c>
      <c r="D1273" s="161">
        <v>2403540</v>
      </c>
      <c r="E1273" s="161">
        <v>2159761</v>
      </c>
      <c r="F1273" s="162">
        <f t="shared" si="68"/>
        <v>243779</v>
      </c>
      <c r="G1273" s="52">
        <f t="shared" si="67"/>
        <v>0.89857501851435795</v>
      </c>
      <c r="H1273" s="92"/>
    </row>
    <row r="1274" spans="1:8" s="15" customFormat="1" outlineLevel="2">
      <c r="A1274" s="89" t="s">
        <v>148</v>
      </c>
      <c r="B1274" s="104" t="s">
        <v>6627</v>
      </c>
      <c r="C1274" s="103" t="s">
        <v>6626</v>
      </c>
      <c r="D1274" s="161">
        <v>4807080</v>
      </c>
      <c r="E1274" s="161">
        <v>4293604.0199999996</v>
      </c>
      <c r="F1274" s="162">
        <f t="shared" si="68"/>
        <v>513475.98000000045</v>
      </c>
      <c r="G1274" s="52">
        <f t="shared" si="67"/>
        <v>0.89318339199680463</v>
      </c>
      <c r="H1274" s="92"/>
    </row>
    <row r="1275" spans="1:8" s="15" customFormat="1" ht="25.5" outlineLevel="2">
      <c r="A1275" s="89" t="s">
        <v>148</v>
      </c>
      <c r="B1275" s="104" t="s">
        <v>6625</v>
      </c>
      <c r="C1275" s="103" t="s">
        <v>6624</v>
      </c>
      <c r="D1275" s="161">
        <v>1602360</v>
      </c>
      <c r="E1275" s="161">
        <v>1439840</v>
      </c>
      <c r="F1275" s="162">
        <f t="shared" si="68"/>
        <v>162520</v>
      </c>
      <c r="G1275" s="52">
        <f t="shared" si="67"/>
        <v>0.89857460246136944</v>
      </c>
      <c r="H1275" s="92"/>
    </row>
    <row r="1276" spans="1:8" s="15" customFormat="1" ht="38.25" outlineLevel="2">
      <c r="A1276" s="89" t="s">
        <v>148</v>
      </c>
      <c r="B1276" s="104" t="s">
        <v>6623</v>
      </c>
      <c r="C1276" s="103" t="s">
        <v>6622</v>
      </c>
      <c r="D1276" s="161">
        <v>418520</v>
      </c>
      <c r="E1276" s="161">
        <v>254898.23</v>
      </c>
      <c r="F1276" s="162">
        <f t="shared" si="68"/>
        <v>163621.76999999999</v>
      </c>
      <c r="G1276" s="52">
        <f t="shared" si="67"/>
        <v>0.60904671222402751</v>
      </c>
      <c r="H1276" s="92"/>
    </row>
    <row r="1277" spans="1:8" s="15" customFormat="1" ht="25.5" outlineLevel="2">
      <c r="A1277" s="89" t="s">
        <v>148</v>
      </c>
      <c r="B1277" s="104" t="s">
        <v>6621</v>
      </c>
      <c r="C1277" s="103" t="s">
        <v>6620</v>
      </c>
      <c r="D1277" s="161">
        <v>1602360</v>
      </c>
      <c r="E1277" s="161">
        <v>1439840</v>
      </c>
      <c r="F1277" s="162">
        <f t="shared" si="68"/>
        <v>162520</v>
      </c>
      <c r="G1277" s="52">
        <f t="shared" si="67"/>
        <v>0.89857460246136944</v>
      </c>
      <c r="H1277" s="92"/>
    </row>
    <row r="1278" spans="1:8" s="15" customFormat="1" ht="25.5" outlineLevel="2">
      <c r="A1278" s="89" t="s">
        <v>148</v>
      </c>
      <c r="B1278" s="104" t="s">
        <v>6619</v>
      </c>
      <c r="C1278" s="103" t="s">
        <v>6618</v>
      </c>
      <c r="D1278" s="161">
        <v>1602360</v>
      </c>
      <c r="E1278" s="161">
        <v>840000</v>
      </c>
      <c r="F1278" s="162">
        <f t="shared" si="68"/>
        <v>762360</v>
      </c>
      <c r="G1278" s="52">
        <f t="shared" si="67"/>
        <v>0.52422676552085679</v>
      </c>
      <c r="H1278" s="90"/>
    </row>
    <row r="1279" spans="1:8" s="15" customFormat="1" ht="25.5" outlineLevel="2">
      <c r="A1279" s="89" t="s">
        <v>148</v>
      </c>
      <c r="B1279" s="104" t="s">
        <v>6617</v>
      </c>
      <c r="C1279" s="103" t="s">
        <v>6616</v>
      </c>
      <c r="D1279" s="161">
        <v>20029501</v>
      </c>
      <c r="E1279" s="161">
        <v>18816093.170000002</v>
      </c>
      <c r="F1279" s="162">
        <f t="shared" si="68"/>
        <v>1213407.8299999982</v>
      </c>
      <c r="G1279" s="52">
        <f t="shared" si="67"/>
        <v>0.93941896855043971</v>
      </c>
      <c r="H1279" s="92"/>
    </row>
    <row r="1280" spans="1:8" s="15" customFormat="1" ht="25.5" outlineLevel="2">
      <c r="A1280" s="89" t="s">
        <v>148</v>
      </c>
      <c r="B1280" s="104" t="s">
        <v>6615</v>
      </c>
      <c r="C1280" s="103" t="s">
        <v>6614</v>
      </c>
      <c r="D1280" s="161">
        <v>16023601</v>
      </c>
      <c r="E1280" s="161">
        <v>15125807.890000001</v>
      </c>
      <c r="F1280" s="162">
        <f t="shared" si="68"/>
        <v>897793.1099999994</v>
      </c>
      <c r="G1280" s="52">
        <f t="shared" si="67"/>
        <v>0.94397057752498958</v>
      </c>
      <c r="H1280" s="92"/>
    </row>
    <row r="1281" spans="1:8" s="15" customFormat="1" ht="25.5" outlineLevel="2">
      <c r="A1281" s="89" t="s">
        <v>148</v>
      </c>
      <c r="B1281" s="104" t="s">
        <v>6613</v>
      </c>
      <c r="C1281" s="103" t="s">
        <v>6612</v>
      </c>
      <c r="D1281" s="161">
        <v>12017701</v>
      </c>
      <c r="E1281" s="161">
        <v>11289656</v>
      </c>
      <c r="F1281" s="162">
        <f t="shared" si="68"/>
        <v>728045</v>
      </c>
      <c r="G1281" s="52">
        <f t="shared" si="67"/>
        <v>0.93941894543723459</v>
      </c>
      <c r="H1281" s="92"/>
    </row>
    <row r="1282" spans="1:8" s="15" customFormat="1" ht="25.5" outlineLevel="2">
      <c r="A1282" s="89" t="s">
        <v>148</v>
      </c>
      <c r="B1282" s="104" t="s">
        <v>6611</v>
      </c>
      <c r="C1282" s="103" t="s">
        <v>6610</v>
      </c>
      <c r="D1282" s="161">
        <v>16023601</v>
      </c>
      <c r="E1282" s="161">
        <v>15052874.720000001</v>
      </c>
      <c r="F1282" s="162">
        <f t="shared" si="68"/>
        <v>970726.27999999933</v>
      </c>
      <c r="G1282" s="52">
        <f t="shared" si="67"/>
        <v>0.93941896830806015</v>
      </c>
      <c r="H1282" s="92"/>
    </row>
    <row r="1283" spans="1:8" s="15" customFormat="1" ht="25.5" outlineLevel="2">
      <c r="A1283" s="89" t="s">
        <v>148</v>
      </c>
      <c r="B1283" s="104" t="s">
        <v>6609</v>
      </c>
      <c r="C1283" s="103" t="s">
        <v>6608</v>
      </c>
      <c r="D1283" s="161">
        <v>13019176</v>
      </c>
      <c r="E1283" s="161">
        <v>11807643.27</v>
      </c>
      <c r="F1283" s="162">
        <f t="shared" si="68"/>
        <v>1211532.7300000004</v>
      </c>
      <c r="G1283" s="52">
        <f t="shared" si="67"/>
        <v>0.90694244167219185</v>
      </c>
      <c r="H1283" s="92"/>
    </row>
    <row r="1284" spans="1:8" s="15" customFormat="1" ht="25.5" outlineLevel="2">
      <c r="A1284" s="89" t="s">
        <v>148</v>
      </c>
      <c r="B1284" s="104" t="s">
        <v>6605</v>
      </c>
      <c r="C1284" s="103" t="s">
        <v>6604</v>
      </c>
      <c r="D1284" s="161">
        <v>3004425</v>
      </c>
      <c r="E1284" s="161">
        <v>2652427</v>
      </c>
      <c r="F1284" s="162">
        <f t="shared" si="68"/>
        <v>351998</v>
      </c>
      <c r="G1284" s="52">
        <f t="shared" si="67"/>
        <v>0.88284014412075518</v>
      </c>
      <c r="H1284" s="92"/>
    </row>
    <row r="1285" spans="1:8" s="15" customFormat="1" ht="25.5" outlineLevel="2">
      <c r="A1285" s="89" t="s">
        <v>148</v>
      </c>
      <c r="B1285" s="104" t="s">
        <v>6603</v>
      </c>
      <c r="C1285" s="103" t="s">
        <v>6602</v>
      </c>
      <c r="D1285" s="161">
        <v>1001475</v>
      </c>
      <c r="E1285" s="161">
        <v>899900</v>
      </c>
      <c r="F1285" s="162">
        <f t="shared" si="68"/>
        <v>101575</v>
      </c>
      <c r="G1285" s="52">
        <f t="shared" si="67"/>
        <v>0.89857460246136944</v>
      </c>
      <c r="H1285" s="92"/>
    </row>
    <row r="1286" spans="1:8" s="15" customFormat="1" ht="25.5" outlineLevel="2">
      <c r="A1286" s="89" t="s">
        <v>148</v>
      </c>
      <c r="B1286" s="104" t="s">
        <v>6601</v>
      </c>
      <c r="C1286" s="103" t="s">
        <v>6600</v>
      </c>
      <c r="D1286" s="161">
        <v>5007375</v>
      </c>
      <c r="E1286" s="161">
        <v>4499500</v>
      </c>
      <c r="F1286" s="162">
        <f t="shared" si="68"/>
        <v>507875</v>
      </c>
      <c r="G1286" s="52">
        <f t="shared" si="67"/>
        <v>0.89857460246136944</v>
      </c>
      <c r="H1286" s="92"/>
    </row>
    <row r="1287" spans="1:8" s="15" customFormat="1" ht="25.5" outlineLevel="2">
      <c r="A1287" s="89" t="s">
        <v>148</v>
      </c>
      <c r="B1287" s="104" t="s">
        <v>6599</v>
      </c>
      <c r="C1287" s="103" t="s">
        <v>6598</v>
      </c>
      <c r="D1287" s="161">
        <v>3004425</v>
      </c>
      <c r="E1287" s="161">
        <v>2126344.4</v>
      </c>
      <c r="F1287" s="162">
        <f t="shared" si="68"/>
        <v>878080.60000000009</v>
      </c>
      <c r="G1287" s="52">
        <f t="shared" si="67"/>
        <v>0.7077375537748487</v>
      </c>
      <c r="H1287" s="92"/>
    </row>
    <row r="1288" spans="1:8" s="15" customFormat="1" ht="25.5" outlineLevel="2">
      <c r="A1288" s="89" t="s">
        <v>148</v>
      </c>
      <c r="B1288" s="104" t="s">
        <v>6595</v>
      </c>
      <c r="C1288" s="103" t="s">
        <v>6594</v>
      </c>
      <c r="D1288" s="161">
        <v>4005900</v>
      </c>
      <c r="E1288" s="161">
        <v>3620580</v>
      </c>
      <c r="F1288" s="162">
        <f t="shared" si="68"/>
        <v>385320</v>
      </c>
      <c r="G1288" s="52">
        <f t="shared" si="67"/>
        <v>0.9038118774807159</v>
      </c>
      <c r="H1288" s="92"/>
    </row>
    <row r="1289" spans="1:8" s="15" customFormat="1" ht="25.5" outlineLevel="2">
      <c r="A1289" s="89" t="s">
        <v>148</v>
      </c>
      <c r="B1289" s="104" t="s">
        <v>10776</v>
      </c>
      <c r="C1289" s="103" t="s">
        <v>10775</v>
      </c>
      <c r="D1289" s="161">
        <v>5011707</v>
      </c>
      <c r="E1289" s="161">
        <v>4530695</v>
      </c>
      <c r="F1289" s="162">
        <f t="shared" si="68"/>
        <v>481012</v>
      </c>
      <c r="G1289" s="52">
        <f t="shared" si="67"/>
        <v>0.90402232213495326</v>
      </c>
      <c r="H1289" s="92"/>
    </row>
    <row r="1290" spans="1:8" s="15" customFormat="1" ht="25.5" outlineLevel="2">
      <c r="A1290" s="89" t="s">
        <v>148</v>
      </c>
      <c r="B1290" s="104" t="s">
        <v>10774</v>
      </c>
      <c r="C1290" s="103" t="s">
        <v>10773</v>
      </c>
      <c r="D1290" s="161">
        <v>2004683</v>
      </c>
      <c r="E1290" s="161">
        <v>1812278</v>
      </c>
      <c r="F1290" s="162">
        <f t="shared" si="68"/>
        <v>192405</v>
      </c>
      <c r="G1290" s="52">
        <f t="shared" si="67"/>
        <v>0.9040222319439033</v>
      </c>
      <c r="H1290" s="92"/>
    </row>
    <row r="1291" spans="1:8" s="15" customFormat="1" ht="25.5" outlineLevel="2">
      <c r="A1291" s="89" t="s">
        <v>148</v>
      </c>
      <c r="B1291" s="104" t="s">
        <v>10772</v>
      </c>
      <c r="C1291" s="103" t="s">
        <v>10771</v>
      </c>
      <c r="D1291" s="161">
        <v>2004683</v>
      </c>
      <c r="E1291" s="161">
        <v>1812278</v>
      </c>
      <c r="F1291" s="162">
        <f t="shared" si="68"/>
        <v>192405</v>
      </c>
      <c r="G1291" s="52">
        <f t="shared" si="67"/>
        <v>0.9040222319439033</v>
      </c>
      <c r="H1291" s="92"/>
    </row>
    <row r="1292" spans="1:8" s="101" customFormat="1" outlineLevel="1">
      <c r="A1292" s="91" t="s">
        <v>11174</v>
      </c>
      <c r="B1292" s="104"/>
      <c r="C1292" s="103"/>
      <c r="D1292" s="161"/>
      <c r="E1292" s="161"/>
      <c r="F1292" s="162">
        <f>SUBTOTAL(9,F1264:F1291)</f>
        <v>41238087.009999998</v>
      </c>
      <c r="G1292" s="52"/>
      <c r="H1292" s="92"/>
    </row>
    <row r="1293" spans="1:8" s="15" customFormat="1" ht="25.5" outlineLevel="2">
      <c r="A1293" s="89" t="s">
        <v>151</v>
      </c>
      <c r="B1293" s="104" t="s">
        <v>152</v>
      </c>
      <c r="C1293" s="103" t="s">
        <v>153</v>
      </c>
      <c r="D1293" s="161">
        <v>3921005</v>
      </c>
      <c r="E1293" s="161">
        <v>3861778.48</v>
      </c>
      <c r="F1293" s="162">
        <f t="shared" ref="F1293:F1356" si="69">D1293-E1293</f>
        <v>59226.520000000019</v>
      </c>
      <c r="G1293" s="52">
        <f t="shared" ref="G1293:G1356" si="70">E1293/D1293</f>
        <v>0.98489506644342462</v>
      </c>
      <c r="H1293" s="92"/>
    </row>
    <row r="1294" spans="1:8" s="15" customFormat="1" outlineLevel="2">
      <c r="A1294" s="89" t="s">
        <v>151</v>
      </c>
      <c r="B1294" s="104" t="s">
        <v>154</v>
      </c>
      <c r="C1294" s="103" t="s">
        <v>155</v>
      </c>
      <c r="D1294" s="161">
        <v>4817968</v>
      </c>
      <c r="E1294" s="161">
        <v>4379019.5999999996</v>
      </c>
      <c r="F1294" s="162">
        <f t="shared" si="69"/>
        <v>438948.40000000037</v>
      </c>
      <c r="G1294" s="52">
        <f t="shared" si="70"/>
        <v>0.90889345881915351</v>
      </c>
      <c r="H1294" s="92"/>
    </row>
    <row r="1295" spans="1:8" s="15" customFormat="1" ht="25.5" outlineLevel="2">
      <c r="A1295" s="89" t="s">
        <v>151</v>
      </c>
      <c r="B1295" s="104" t="s">
        <v>11359</v>
      </c>
      <c r="C1295" s="103" t="s">
        <v>11360</v>
      </c>
      <c r="D1295" s="161">
        <v>7816270.2199999997</v>
      </c>
      <c r="E1295" s="161">
        <v>7623885.4900000002</v>
      </c>
      <c r="F1295" s="162">
        <f t="shared" si="69"/>
        <v>192384.72999999952</v>
      </c>
      <c r="G1295" s="52">
        <f t="shared" si="70"/>
        <v>0.97538663267964665</v>
      </c>
      <c r="H1295" s="92"/>
    </row>
    <row r="1296" spans="1:8" s="15" customFormat="1" ht="25.5" outlineLevel="2">
      <c r="A1296" s="89" t="s">
        <v>151</v>
      </c>
      <c r="B1296" s="104" t="s">
        <v>11361</v>
      </c>
      <c r="C1296" s="103" t="s">
        <v>11362</v>
      </c>
      <c r="D1296" s="161">
        <v>6978812</v>
      </c>
      <c r="E1296" s="161">
        <v>6761071.3799999999</v>
      </c>
      <c r="F1296" s="162">
        <f t="shared" si="69"/>
        <v>217740.62000000011</v>
      </c>
      <c r="G1296" s="52">
        <f t="shared" si="70"/>
        <v>0.96879975846891986</v>
      </c>
      <c r="H1296" s="92"/>
    </row>
    <row r="1297" spans="1:8" s="15" customFormat="1" ht="25.5" outlineLevel="2">
      <c r="A1297" s="89" t="s">
        <v>151</v>
      </c>
      <c r="B1297" s="104" t="s">
        <v>11257</v>
      </c>
      <c r="C1297" s="103" t="s">
        <v>11258</v>
      </c>
      <c r="D1297" s="161">
        <v>21267558.16</v>
      </c>
      <c r="E1297" s="161">
        <v>21263527.399999999</v>
      </c>
      <c r="F1297" s="162">
        <f t="shared" si="69"/>
        <v>4030.7600000016391</v>
      </c>
      <c r="G1297" s="52">
        <f t="shared" si="70"/>
        <v>0.99981047377561272</v>
      </c>
      <c r="H1297" s="92"/>
    </row>
    <row r="1298" spans="1:8" s="15" customFormat="1" ht="25.5" outlineLevel="2">
      <c r="A1298" s="89" t="s">
        <v>151</v>
      </c>
      <c r="B1298" s="104" t="s">
        <v>9971</v>
      </c>
      <c r="C1298" s="103" t="s">
        <v>9970</v>
      </c>
      <c r="D1298" s="161">
        <v>922590</v>
      </c>
      <c r="E1298" s="161">
        <v>903347.52</v>
      </c>
      <c r="F1298" s="162">
        <f t="shared" si="69"/>
        <v>19242.479999999981</v>
      </c>
      <c r="G1298" s="52">
        <f t="shared" si="70"/>
        <v>0.97914297792085325</v>
      </c>
      <c r="H1298" s="92"/>
    </row>
    <row r="1299" spans="1:8" s="15" customFormat="1" ht="25.5" outlineLevel="2">
      <c r="A1299" s="89" t="s">
        <v>151</v>
      </c>
      <c r="B1299" s="104" t="s">
        <v>9969</v>
      </c>
      <c r="C1299" s="103" t="s">
        <v>9968</v>
      </c>
      <c r="D1299" s="161">
        <v>4356673</v>
      </c>
      <c r="E1299" s="161">
        <v>4250000</v>
      </c>
      <c r="F1299" s="162">
        <f t="shared" si="69"/>
        <v>106673</v>
      </c>
      <c r="G1299" s="52">
        <f t="shared" si="70"/>
        <v>0.97551503176850773</v>
      </c>
      <c r="H1299" s="92"/>
    </row>
    <row r="1300" spans="1:8" s="15" customFormat="1" ht="25.5" outlineLevel="2">
      <c r="A1300" s="89" t="s">
        <v>151</v>
      </c>
      <c r="B1300" s="104" t="s">
        <v>9967</v>
      </c>
      <c r="C1300" s="103" t="s">
        <v>9966</v>
      </c>
      <c r="D1300" s="161">
        <v>814954</v>
      </c>
      <c r="E1300" s="161">
        <v>766954</v>
      </c>
      <c r="F1300" s="162">
        <f t="shared" si="69"/>
        <v>48000</v>
      </c>
      <c r="G1300" s="52">
        <f t="shared" si="70"/>
        <v>0.94110097011610472</v>
      </c>
      <c r="H1300" s="92"/>
    </row>
    <row r="1301" spans="1:8" s="15" customFormat="1" ht="25.5" outlineLevel="2">
      <c r="A1301" s="89" t="s">
        <v>151</v>
      </c>
      <c r="B1301" s="104" t="s">
        <v>156</v>
      </c>
      <c r="C1301" s="103" t="s">
        <v>157</v>
      </c>
      <c r="D1301" s="161">
        <v>641374</v>
      </c>
      <c r="E1301" s="161">
        <v>585000</v>
      </c>
      <c r="F1301" s="162">
        <f t="shared" si="69"/>
        <v>56374</v>
      </c>
      <c r="G1301" s="52">
        <f t="shared" si="70"/>
        <v>0.91210432602506497</v>
      </c>
      <c r="H1301" s="92"/>
    </row>
    <row r="1302" spans="1:8" s="15" customFormat="1" ht="25.5" outlineLevel="2">
      <c r="A1302" s="89" t="s">
        <v>151</v>
      </c>
      <c r="B1302" s="104" t="s">
        <v>9965</v>
      </c>
      <c r="C1302" s="103" t="s">
        <v>9964</v>
      </c>
      <c r="D1302" s="161">
        <v>2050199</v>
      </c>
      <c r="E1302" s="161">
        <v>1938000</v>
      </c>
      <c r="F1302" s="162">
        <f t="shared" si="69"/>
        <v>112199</v>
      </c>
      <c r="G1302" s="52">
        <f t="shared" si="70"/>
        <v>0.94527409290512776</v>
      </c>
      <c r="H1302" s="92"/>
    </row>
    <row r="1303" spans="1:8" s="15" customFormat="1" ht="25.5" outlineLevel="2">
      <c r="A1303" s="89" t="s">
        <v>151</v>
      </c>
      <c r="B1303" s="104" t="s">
        <v>9963</v>
      </c>
      <c r="C1303" s="103" t="s">
        <v>9962</v>
      </c>
      <c r="D1303" s="161">
        <v>615059</v>
      </c>
      <c r="E1303" s="161">
        <v>600000</v>
      </c>
      <c r="F1303" s="162">
        <f t="shared" si="69"/>
        <v>15059</v>
      </c>
      <c r="G1303" s="52">
        <f t="shared" si="70"/>
        <v>0.97551616999344781</v>
      </c>
      <c r="H1303" s="92"/>
    </row>
    <row r="1304" spans="1:8" s="15" customFormat="1" ht="25.5" outlineLevel="2">
      <c r="A1304" s="89" t="s">
        <v>151</v>
      </c>
      <c r="B1304" s="104" t="s">
        <v>9961</v>
      </c>
      <c r="C1304" s="103" t="s">
        <v>9960</v>
      </c>
      <c r="D1304" s="161">
        <v>107635</v>
      </c>
      <c r="E1304" s="161">
        <v>89006</v>
      </c>
      <c r="F1304" s="162">
        <f t="shared" si="69"/>
        <v>18629</v>
      </c>
      <c r="G1304" s="52">
        <f t="shared" si="70"/>
        <v>0.82692432758860968</v>
      </c>
      <c r="H1304" s="92"/>
    </row>
    <row r="1305" spans="1:8" s="15" customFormat="1" ht="25.5" outlineLevel="2">
      <c r="A1305" s="89" t="s">
        <v>151</v>
      </c>
      <c r="B1305" s="104" t="s">
        <v>9959</v>
      </c>
      <c r="C1305" s="103" t="s">
        <v>9958</v>
      </c>
      <c r="D1305" s="161">
        <v>2398732</v>
      </c>
      <c r="E1305" s="161">
        <v>1025470.02</v>
      </c>
      <c r="F1305" s="162">
        <f t="shared" si="69"/>
        <v>1373261.98</v>
      </c>
      <c r="G1305" s="52">
        <f t="shared" si="70"/>
        <v>0.42750504016288604</v>
      </c>
      <c r="H1305" s="92"/>
    </row>
    <row r="1306" spans="1:8" s="15" customFormat="1" ht="25.5" outlineLevel="2">
      <c r="A1306" s="89" t="s">
        <v>151</v>
      </c>
      <c r="B1306" s="104" t="s">
        <v>9957</v>
      </c>
      <c r="C1306" s="103" t="s">
        <v>9956</v>
      </c>
      <c r="D1306" s="161">
        <v>1460766</v>
      </c>
      <c r="E1306" s="161">
        <v>1390390.79</v>
      </c>
      <c r="F1306" s="162">
        <f t="shared" si="69"/>
        <v>70375.209999999963</v>
      </c>
      <c r="G1306" s="52">
        <f t="shared" si="70"/>
        <v>0.95182307775509567</v>
      </c>
      <c r="H1306" s="92"/>
    </row>
    <row r="1307" spans="1:8" s="15" customFormat="1" outlineLevel="2">
      <c r="A1307" s="89" t="s">
        <v>151</v>
      </c>
      <c r="B1307" s="104" t="s">
        <v>9955</v>
      </c>
      <c r="C1307" s="103" t="s">
        <v>9954</v>
      </c>
      <c r="D1307" s="161">
        <v>1640159</v>
      </c>
      <c r="E1307" s="161">
        <v>1586279.49</v>
      </c>
      <c r="F1307" s="162">
        <f t="shared" si="69"/>
        <v>53879.510000000009</v>
      </c>
      <c r="G1307" s="52">
        <f t="shared" si="70"/>
        <v>0.9671498251084194</v>
      </c>
      <c r="H1307" s="92"/>
    </row>
    <row r="1308" spans="1:8" s="15" customFormat="1" outlineLevel="2">
      <c r="A1308" s="89" t="s">
        <v>151</v>
      </c>
      <c r="B1308" s="104" t="s">
        <v>9953</v>
      </c>
      <c r="C1308" s="103" t="s">
        <v>9952</v>
      </c>
      <c r="D1308" s="161">
        <v>3469963</v>
      </c>
      <c r="E1308" s="161">
        <v>3391668.2</v>
      </c>
      <c r="F1308" s="162">
        <f t="shared" si="69"/>
        <v>78294.799999999814</v>
      </c>
      <c r="G1308" s="52">
        <f t="shared" si="70"/>
        <v>0.97743641646899415</v>
      </c>
      <c r="H1308" s="92"/>
    </row>
    <row r="1309" spans="1:8" s="15" customFormat="1" ht="25.5" outlineLevel="2">
      <c r="A1309" s="89" t="s">
        <v>151</v>
      </c>
      <c r="B1309" s="104" t="s">
        <v>9951</v>
      </c>
      <c r="C1309" s="103" t="s">
        <v>9950</v>
      </c>
      <c r="D1309" s="161">
        <v>1337754</v>
      </c>
      <c r="E1309" s="161">
        <v>1076656.32</v>
      </c>
      <c r="F1309" s="162">
        <f t="shared" si="69"/>
        <v>261097.67999999993</v>
      </c>
      <c r="G1309" s="52">
        <f t="shared" si="70"/>
        <v>0.80482384653680727</v>
      </c>
      <c r="H1309" s="90"/>
    </row>
    <row r="1310" spans="1:8" s="15" customFormat="1" ht="38.25" outlineLevel="2">
      <c r="A1310" s="89" t="s">
        <v>151</v>
      </c>
      <c r="B1310" s="104" t="s">
        <v>9949</v>
      </c>
      <c r="C1310" s="103" t="s">
        <v>9948</v>
      </c>
      <c r="D1310" s="161">
        <v>1153237</v>
      </c>
      <c r="E1310" s="161">
        <v>1125000</v>
      </c>
      <c r="F1310" s="162">
        <f t="shared" si="69"/>
        <v>28237</v>
      </c>
      <c r="G1310" s="52">
        <f t="shared" si="70"/>
        <v>0.97551500688930382</v>
      </c>
      <c r="H1310" s="92"/>
    </row>
    <row r="1311" spans="1:8" s="15" customFormat="1" ht="25.5" outlineLevel="2">
      <c r="A1311" s="89" t="s">
        <v>151</v>
      </c>
      <c r="B1311" s="104" t="s">
        <v>9947</v>
      </c>
      <c r="C1311" s="103" t="s">
        <v>9946</v>
      </c>
      <c r="D1311" s="161">
        <v>468983</v>
      </c>
      <c r="E1311" s="161">
        <v>303628.08</v>
      </c>
      <c r="F1311" s="162">
        <f t="shared" si="69"/>
        <v>165354.91999999998</v>
      </c>
      <c r="G1311" s="52">
        <f t="shared" si="70"/>
        <v>0.64741809404605288</v>
      </c>
      <c r="H1311" s="92"/>
    </row>
    <row r="1312" spans="1:8" s="15" customFormat="1" ht="25.5" outlineLevel="2">
      <c r="A1312" s="89" t="s">
        <v>151</v>
      </c>
      <c r="B1312" s="104" t="s">
        <v>158</v>
      </c>
      <c r="C1312" s="103" t="s">
        <v>159</v>
      </c>
      <c r="D1312" s="161">
        <v>429501</v>
      </c>
      <c r="E1312" s="161">
        <v>390000</v>
      </c>
      <c r="F1312" s="162">
        <f t="shared" si="69"/>
        <v>39501</v>
      </c>
      <c r="G1312" s="52">
        <f t="shared" si="70"/>
        <v>0.90803048188479185</v>
      </c>
      <c r="H1312" s="92"/>
    </row>
    <row r="1313" spans="1:8" s="15" customFormat="1" outlineLevel="2">
      <c r="A1313" s="89" t="s">
        <v>151</v>
      </c>
      <c r="B1313" s="104" t="s">
        <v>9945</v>
      </c>
      <c r="C1313" s="103" t="s">
        <v>9944</v>
      </c>
      <c r="D1313" s="161">
        <v>1922061</v>
      </c>
      <c r="E1313" s="161">
        <v>1841164.66</v>
      </c>
      <c r="F1313" s="162">
        <f t="shared" si="69"/>
        <v>80896.340000000084</v>
      </c>
      <c r="G1313" s="52">
        <f t="shared" si="70"/>
        <v>0.95791166877638112</v>
      </c>
      <c r="H1313" s="92"/>
    </row>
    <row r="1314" spans="1:8" s="15" customFormat="1" outlineLevel="2">
      <c r="A1314" s="89" t="s">
        <v>151</v>
      </c>
      <c r="B1314" s="104" t="s">
        <v>9943</v>
      </c>
      <c r="C1314" s="103" t="s">
        <v>9942</v>
      </c>
      <c r="D1314" s="161">
        <v>384413</v>
      </c>
      <c r="E1314" s="161">
        <v>185435.56</v>
      </c>
      <c r="F1314" s="162">
        <f t="shared" si="69"/>
        <v>198977.44</v>
      </c>
      <c r="G1314" s="52">
        <f t="shared" si="70"/>
        <v>0.48238628766456909</v>
      </c>
      <c r="H1314" s="92"/>
    </row>
    <row r="1315" spans="1:8" s="15" customFormat="1" outlineLevel="2">
      <c r="A1315" s="89" t="s">
        <v>151</v>
      </c>
      <c r="B1315" s="104" t="s">
        <v>9941</v>
      </c>
      <c r="C1315" s="103" t="s">
        <v>9940</v>
      </c>
      <c r="D1315" s="161">
        <v>5966078</v>
      </c>
      <c r="E1315" s="161">
        <v>5820000</v>
      </c>
      <c r="F1315" s="162">
        <f t="shared" si="69"/>
        <v>146078</v>
      </c>
      <c r="G1315" s="52">
        <f t="shared" si="70"/>
        <v>0.97551523798381445</v>
      </c>
      <c r="H1315" s="92"/>
    </row>
    <row r="1316" spans="1:8" s="15" customFormat="1" outlineLevel="2">
      <c r="A1316" s="89" t="s">
        <v>151</v>
      </c>
      <c r="B1316" s="104" t="s">
        <v>9939</v>
      </c>
      <c r="C1316" s="103" t="s">
        <v>9938</v>
      </c>
      <c r="D1316" s="161">
        <v>2729327</v>
      </c>
      <c r="E1316" s="161">
        <v>2729325.79</v>
      </c>
      <c r="F1316" s="162">
        <f t="shared" si="69"/>
        <v>1.2099999999627471</v>
      </c>
      <c r="G1316" s="52">
        <f t="shared" si="70"/>
        <v>0.99999955666726636</v>
      </c>
      <c r="H1316" s="92"/>
    </row>
    <row r="1317" spans="1:8" s="15" customFormat="1" ht="25.5" outlineLevel="2">
      <c r="A1317" s="89" t="s">
        <v>151</v>
      </c>
      <c r="B1317" s="104" t="s">
        <v>9937</v>
      </c>
      <c r="C1317" s="103" t="s">
        <v>9936</v>
      </c>
      <c r="D1317" s="161">
        <v>3789537</v>
      </c>
      <c r="E1317" s="161">
        <v>3711705.24</v>
      </c>
      <c r="F1317" s="162">
        <f t="shared" si="69"/>
        <v>77831.759999999776</v>
      </c>
      <c r="G1317" s="52">
        <f t="shared" si="70"/>
        <v>0.97946140649899982</v>
      </c>
      <c r="H1317" s="92"/>
    </row>
    <row r="1318" spans="1:8" s="15" customFormat="1" outlineLevel="2">
      <c r="A1318" s="89" t="s">
        <v>151</v>
      </c>
      <c r="B1318" s="104" t="s">
        <v>9935</v>
      </c>
      <c r="C1318" s="103" t="s">
        <v>9934</v>
      </c>
      <c r="D1318" s="161">
        <v>4100398</v>
      </c>
      <c r="E1318" s="161">
        <v>4000000</v>
      </c>
      <c r="F1318" s="162">
        <f t="shared" si="69"/>
        <v>100398</v>
      </c>
      <c r="G1318" s="52">
        <f t="shared" si="70"/>
        <v>0.97551505975761377</v>
      </c>
      <c r="H1318" s="92"/>
    </row>
    <row r="1319" spans="1:8" s="15" customFormat="1" ht="25.5" outlineLevel="2">
      <c r="A1319" s="89" t="s">
        <v>151</v>
      </c>
      <c r="B1319" s="104" t="s">
        <v>9933</v>
      </c>
      <c r="C1319" s="103" t="s">
        <v>9932</v>
      </c>
      <c r="D1319" s="161">
        <v>307531</v>
      </c>
      <c r="E1319" s="161">
        <v>263057.82</v>
      </c>
      <c r="F1319" s="162">
        <f t="shared" si="69"/>
        <v>44473.179999999993</v>
      </c>
      <c r="G1319" s="52">
        <f t="shared" si="70"/>
        <v>0.85538635129466623</v>
      </c>
      <c r="H1319" s="92"/>
    </row>
    <row r="1320" spans="1:8" s="15" customFormat="1" ht="25.5" outlineLevel="2">
      <c r="A1320" s="89" t="s">
        <v>151</v>
      </c>
      <c r="B1320" s="104" t="s">
        <v>9931</v>
      </c>
      <c r="C1320" s="103" t="s">
        <v>9930</v>
      </c>
      <c r="D1320" s="161">
        <v>1845179</v>
      </c>
      <c r="E1320" s="161">
        <v>480199</v>
      </c>
      <c r="F1320" s="162">
        <f t="shared" si="69"/>
        <v>1364980</v>
      </c>
      <c r="G1320" s="52">
        <f t="shared" si="70"/>
        <v>0.26024521198214373</v>
      </c>
      <c r="H1320" s="92"/>
    </row>
    <row r="1321" spans="1:8" s="15" customFormat="1" ht="25.5" outlineLevel="2">
      <c r="A1321" s="89" t="s">
        <v>151</v>
      </c>
      <c r="B1321" s="104" t="s">
        <v>9929</v>
      </c>
      <c r="C1321" s="103" t="s">
        <v>9928</v>
      </c>
      <c r="D1321" s="161">
        <v>1153237</v>
      </c>
      <c r="E1321" s="161">
        <v>1125000</v>
      </c>
      <c r="F1321" s="162">
        <f t="shared" si="69"/>
        <v>28237</v>
      </c>
      <c r="G1321" s="52">
        <f t="shared" si="70"/>
        <v>0.97551500688930382</v>
      </c>
      <c r="H1321" s="92"/>
    </row>
    <row r="1322" spans="1:8" s="15" customFormat="1" ht="25.5" outlineLevel="2">
      <c r="A1322" s="89" t="s">
        <v>151</v>
      </c>
      <c r="B1322" s="104" t="s">
        <v>9927</v>
      </c>
      <c r="C1322" s="103" t="s">
        <v>9926</v>
      </c>
      <c r="D1322" s="161">
        <v>768825</v>
      </c>
      <c r="E1322" s="161">
        <v>750000</v>
      </c>
      <c r="F1322" s="162">
        <f t="shared" si="69"/>
        <v>18825</v>
      </c>
      <c r="G1322" s="52">
        <f t="shared" si="70"/>
        <v>0.97551458394302992</v>
      </c>
      <c r="H1322" s="92"/>
    </row>
    <row r="1323" spans="1:8" s="15" customFormat="1" ht="25.5" outlineLevel="2">
      <c r="A1323" s="89" t="s">
        <v>151</v>
      </c>
      <c r="B1323" s="104" t="s">
        <v>12047</v>
      </c>
      <c r="C1323" s="103" t="s">
        <v>12048</v>
      </c>
      <c r="D1323" s="161">
        <v>1153237</v>
      </c>
      <c r="E1323" s="161">
        <v>1152541.6000000001</v>
      </c>
      <c r="F1323" s="162">
        <f t="shared" si="69"/>
        <v>695.39999999990687</v>
      </c>
      <c r="G1323" s="52">
        <f t="shared" si="70"/>
        <v>0.9993970016570749</v>
      </c>
      <c r="H1323" s="92"/>
    </row>
    <row r="1324" spans="1:8" s="15" customFormat="1" outlineLevel="2">
      <c r="A1324" s="89" t="s">
        <v>151</v>
      </c>
      <c r="B1324" s="104" t="s">
        <v>9925</v>
      </c>
      <c r="C1324" s="103" t="s">
        <v>9924</v>
      </c>
      <c r="D1324" s="161">
        <v>221421</v>
      </c>
      <c r="E1324" s="161">
        <v>208861</v>
      </c>
      <c r="F1324" s="162">
        <f t="shared" si="69"/>
        <v>12560</v>
      </c>
      <c r="G1324" s="52">
        <f t="shared" si="70"/>
        <v>0.94327547974221049</v>
      </c>
      <c r="H1324" s="92"/>
    </row>
    <row r="1325" spans="1:8" s="15" customFormat="1" ht="25.5" outlineLevel="2">
      <c r="A1325" s="89" t="s">
        <v>151</v>
      </c>
      <c r="B1325" s="104" t="s">
        <v>9923</v>
      </c>
      <c r="C1325" s="103" t="s">
        <v>9922</v>
      </c>
      <c r="D1325" s="161">
        <v>3344387</v>
      </c>
      <c r="E1325" s="161">
        <v>3263999</v>
      </c>
      <c r="F1325" s="162">
        <f t="shared" si="69"/>
        <v>80388</v>
      </c>
      <c r="G1325" s="52">
        <f t="shared" si="70"/>
        <v>0.97596330807409548</v>
      </c>
      <c r="H1325" s="92"/>
    </row>
    <row r="1326" spans="1:8" s="15" customFormat="1" ht="38.25" outlineLevel="2">
      <c r="A1326" s="89" t="s">
        <v>151</v>
      </c>
      <c r="B1326" s="104" t="s">
        <v>9921</v>
      </c>
      <c r="C1326" s="103" t="s">
        <v>9920</v>
      </c>
      <c r="D1326" s="161">
        <v>2050199</v>
      </c>
      <c r="E1326" s="161">
        <v>1983742</v>
      </c>
      <c r="F1326" s="162">
        <f t="shared" si="69"/>
        <v>66457</v>
      </c>
      <c r="G1326" s="52">
        <f t="shared" si="70"/>
        <v>0.9675850978368441</v>
      </c>
      <c r="H1326" s="92"/>
    </row>
    <row r="1327" spans="1:8" s="15" customFormat="1" ht="25.5" outlineLevel="2">
      <c r="A1327" s="89" t="s">
        <v>151</v>
      </c>
      <c r="B1327" s="104" t="s">
        <v>9919</v>
      </c>
      <c r="C1327" s="103" t="s">
        <v>9918</v>
      </c>
      <c r="D1327" s="161">
        <v>2803646</v>
      </c>
      <c r="E1327" s="161">
        <v>2802699.29</v>
      </c>
      <c r="F1327" s="162">
        <f t="shared" si="69"/>
        <v>946.70999999996275</v>
      </c>
      <c r="G1327" s="52">
        <f t="shared" si="70"/>
        <v>0.999662328981619</v>
      </c>
      <c r="H1327" s="92"/>
    </row>
    <row r="1328" spans="1:8" s="15" customFormat="1" ht="25.5" outlineLevel="2">
      <c r="A1328" s="89" t="s">
        <v>151</v>
      </c>
      <c r="B1328" s="104" t="s">
        <v>9917</v>
      </c>
      <c r="C1328" s="103" t="s">
        <v>9916</v>
      </c>
      <c r="D1328" s="161">
        <v>269089</v>
      </c>
      <c r="E1328" s="161">
        <v>266059.23</v>
      </c>
      <c r="F1328" s="162">
        <f t="shared" si="69"/>
        <v>3029.7700000000186</v>
      </c>
      <c r="G1328" s="52">
        <f t="shared" si="70"/>
        <v>0.98874063971399795</v>
      </c>
      <c r="H1328" s="92"/>
    </row>
    <row r="1329" spans="1:8" s="15" customFormat="1" outlineLevel="2">
      <c r="A1329" s="89" t="s">
        <v>151</v>
      </c>
      <c r="B1329" s="104" t="s">
        <v>9915</v>
      </c>
      <c r="C1329" s="103" t="s">
        <v>9914</v>
      </c>
      <c r="D1329" s="161">
        <v>3921005</v>
      </c>
      <c r="E1329" s="161">
        <v>3183962.5</v>
      </c>
      <c r="F1329" s="162">
        <f t="shared" si="69"/>
        <v>737042.5</v>
      </c>
      <c r="G1329" s="52">
        <f t="shared" si="70"/>
        <v>0.81202714610157345</v>
      </c>
      <c r="H1329" s="92"/>
    </row>
    <row r="1330" spans="1:8" s="15" customFormat="1" outlineLevel="2">
      <c r="A1330" s="89" t="s">
        <v>151</v>
      </c>
      <c r="B1330" s="104" t="s">
        <v>9913</v>
      </c>
      <c r="C1330" s="103" t="s">
        <v>9912</v>
      </c>
      <c r="D1330" s="161">
        <v>3286725</v>
      </c>
      <c r="E1330" s="161">
        <v>3279964</v>
      </c>
      <c r="F1330" s="162">
        <f t="shared" si="69"/>
        <v>6761</v>
      </c>
      <c r="G1330" s="52">
        <f t="shared" si="70"/>
        <v>0.99794293711825599</v>
      </c>
      <c r="H1330" s="92"/>
    </row>
    <row r="1331" spans="1:8" s="15" customFormat="1" outlineLevel="2">
      <c r="A1331" s="89" t="s">
        <v>151</v>
      </c>
      <c r="B1331" s="104" t="s">
        <v>9911</v>
      </c>
      <c r="C1331" s="103" t="s">
        <v>9910</v>
      </c>
      <c r="D1331" s="161">
        <v>96360</v>
      </c>
      <c r="E1331" s="161">
        <v>94000</v>
      </c>
      <c r="F1331" s="162">
        <f t="shared" si="69"/>
        <v>2360</v>
      </c>
      <c r="G1331" s="52">
        <f t="shared" si="70"/>
        <v>0.97550850975508507</v>
      </c>
      <c r="H1331" s="92"/>
    </row>
    <row r="1332" spans="1:8" s="15" customFormat="1" outlineLevel="2">
      <c r="A1332" s="89" t="s">
        <v>151</v>
      </c>
      <c r="B1332" s="104" t="s">
        <v>9909</v>
      </c>
      <c r="C1332" s="103" t="s">
        <v>9908</v>
      </c>
      <c r="D1332" s="161">
        <v>4510437</v>
      </c>
      <c r="E1332" s="161">
        <v>4488016.0199999996</v>
      </c>
      <c r="F1332" s="162">
        <f t="shared" si="69"/>
        <v>22420.980000000447</v>
      </c>
      <c r="G1332" s="52">
        <f t="shared" si="70"/>
        <v>0.99502908919911737</v>
      </c>
      <c r="H1332" s="92"/>
    </row>
    <row r="1333" spans="1:8" s="15" customFormat="1" outlineLevel="2">
      <c r="A1333" s="89" t="s">
        <v>151</v>
      </c>
      <c r="B1333" s="104" t="s">
        <v>9907</v>
      </c>
      <c r="C1333" s="103" t="s">
        <v>9906</v>
      </c>
      <c r="D1333" s="161">
        <v>6663147</v>
      </c>
      <c r="E1333" s="161">
        <v>6066885.71</v>
      </c>
      <c r="F1333" s="162">
        <f t="shared" si="69"/>
        <v>596261.29</v>
      </c>
      <c r="G1333" s="52">
        <f t="shared" si="70"/>
        <v>0.91051356213512924</v>
      </c>
      <c r="H1333" s="92"/>
    </row>
    <row r="1334" spans="1:8" s="15" customFormat="1" outlineLevel="2">
      <c r="A1334" s="89" t="s">
        <v>151</v>
      </c>
      <c r="B1334" s="104" t="s">
        <v>9905</v>
      </c>
      <c r="C1334" s="103" t="s">
        <v>9904</v>
      </c>
      <c r="D1334" s="161">
        <v>1537649</v>
      </c>
      <c r="E1334" s="161">
        <v>1500000</v>
      </c>
      <c r="F1334" s="162">
        <f t="shared" si="69"/>
        <v>37649</v>
      </c>
      <c r="G1334" s="52">
        <f t="shared" si="70"/>
        <v>0.97551521836257815</v>
      </c>
      <c r="H1334" s="92"/>
    </row>
    <row r="1335" spans="1:8" s="15" customFormat="1" outlineLevel="2">
      <c r="A1335" s="89" t="s">
        <v>151</v>
      </c>
      <c r="B1335" s="104" t="s">
        <v>9903</v>
      </c>
      <c r="C1335" s="103" t="s">
        <v>9902</v>
      </c>
      <c r="D1335" s="161">
        <v>253712</v>
      </c>
      <c r="E1335" s="161">
        <v>191699.91</v>
      </c>
      <c r="F1335" s="162">
        <f t="shared" si="69"/>
        <v>62012.09</v>
      </c>
      <c r="G1335" s="52">
        <f t="shared" si="70"/>
        <v>0.75558077662861833</v>
      </c>
      <c r="H1335" s="92"/>
    </row>
    <row r="1336" spans="1:8" s="15" customFormat="1" outlineLevel="2">
      <c r="A1336" s="89" t="s">
        <v>151</v>
      </c>
      <c r="B1336" s="104" t="s">
        <v>9901</v>
      </c>
      <c r="C1336" s="103" t="s">
        <v>9900</v>
      </c>
      <c r="D1336" s="161">
        <v>884148</v>
      </c>
      <c r="E1336" s="161">
        <v>822561.31</v>
      </c>
      <c r="F1336" s="162">
        <f t="shared" si="69"/>
        <v>61586.689999999944</v>
      </c>
      <c r="G1336" s="52">
        <f t="shared" si="70"/>
        <v>0.93034346059709472</v>
      </c>
      <c r="H1336" s="92"/>
    </row>
    <row r="1337" spans="1:8" s="15" customFormat="1" outlineLevel="2">
      <c r="A1337" s="89" t="s">
        <v>151</v>
      </c>
      <c r="B1337" s="104" t="s">
        <v>9899</v>
      </c>
      <c r="C1337" s="103" t="s">
        <v>9898</v>
      </c>
      <c r="D1337" s="161">
        <v>3459710</v>
      </c>
      <c r="E1337" s="161">
        <v>3459709.98</v>
      </c>
      <c r="F1337" s="162">
        <f t="shared" si="69"/>
        <v>2.0000000018626451E-2</v>
      </c>
      <c r="G1337" s="52">
        <f t="shared" si="70"/>
        <v>0.99999999421916863</v>
      </c>
      <c r="H1337" s="92"/>
    </row>
    <row r="1338" spans="1:8" s="15" customFormat="1" outlineLevel="2">
      <c r="A1338" s="89" t="s">
        <v>151</v>
      </c>
      <c r="B1338" s="104" t="s">
        <v>9897</v>
      </c>
      <c r="C1338" s="103" t="s">
        <v>9896</v>
      </c>
      <c r="D1338" s="161">
        <v>1025100</v>
      </c>
      <c r="E1338" s="161">
        <v>1009616</v>
      </c>
      <c r="F1338" s="162">
        <f t="shared" si="69"/>
        <v>15484</v>
      </c>
      <c r="G1338" s="52">
        <f t="shared" si="70"/>
        <v>0.98489513218222613</v>
      </c>
      <c r="H1338" s="92"/>
    </row>
    <row r="1339" spans="1:8" s="15" customFormat="1" ht="25.5" outlineLevel="2">
      <c r="A1339" s="89" t="s">
        <v>151</v>
      </c>
      <c r="B1339" s="104" t="s">
        <v>11265</v>
      </c>
      <c r="C1339" s="103" t="s">
        <v>11266</v>
      </c>
      <c r="D1339" s="161">
        <v>319525.2</v>
      </c>
      <c r="E1339" s="161">
        <v>319525</v>
      </c>
      <c r="F1339" s="162">
        <f t="shared" si="69"/>
        <v>0.20000000001164153</v>
      </c>
      <c r="G1339" s="52">
        <f t="shared" si="70"/>
        <v>0.99999937407127826</v>
      </c>
      <c r="H1339" s="92"/>
    </row>
    <row r="1340" spans="1:8" s="15" customFormat="1" outlineLevel="2">
      <c r="A1340" s="89" t="s">
        <v>151</v>
      </c>
      <c r="B1340" s="104" t="s">
        <v>9895</v>
      </c>
      <c r="C1340" s="103" t="s">
        <v>9894</v>
      </c>
      <c r="D1340" s="161">
        <v>25627485</v>
      </c>
      <c r="E1340" s="161">
        <v>25616750.66</v>
      </c>
      <c r="F1340" s="162">
        <f t="shared" si="69"/>
        <v>10734.339999999851</v>
      </c>
      <c r="G1340" s="52">
        <f t="shared" si="70"/>
        <v>0.99958113954607719</v>
      </c>
      <c r="H1340" s="92"/>
    </row>
    <row r="1341" spans="1:8" s="15" customFormat="1" ht="38.25" outlineLevel="2">
      <c r="A1341" s="89" t="s">
        <v>151</v>
      </c>
      <c r="B1341" s="104" t="s">
        <v>160</v>
      </c>
      <c r="C1341" s="103" t="s">
        <v>161</v>
      </c>
      <c r="D1341" s="161">
        <v>3991200</v>
      </c>
      <c r="E1341" s="161">
        <v>3467325.54</v>
      </c>
      <c r="F1341" s="162">
        <f t="shared" si="69"/>
        <v>523874.45999999996</v>
      </c>
      <c r="G1341" s="52">
        <f t="shared" si="70"/>
        <v>0.86874261876127479</v>
      </c>
      <c r="H1341" s="92"/>
    </row>
    <row r="1342" spans="1:8" s="15" customFormat="1" outlineLevel="2">
      <c r="A1342" s="89" t="s">
        <v>151</v>
      </c>
      <c r="B1342" s="104" t="s">
        <v>11464</v>
      </c>
      <c r="C1342" s="103" t="s">
        <v>11465</v>
      </c>
      <c r="D1342" s="161">
        <v>750000</v>
      </c>
      <c r="E1342" s="161">
        <v>749900</v>
      </c>
      <c r="F1342" s="162">
        <f t="shared" si="69"/>
        <v>100</v>
      </c>
      <c r="G1342" s="52">
        <f t="shared" si="70"/>
        <v>0.99986666666666668</v>
      </c>
      <c r="H1342" s="92"/>
    </row>
    <row r="1343" spans="1:8" s="15" customFormat="1" ht="25.5" outlineLevel="2">
      <c r="A1343" s="89" t="s">
        <v>151</v>
      </c>
      <c r="B1343" s="104" t="s">
        <v>11565</v>
      </c>
      <c r="C1343" s="103" t="s">
        <v>9984</v>
      </c>
      <c r="D1343" s="161">
        <v>6127000</v>
      </c>
      <c r="E1343" s="161">
        <v>3551035.55</v>
      </c>
      <c r="F1343" s="162">
        <f t="shared" si="69"/>
        <v>2575964.4500000002</v>
      </c>
      <c r="G1343" s="52">
        <f t="shared" si="70"/>
        <v>0.57957165823404599</v>
      </c>
      <c r="H1343" s="92"/>
    </row>
    <row r="1344" spans="1:8" s="15" customFormat="1" ht="25.5" outlineLevel="2">
      <c r="A1344" s="89" t="s">
        <v>151</v>
      </c>
      <c r="B1344" s="104" t="s">
        <v>6593</v>
      </c>
      <c r="C1344" s="103" t="s">
        <v>6592</v>
      </c>
      <c r="D1344" s="161">
        <v>4005900</v>
      </c>
      <c r="E1344" s="161">
        <v>4000000</v>
      </c>
      <c r="F1344" s="162">
        <f t="shared" si="69"/>
        <v>5900</v>
      </c>
      <c r="G1344" s="52">
        <f t="shared" si="70"/>
        <v>0.99852717242067945</v>
      </c>
      <c r="H1344" s="92"/>
    </row>
    <row r="1345" spans="1:8" s="15" customFormat="1" outlineLevel="2">
      <c r="A1345" s="89" t="s">
        <v>151</v>
      </c>
      <c r="B1345" s="104" t="s">
        <v>6591</v>
      </c>
      <c r="C1345" s="103" t="s">
        <v>6590</v>
      </c>
      <c r="D1345" s="161">
        <v>801180</v>
      </c>
      <c r="E1345" s="161">
        <v>719921</v>
      </c>
      <c r="F1345" s="162">
        <f t="shared" si="69"/>
        <v>81259</v>
      </c>
      <c r="G1345" s="52">
        <f t="shared" si="70"/>
        <v>0.89857585062033496</v>
      </c>
      <c r="H1345" s="92"/>
    </row>
    <row r="1346" spans="1:8" s="15" customFormat="1" outlineLevel="2">
      <c r="A1346" s="89" t="s">
        <v>151</v>
      </c>
      <c r="B1346" s="104" t="s">
        <v>6589</v>
      </c>
      <c r="C1346" s="103" t="s">
        <v>6588</v>
      </c>
      <c r="D1346" s="161">
        <v>320472</v>
      </c>
      <c r="E1346" s="161">
        <v>287968</v>
      </c>
      <c r="F1346" s="162">
        <f t="shared" si="69"/>
        <v>32504</v>
      </c>
      <c r="G1346" s="52">
        <f t="shared" si="70"/>
        <v>0.89857460246136944</v>
      </c>
      <c r="H1346" s="92"/>
    </row>
    <row r="1347" spans="1:8" s="15" customFormat="1" outlineLevel="2">
      <c r="A1347" s="89" t="s">
        <v>151</v>
      </c>
      <c r="B1347" s="104" t="s">
        <v>6587</v>
      </c>
      <c r="C1347" s="103" t="s">
        <v>6586</v>
      </c>
      <c r="D1347" s="161">
        <v>801180</v>
      </c>
      <c r="E1347" s="161">
        <v>719921</v>
      </c>
      <c r="F1347" s="162">
        <f t="shared" si="69"/>
        <v>81259</v>
      </c>
      <c r="G1347" s="52">
        <f t="shared" si="70"/>
        <v>0.89857585062033496</v>
      </c>
      <c r="H1347" s="92"/>
    </row>
    <row r="1348" spans="1:8" s="15" customFormat="1" ht="25.5" outlineLevel="2">
      <c r="A1348" s="89" t="s">
        <v>151</v>
      </c>
      <c r="B1348" s="104" t="s">
        <v>6585</v>
      </c>
      <c r="C1348" s="103" t="s">
        <v>6584</v>
      </c>
      <c r="D1348" s="161">
        <v>17525813</v>
      </c>
      <c r="E1348" s="161">
        <v>1914562</v>
      </c>
      <c r="F1348" s="162">
        <f t="shared" si="69"/>
        <v>15611251</v>
      </c>
      <c r="G1348" s="52">
        <f t="shared" si="70"/>
        <v>0.10924240718533286</v>
      </c>
      <c r="H1348" s="92"/>
    </row>
    <row r="1349" spans="1:8" s="15" customFormat="1" ht="25.5" outlineLevel="2">
      <c r="A1349" s="89" t="s">
        <v>151</v>
      </c>
      <c r="B1349" s="104" t="s">
        <v>6583</v>
      </c>
      <c r="C1349" s="103" t="s">
        <v>6582</v>
      </c>
      <c r="D1349" s="161">
        <v>1602360</v>
      </c>
      <c r="E1349" s="161">
        <v>1439840</v>
      </c>
      <c r="F1349" s="162">
        <f t="shared" si="69"/>
        <v>162520</v>
      </c>
      <c r="G1349" s="52">
        <f t="shared" si="70"/>
        <v>0.89857460246136944</v>
      </c>
      <c r="H1349" s="92"/>
    </row>
    <row r="1350" spans="1:8" s="15" customFormat="1" outlineLevel="2">
      <c r="A1350" s="89" t="s">
        <v>151</v>
      </c>
      <c r="B1350" s="104" t="s">
        <v>6581</v>
      </c>
      <c r="C1350" s="103" t="s">
        <v>6580</v>
      </c>
      <c r="D1350" s="161">
        <v>763181.88</v>
      </c>
      <c r="E1350" s="161">
        <v>685775.99</v>
      </c>
      <c r="F1350" s="162">
        <f t="shared" si="69"/>
        <v>77405.890000000014</v>
      </c>
      <c r="G1350" s="52">
        <f t="shared" si="70"/>
        <v>0.89857478010353176</v>
      </c>
      <c r="H1350" s="92"/>
    </row>
    <row r="1351" spans="1:8" s="15" customFormat="1" ht="25.5" outlineLevel="2">
      <c r="A1351" s="89" t="s">
        <v>151</v>
      </c>
      <c r="B1351" s="104" t="s">
        <v>6579</v>
      </c>
      <c r="C1351" s="103" t="s">
        <v>6578</v>
      </c>
      <c r="D1351" s="161">
        <v>1602360</v>
      </c>
      <c r="E1351" s="161">
        <v>1439839</v>
      </c>
      <c r="F1351" s="162">
        <f t="shared" si="69"/>
        <v>162521</v>
      </c>
      <c r="G1351" s="52">
        <f t="shared" si="70"/>
        <v>0.89857397838188668</v>
      </c>
      <c r="H1351" s="92"/>
    </row>
    <row r="1352" spans="1:8" s="15" customFormat="1" outlineLevel="2">
      <c r="A1352" s="89" t="s">
        <v>151</v>
      </c>
      <c r="B1352" s="104" t="s">
        <v>6577</v>
      </c>
      <c r="C1352" s="103" t="s">
        <v>6576</v>
      </c>
      <c r="D1352" s="161">
        <v>801180</v>
      </c>
      <c r="E1352" s="161">
        <v>719743.5</v>
      </c>
      <c r="F1352" s="162">
        <f t="shared" si="69"/>
        <v>81436.5</v>
      </c>
      <c r="G1352" s="52">
        <f t="shared" si="70"/>
        <v>0.8983543024039542</v>
      </c>
      <c r="H1352" s="92"/>
    </row>
    <row r="1353" spans="1:8" s="17" customFormat="1" outlineLevel="2">
      <c r="A1353" s="89" t="s">
        <v>151</v>
      </c>
      <c r="B1353" s="104" t="s">
        <v>6575</v>
      </c>
      <c r="C1353" s="103" t="s">
        <v>6574</v>
      </c>
      <c r="D1353" s="161">
        <v>400590</v>
      </c>
      <c r="E1353" s="161">
        <v>330459.03000000003</v>
      </c>
      <c r="F1353" s="162">
        <f t="shared" si="69"/>
        <v>70130.969999999972</v>
      </c>
      <c r="G1353" s="52">
        <f t="shared" si="70"/>
        <v>0.82493080206695135</v>
      </c>
      <c r="H1353" s="92"/>
    </row>
    <row r="1354" spans="1:8" s="17" customFormat="1" outlineLevel="2">
      <c r="A1354" s="89" t="s">
        <v>151</v>
      </c>
      <c r="B1354" s="104" t="s">
        <v>6571</v>
      </c>
      <c r="C1354" s="103" t="s">
        <v>6097</v>
      </c>
      <c r="D1354" s="161">
        <v>600885</v>
      </c>
      <c r="E1354" s="161">
        <v>520165.48000000004</v>
      </c>
      <c r="F1354" s="162">
        <f t="shared" si="69"/>
        <v>80719.51999999996</v>
      </c>
      <c r="G1354" s="52">
        <f t="shared" si="70"/>
        <v>0.86566560989207597</v>
      </c>
      <c r="H1354" s="92"/>
    </row>
    <row r="1355" spans="1:8" s="15" customFormat="1" ht="25.5" outlineLevel="2">
      <c r="A1355" s="89" t="s">
        <v>151</v>
      </c>
      <c r="B1355" s="104" t="s">
        <v>6570</v>
      </c>
      <c r="C1355" s="103" t="s">
        <v>6569</v>
      </c>
      <c r="D1355" s="161">
        <v>1602360</v>
      </c>
      <c r="E1355" s="161">
        <v>1439840</v>
      </c>
      <c r="F1355" s="162">
        <f t="shared" si="69"/>
        <v>162520</v>
      </c>
      <c r="G1355" s="52">
        <f t="shared" si="70"/>
        <v>0.89857460246136944</v>
      </c>
      <c r="H1355" s="92"/>
    </row>
    <row r="1356" spans="1:8" s="15" customFormat="1" ht="25.5" outlineLevel="2">
      <c r="A1356" s="89" t="s">
        <v>151</v>
      </c>
      <c r="B1356" s="104" t="s">
        <v>6568</v>
      </c>
      <c r="C1356" s="103" t="s">
        <v>6567</v>
      </c>
      <c r="D1356" s="161">
        <v>1602360</v>
      </c>
      <c r="E1356" s="161">
        <v>1439839</v>
      </c>
      <c r="F1356" s="162">
        <f t="shared" si="69"/>
        <v>162521</v>
      </c>
      <c r="G1356" s="52">
        <f t="shared" si="70"/>
        <v>0.89857397838188668</v>
      </c>
      <c r="H1356" s="92"/>
    </row>
    <row r="1357" spans="1:8" s="15" customFormat="1" ht="25.5" outlineLevel="2">
      <c r="A1357" s="89" t="s">
        <v>151</v>
      </c>
      <c r="B1357" s="104" t="s">
        <v>6566</v>
      </c>
      <c r="C1357" s="103" t="s">
        <v>6565</v>
      </c>
      <c r="D1357" s="161">
        <v>801180</v>
      </c>
      <c r="E1357" s="161">
        <v>719921</v>
      </c>
      <c r="F1357" s="162">
        <f t="shared" ref="F1357:F1420" si="71">D1357-E1357</f>
        <v>81259</v>
      </c>
      <c r="G1357" s="52">
        <f t="shared" ref="G1357:G1420" si="72">E1357/D1357</f>
        <v>0.89857585062033496</v>
      </c>
      <c r="H1357" s="92"/>
    </row>
    <row r="1358" spans="1:8" s="15" customFormat="1" ht="25.5" outlineLevel="2">
      <c r="A1358" s="89" t="s">
        <v>151</v>
      </c>
      <c r="B1358" s="104" t="s">
        <v>6564</v>
      </c>
      <c r="C1358" s="103" t="s">
        <v>6563</v>
      </c>
      <c r="D1358" s="161">
        <v>801180</v>
      </c>
      <c r="E1358" s="161">
        <v>719921</v>
      </c>
      <c r="F1358" s="162">
        <f t="shared" si="71"/>
        <v>81259</v>
      </c>
      <c r="G1358" s="52">
        <f t="shared" si="72"/>
        <v>0.89857585062033496</v>
      </c>
      <c r="H1358" s="92"/>
    </row>
    <row r="1359" spans="1:8" s="15" customFormat="1" outlineLevel="2">
      <c r="A1359" s="89" t="s">
        <v>151</v>
      </c>
      <c r="B1359" s="104" t="s">
        <v>6562</v>
      </c>
      <c r="C1359" s="103" t="s">
        <v>6561</v>
      </c>
      <c r="D1359" s="161">
        <v>5007375</v>
      </c>
      <c r="E1359" s="161">
        <v>2734823.25</v>
      </c>
      <c r="F1359" s="162">
        <f t="shared" si="71"/>
        <v>2272551.75</v>
      </c>
      <c r="G1359" s="52">
        <f t="shared" si="72"/>
        <v>0.54615906537856662</v>
      </c>
      <c r="H1359" s="92"/>
    </row>
    <row r="1360" spans="1:8" s="15" customFormat="1" ht="25.5" outlineLevel="2">
      <c r="A1360" s="89" t="s">
        <v>151</v>
      </c>
      <c r="B1360" s="104" t="s">
        <v>6560</v>
      </c>
      <c r="C1360" s="103" t="s">
        <v>6559</v>
      </c>
      <c r="D1360" s="161">
        <v>224330</v>
      </c>
      <c r="E1360" s="161">
        <v>201577</v>
      </c>
      <c r="F1360" s="162">
        <f t="shared" si="71"/>
        <v>22753</v>
      </c>
      <c r="G1360" s="52">
        <f t="shared" si="72"/>
        <v>0.89857353006731155</v>
      </c>
      <c r="H1360" s="92"/>
    </row>
    <row r="1361" spans="1:8" s="15" customFormat="1" outlineLevel="2">
      <c r="A1361" s="89" t="s">
        <v>151</v>
      </c>
      <c r="B1361" s="104" t="s">
        <v>6558</v>
      </c>
      <c r="C1361" s="103" t="s">
        <v>6557</v>
      </c>
      <c r="D1361" s="161">
        <v>801180</v>
      </c>
      <c r="E1361" s="161">
        <v>700020.62</v>
      </c>
      <c r="F1361" s="162">
        <f t="shared" si="71"/>
        <v>101159.38</v>
      </c>
      <c r="G1361" s="52">
        <f t="shared" si="72"/>
        <v>0.87373701290596373</v>
      </c>
      <c r="H1361" s="92"/>
    </row>
    <row r="1362" spans="1:8" s="15" customFormat="1" ht="25.5" outlineLevel="2">
      <c r="A1362" s="89" t="s">
        <v>151</v>
      </c>
      <c r="B1362" s="104" t="s">
        <v>6556</v>
      </c>
      <c r="C1362" s="103" t="s">
        <v>6555</v>
      </c>
      <c r="D1362" s="161">
        <v>240354</v>
      </c>
      <c r="E1362" s="161">
        <v>215977</v>
      </c>
      <c r="F1362" s="162">
        <f t="shared" si="71"/>
        <v>24377</v>
      </c>
      <c r="G1362" s="52">
        <f t="shared" si="72"/>
        <v>0.89857876299125461</v>
      </c>
      <c r="H1362" s="92"/>
    </row>
    <row r="1363" spans="1:8" s="15" customFormat="1" ht="51" outlineLevel="2">
      <c r="A1363" s="89" t="s">
        <v>151</v>
      </c>
      <c r="B1363" s="104" t="s">
        <v>6554</v>
      </c>
      <c r="C1363" s="103" t="s">
        <v>6553</v>
      </c>
      <c r="D1363" s="161">
        <v>384566</v>
      </c>
      <c r="E1363" s="161">
        <v>68852</v>
      </c>
      <c r="F1363" s="162">
        <f t="shared" si="71"/>
        <v>315714</v>
      </c>
      <c r="G1363" s="52">
        <f t="shared" si="72"/>
        <v>0.17903818850340383</v>
      </c>
      <c r="H1363" s="92"/>
    </row>
    <row r="1364" spans="1:8" s="15" customFormat="1" ht="38.25" outlineLevel="2">
      <c r="A1364" s="89" t="s">
        <v>151</v>
      </c>
      <c r="B1364" s="104" t="s">
        <v>6552</v>
      </c>
      <c r="C1364" s="103" t="s">
        <v>6551</v>
      </c>
      <c r="D1364" s="161">
        <v>801180</v>
      </c>
      <c r="E1364" s="161">
        <v>800000</v>
      </c>
      <c r="F1364" s="162">
        <f t="shared" si="71"/>
        <v>1180</v>
      </c>
      <c r="G1364" s="52">
        <f t="shared" si="72"/>
        <v>0.99852717242067945</v>
      </c>
      <c r="H1364" s="92"/>
    </row>
    <row r="1365" spans="1:8" s="15" customFormat="1" ht="25.5" outlineLevel="2">
      <c r="A1365" s="89" t="s">
        <v>151</v>
      </c>
      <c r="B1365" s="104" t="s">
        <v>6548</v>
      </c>
      <c r="C1365" s="103" t="s">
        <v>6547</v>
      </c>
      <c r="D1365" s="161">
        <v>200295</v>
      </c>
      <c r="E1365" s="161">
        <v>179959.03</v>
      </c>
      <c r="F1365" s="162">
        <f t="shared" si="71"/>
        <v>20335.97</v>
      </c>
      <c r="G1365" s="52">
        <f t="shared" si="72"/>
        <v>0.89846990688734119</v>
      </c>
      <c r="H1365" s="92"/>
    </row>
    <row r="1366" spans="1:8" s="15" customFormat="1" outlineLevel="2">
      <c r="A1366" s="89" t="s">
        <v>151</v>
      </c>
      <c r="B1366" s="104" t="s">
        <v>6546</v>
      </c>
      <c r="C1366" s="103" t="s">
        <v>6545</v>
      </c>
      <c r="D1366" s="161">
        <v>3204720</v>
      </c>
      <c r="E1366" s="161">
        <v>2879678</v>
      </c>
      <c r="F1366" s="162">
        <f t="shared" si="71"/>
        <v>325042</v>
      </c>
      <c r="G1366" s="52">
        <f t="shared" si="72"/>
        <v>0.89857397838188668</v>
      </c>
      <c r="H1366" s="92"/>
    </row>
    <row r="1367" spans="1:8" s="15" customFormat="1" ht="25.5" outlineLevel="2">
      <c r="A1367" s="89" t="s">
        <v>151</v>
      </c>
      <c r="B1367" s="104" t="s">
        <v>6544</v>
      </c>
      <c r="C1367" s="103" t="s">
        <v>6543</v>
      </c>
      <c r="D1367" s="161">
        <v>1657444.99</v>
      </c>
      <c r="E1367" s="161">
        <v>1295036.99</v>
      </c>
      <c r="F1367" s="162">
        <f t="shared" si="71"/>
        <v>362408</v>
      </c>
      <c r="G1367" s="52">
        <f t="shared" si="72"/>
        <v>0.7813453826904988</v>
      </c>
      <c r="H1367" s="92"/>
    </row>
    <row r="1368" spans="1:8" s="15" customFormat="1" ht="38.25" outlineLevel="2">
      <c r="A1368" s="89" t="s">
        <v>151</v>
      </c>
      <c r="B1368" s="104" t="s">
        <v>6542</v>
      </c>
      <c r="C1368" s="103" t="s">
        <v>6541</v>
      </c>
      <c r="D1368" s="161">
        <v>80118</v>
      </c>
      <c r="E1368" s="161">
        <v>71992</v>
      </c>
      <c r="F1368" s="162">
        <f t="shared" si="71"/>
        <v>8126</v>
      </c>
      <c r="G1368" s="52">
        <f t="shared" si="72"/>
        <v>0.89857460246136944</v>
      </c>
      <c r="H1368" s="92"/>
    </row>
    <row r="1369" spans="1:8" s="15" customFormat="1" ht="76.5" outlineLevel="2">
      <c r="A1369" s="89" t="s">
        <v>151</v>
      </c>
      <c r="B1369" s="104" t="s">
        <v>6540</v>
      </c>
      <c r="C1369" s="103" t="s">
        <v>6539</v>
      </c>
      <c r="D1369" s="161">
        <v>400590</v>
      </c>
      <c r="E1369" s="161">
        <v>359926.25</v>
      </c>
      <c r="F1369" s="162">
        <f t="shared" si="71"/>
        <v>40663.75</v>
      </c>
      <c r="G1369" s="52">
        <f t="shared" si="72"/>
        <v>0.89849035173119651</v>
      </c>
      <c r="H1369" s="92"/>
    </row>
    <row r="1370" spans="1:8" s="15" customFormat="1" ht="25.5" outlineLevel="2">
      <c r="A1370" s="89" t="s">
        <v>151</v>
      </c>
      <c r="B1370" s="104" t="s">
        <v>6538</v>
      </c>
      <c r="C1370" s="103" t="s">
        <v>6537</v>
      </c>
      <c r="D1370" s="161">
        <v>4807080</v>
      </c>
      <c r="E1370" s="161">
        <v>4319520</v>
      </c>
      <c r="F1370" s="162">
        <f t="shared" si="71"/>
        <v>487560</v>
      </c>
      <c r="G1370" s="52">
        <f t="shared" si="72"/>
        <v>0.89857460246136944</v>
      </c>
      <c r="H1370" s="92"/>
    </row>
    <row r="1371" spans="1:8" s="15" customFormat="1" ht="25.5" outlineLevel="2">
      <c r="A1371" s="89" t="s">
        <v>151</v>
      </c>
      <c r="B1371" s="104" t="s">
        <v>6536</v>
      </c>
      <c r="C1371" s="103" t="s">
        <v>6535</v>
      </c>
      <c r="D1371" s="161">
        <v>180266</v>
      </c>
      <c r="E1371" s="161">
        <v>161983</v>
      </c>
      <c r="F1371" s="162">
        <f t="shared" si="71"/>
        <v>18283</v>
      </c>
      <c r="G1371" s="52">
        <f t="shared" si="72"/>
        <v>0.898577657461751</v>
      </c>
      <c r="H1371" s="92"/>
    </row>
    <row r="1372" spans="1:8" s="15" customFormat="1" ht="25.5" outlineLevel="2">
      <c r="A1372" s="89" t="s">
        <v>151</v>
      </c>
      <c r="B1372" s="104" t="s">
        <v>6532</v>
      </c>
      <c r="C1372" s="103" t="s">
        <v>6531</v>
      </c>
      <c r="D1372" s="161">
        <v>320472</v>
      </c>
      <c r="E1372" s="161">
        <v>287968</v>
      </c>
      <c r="F1372" s="162">
        <f t="shared" si="71"/>
        <v>32504</v>
      </c>
      <c r="G1372" s="52">
        <f t="shared" si="72"/>
        <v>0.89857460246136944</v>
      </c>
      <c r="H1372" s="92"/>
    </row>
    <row r="1373" spans="1:8" s="15" customFormat="1" ht="25.5" outlineLevel="2">
      <c r="A1373" s="89" t="s">
        <v>151</v>
      </c>
      <c r="B1373" s="104" t="s">
        <v>6530</v>
      </c>
      <c r="C1373" s="103" t="s">
        <v>6529</v>
      </c>
      <c r="D1373" s="161">
        <v>3084543</v>
      </c>
      <c r="E1373" s="161">
        <v>1604101.65</v>
      </c>
      <c r="F1373" s="162">
        <f t="shared" si="71"/>
        <v>1480441.35</v>
      </c>
      <c r="G1373" s="52">
        <f t="shared" si="72"/>
        <v>0.52004515741878132</v>
      </c>
      <c r="H1373" s="92"/>
    </row>
    <row r="1374" spans="1:8" s="15" customFormat="1" ht="51" outlineLevel="2">
      <c r="A1374" s="89" t="s">
        <v>151</v>
      </c>
      <c r="B1374" s="104" t="s">
        <v>6528</v>
      </c>
      <c r="C1374" s="103" t="s">
        <v>6527</v>
      </c>
      <c r="D1374" s="161">
        <v>906935.8</v>
      </c>
      <c r="E1374" s="161">
        <v>814948.88</v>
      </c>
      <c r="F1374" s="162">
        <f t="shared" si="71"/>
        <v>91986.920000000042</v>
      </c>
      <c r="G1374" s="52">
        <f t="shared" si="72"/>
        <v>0.89857394536636437</v>
      </c>
      <c r="H1374" s="92"/>
    </row>
    <row r="1375" spans="1:8" s="15" customFormat="1" outlineLevel="2">
      <c r="A1375" s="89" t="s">
        <v>151</v>
      </c>
      <c r="B1375" s="104" t="s">
        <v>6526</v>
      </c>
      <c r="C1375" s="103" t="s">
        <v>6525</v>
      </c>
      <c r="D1375" s="161">
        <v>801180</v>
      </c>
      <c r="E1375" s="161">
        <v>719921</v>
      </c>
      <c r="F1375" s="162">
        <f t="shared" si="71"/>
        <v>81259</v>
      </c>
      <c r="G1375" s="52">
        <f t="shared" si="72"/>
        <v>0.89857585062033496</v>
      </c>
      <c r="H1375" s="92"/>
    </row>
    <row r="1376" spans="1:8" s="15" customFormat="1" ht="25.5" outlineLevel="2">
      <c r="A1376" s="89" t="s">
        <v>151</v>
      </c>
      <c r="B1376" s="104" t="s">
        <v>6524</v>
      </c>
      <c r="C1376" s="103" t="s">
        <v>6523</v>
      </c>
      <c r="D1376" s="161">
        <v>8332272</v>
      </c>
      <c r="E1376" s="161">
        <v>7606361.0800000001</v>
      </c>
      <c r="F1376" s="162">
        <f t="shared" si="71"/>
        <v>725910.91999999993</v>
      </c>
      <c r="G1376" s="52">
        <f t="shared" si="72"/>
        <v>0.91287959394508489</v>
      </c>
      <c r="H1376" s="92"/>
    </row>
    <row r="1377" spans="1:8" s="15" customFormat="1" outlineLevel="2">
      <c r="A1377" s="89" t="s">
        <v>151</v>
      </c>
      <c r="B1377" s="104" t="s">
        <v>6522</v>
      </c>
      <c r="C1377" s="103" t="s">
        <v>6521</v>
      </c>
      <c r="D1377" s="161">
        <v>2403540</v>
      </c>
      <c r="E1377" s="161">
        <v>2159760</v>
      </c>
      <c r="F1377" s="162">
        <f t="shared" si="71"/>
        <v>243780</v>
      </c>
      <c r="G1377" s="52">
        <f t="shared" si="72"/>
        <v>0.89857460246136944</v>
      </c>
      <c r="H1377" s="92"/>
    </row>
    <row r="1378" spans="1:8" s="15" customFormat="1" ht="38.25" outlineLevel="2">
      <c r="A1378" s="89" t="s">
        <v>151</v>
      </c>
      <c r="B1378" s="104" t="s">
        <v>6520</v>
      </c>
      <c r="C1378" s="103" t="s">
        <v>6519</v>
      </c>
      <c r="D1378" s="161">
        <v>801180</v>
      </c>
      <c r="E1378" s="161">
        <v>719921</v>
      </c>
      <c r="F1378" s="162">
        <f t="shared" si="71"/>
        <v>81259</v>
      </c>
      <c r="G1378" s="52">
        <f t="shared" si="72"/>
        <v>0.89857585062033496</v>
      </c>
      <c r="H1378" s="92"/>
    </row>
    <row r="1379" spans="1:8" s="15" customFormat="1" outlineLevel="2">
      <c r="A1379" s="89" t="s">
        <v>151</v>
      </c>
      <c r="B1379" s="104" t="s">
        <v>6518</v>
      </c>
      <c r="C1379" s="103" t="s">
        <v>6517</v>
      </c>
      <c r="D1379" s="161">
        <v>320472</v>
      </c>
      <c r="E1379" s="161">
        <v>207151.74</v>
      </c>
      <c r="F1379" s="162">
        <f t="shared" si="71"/>
        <v>113320.26000000001</v>
      </c>
      <c r="G1379" s="52">
        <f t="shared" si="72"/>
        <v>0.64639575376319924</v>
      </c>
      <c r="H1379" s="92"/>
    </row>
    <row r="1380" spans="1:8" s="15" customFormat="1" ht="25.5" outlineLevel="2">
      <c r="A1380" s="89" t="s">
        <v>151</v>
      </c>
      <c r="B1380" s="104" t="s">
        <v>6516</v>
      </c>
      <c r="C1380" s="103" t="s">
        <v>6515</v>
      </c>
      <c r="D1380" s="161">
        <v>1602360</v>
      </c>
      <c r="E1380" s="161">
        <v>836780</v>
      </c>
      <c r="F1380" s="162">
        <f t="shared" si="71"/>
        <v>765580</v>
      </c>
      <c r="G1380" s="52">
        <f t="shared" si="72"/>
        <v>0.52221722958636008</v>
      </c>
      <c r="H1380" s="92"/>
    </row>
    <row r="1381" spans="1:8" s="15" customFormat="1" outlineLevel="2">
      <c r="A1381" s="89" t="s">
        <v>151</v>
      </c>
      <c r="B1381" s="104" t="s">
        <v>6514</v>
      </c>
      <c r="C1381" s="103" t="s">
        <v>6513</v>
      </c>
      <c r="D1381" s="161">
        <v>801180</v>
      </c>
      <c r="E1381" s="161">
        <v>409164.96</v>
      </c>
      <c r="F1381" s="162">
        <f t="shared" si="71"/>
        <v>392015.04</v>
      </c>
      <c r="G1381" s="52">
        <f t="shared" si="72"/>
        <v>0.51070291320302552</v>
      </c>
      <c r="H1381" s="92"/>
    </row>
    <row r="1382" spans="1:8" s="15" customFormat="1" outlineLevel="2">
      <c r="A1382" s="89" t="s">
        <v>151</v>
      </c>
      <c r="B1382" s="104" t="s">
        <v>6512</v>
      </c>
      <c r="C1382" s="103" t="s">
        <v>6511</v>
      </c>
      <c r="D1382" s="161">
        <v>2209654.2000000002</v>
      </c>
      <c r="E1382" s="161">
        <v>2015735.14</v>
      </c>
      <c r="F1382" s="162">
        <f t="shared" si="71"/>
        <v>193919.06000000029</v>
      </c>
      <c r="G1382" s="52">
        <f t="shared" si="72"/>
        <v>0.91224008715933913</v>
      </c>
      <c r="H1382" s="92"/>
    </row>
    <row r="1383" spans="1:8" s="15" customFormat="1" ht="25.5" outlineLevel="2">
      <c r="A1383" s="89" t="s">
        <v>151</v>
      </c>
      <c r="B1383" s="104" t="s">
        <v>6510</v>
      </c>
      <c r="C1383" s="103" t="s">
        <v>6509</v>
      </c>
      <c r="D1383" s="161">
        <v>480708</v>
      </c>
      <c r="E1383" s="161">
        <v>431952</v>
      </c>
      <c r="F1383" s="162">
        <f t="shared" si="71"/>
        <v>48756</v>
      </c>
      <c r="G1383" s="52">
        <f t="shared" si="72"/>
        <v>0.89857460246136944</v>
      </c>
      <c r="H1383" s="92"/>
    </row>
    <row r="1384" spans="1:8" s="15" customFormat="1" ht="25.5" outlineLevel="2">
      <c r="A1384" s="89" t="s">
        <v>151</v>
      </c>
      <c r="B1384" s="104" t="s">
        <v>6508</v>
      </c>
      <c r="C1384" s="103" t="s">
        <v>6507</v>
      </c>
      <c r="D1384" s="161">
        <v>1602360</v>
      </c>
      <c r="E1384" s="161">
        <v>1481581.99</v>
      </c>
      <c r="F1384" s="162">
        <f t="shared" si="71"/>
        <v>120778.01000000001</v>
      </c>
      <c r="G1384" s="52">
        <f t="shared" si="72"/>
        <v>0.92462492199006463</v>
      </c>
      <c r="H1384" s="92"/>
    </row>
    <row r="1385" spans="1:8" s="15" customFormat="1" ht="25.5" outlineLevel="2">
      <c r="A1385" s="89" t="s">
        <v>151</v>
      </c>
      <c r="B1385" s="104" t="s">
        <v>6506</v>
      </c>
      <c r="C1385" s="103" t="s">
        <v>6505</v>
      </c>
      <c r="D1385" s="161">
        <v>3845664</v>
      </c>
      <c r="E1385" s="161">
        <v>3415615</v>
      </c>
      <c r="F1385" s="162">
        <f t="shared" si="71"/>
        <v>430049</v>
      </c>
      <c r="G1385" s="52">
        <f t="shared" si="72"/>
        <v>0.88817301771553625</v>
      </c>
      <c r="H1385" s="92"/>
    </row>
    <row r="1386" spans="1:8" s="15" customFormat="1" outlineLevel="2">
      <c r="A1386" s="89" t="s">
        <v>151</v>
      </c>
      <c r="B1386" s="104" t="s">
        <v>6504</v>
      </c>
      <c r="C1386" s="103" t="s">
        <v>6503</v>
      </c>
      <c r="D1386" s="161">
        <v>13620061</v>
      </c>
      <c r="E1386" s="161">
        <v>11760000</v>
      </c>
      <c r="F1386" s="162">
        <f t="shared" si="71"/>
        <v>1860061</v>
      </c>
      <c r="G1386" s="52">
        <f t="shared" si="72"/>
        <v>0.86343225628725162</v>
      </c>
      <c r="H1386" s="92"/>
    </row>
    <row r="1387" spans="1:8" s="15" customFormat="1" ht="25.5" outlineLevel="2">
      <c r="A1387" s="89" t="s">
        <v>151</v>
      </c>
      <c r="B1387" s="104" t="s">
        <v>6502</v>
      </c>
      <c r="C1387" s="103" t="s">
        <v>6501</v>
      </c>
      <c r="D1387" s="161">
        <v>4005900</v>
      </c>
      <c r="E1387" s="161">
        <v>3808881.29</v>
      </c>
      <c r="F1387" s="162">
        <f t="shared" si="71"/>
        <v>197018.70999999996</v>
      </c>
      <c r="G1387" s="52">
        <f t="shared" si="72"/>
        <v>0.95081786614743258</v>
      </c>
      <c r="H1387" s="92"/>
    </row>
    <row r="1388" spans="1:8" s="15" customFormat="1" ht="25.5" outlineLevel="2">
      <c r="A1388" s="89" t="s">
        <v>151</v>
      </c>
      <c r="B1388" s="104" t="s">
        <v>6500</v>
      </c>
      <c r="C1388" s="103" t="s">
        <v>6499</v>
      </c>
      <c r="D1388" s="161">
        <v>1666455</v>
      </c>
      <c r="E1388" s="161">
        <v>1414620.17</v>
      </c>
      <c r="F1388" s="162">
        <f t="shared" si="71"/>
        <v>251834.83000000007</v>
      </c>
      <c r="G1388" s="52">
        <f t="shared" si="72"/>
        <v>0.848879909748538</v>
      </c>
      <c r="H1388" s="92"/>
    </row>
    <row r="1389" spans="1:8" s="15" customFormat="1" ht="38.25" outlineLevel="2">
      <c r="A1389" s="89" t="s">
        <v>151</v>
      </c>
      <c r="B1389" s="104" t="s">
        <v>6498</v>
      </c>
      <c r="C1389" s="103" t="s">
        <v>6497</v>
      </c>
      <c r="D1389" s="161">
        <v>1201770</v>
      </c>
      <c r="E1389" s="161">
        <v>1079879.98</v>
      </c>
      <c r="F1389" s="162">
        <f t="shared" si="71"/>
        <v>121890.02000000002</v>
      </c>
      <c r="G1389" s="52">
        <f t="shared" si="72"/>
        <v>0.89857458581924987</v>
      </c>
      <c r="H1389" s="92"/>
    </row>
    <row r="1390" spans="1:8" s="15" customFormat="1" ht="76.5" outlineLevel="2">
      <c r="A1390" s="89" t="s">
        <v>151</v>
      </c>
      <c r="B1390" s="104" t="s">
        <v>6494</v>
      </c>
      <c r="C1390" s="103" t="s">
        <v>6493</v>
      </c>
      <c r="D1390" s="161">
        <v>256378</v>
      </c>
      <c r="E1390" s="161">
        <v>230037.51</v>
      </c>
      <c r="F1390" s="162">
        <f t="shared" si="71"/>
        <v>26340.489999999991</v>
      </c>
      <c r="G1390" s="52">
        <f t="shared" si="72"/>
        <v>0.89725916420285678</v>
      </c>
      <c r="H1390" s="92"/>
    </row>
    <row r="1391" spans="1:8" s="15" customFormat="1" ht="25.5" outlineLevel="2">
      <c r="A1391" s="89" t="s">
        <v>151</v>
      </c>
      <c r="B1391" s="104" t="s">
        <v>6490</v>
      </c>
      <c r="C1391" s="103" t="s">
        <v>6489</v>
      </c>
      <c r="D1391" s="161">
        <v>160236</v>
      </c>
      <c r="E1391" s="161">
        <v>129346.55</v>
      </c>
      <c r="F1391" s="162">
        <f t="shared" si="71"/>
        <v>30889.449999999997</v>
      </c>
      <c r="G1391" s="52">
        <f t="shared" si="72"/>
        <v>0.80722528021168782</v>
      </c>
      <c r="H1391" s="92"/>
    </row>
    <row r="1392" spans="1:8" s="15" customFormat="1" ht="76.5" outlineLevel="2">
      <c r="A1392" s="89" t="s">
        <v>151</v>
      </c>
      <c r="B1392" s="104" t="s">
        <v>6488</v>
      </c>
      <c r="C1392" s="103" t="s">
        <v>6487</v>
      </c>
      <c r="D1392" s="161">
        <v>1702508</v>
      </c>
      <c r="E1392" s="161">
        <v>285656.58</v>
      </c>
      <c r="F1392" s="162">
        <f t="shared" si="71"/>
        <v>1416851.42</v>
      </c>
      <c r="G1392" s="52">
        <f t="shared" si="72"/>
        <v>0.16778574902438051</v>
      </c>
      <c r="H1392" s="92"/>
    </row>
    <row r="1393" spans="1:8" s="15" customFormat="1" ht="25.5" outlineLevel="2">
      <c r="A1393" s="89" t="s">
        <v>151</v>
      </c>
      <c r="B1393" s="104" t="s">
        <v>6486</v>
      </c>
      <c r="C1393" s="103" t="s">
        <v>6485</v>
      </c>
      <c r="D1393" s="161">
        <v>400590</v>
      </c>
      <c r="E1393" s="161">
        <v>359960</v>
      </c>
      <c r="F1393" s="162">
        <f t="shared" si="71"/>
        <v>40630</v>
      </c>
      <c r="G1393" s="52">
        <f t="shared" si="72"/>
        <v>0.89857460246136944</v>
      </c>
      <c r="H1393" s="92"/>
    </row>
    <row r="1394" spans="1:8" s="15" customFormat="1" ht="25.5" outlineLevel="2">
      <c r="A1394" s="89" t="s">
        <v>151</v>
      </c>
      <c r="B1394" s="104" t="s">
        <v>6484</v>
      </c>
      <c r="C1394" s="103" t="s">
        <v>6483</v>
      </c>
      <c r="D1394" s="161">
        <v>763181.88</v>
      </c>
      <c r="E1394" s="161">
        <v>618575.98</v>
      </c>
      <c r="F1394" s="162">
        <f t="shared" si="71"/>
        <v>144605.90000000002</v>
      </c>
      <c r="G1394" s="52">
        <f t="shared" si="72"/>
        <v>0.81052236198270322</v>
      </c>
      <c r="H1394" s="92"/>
    </row>
    <row r="1395" spans="1:8" s="15" customFormat="1" ht="38.25" outlineLevel="2">
      <c r="A1395" s="89" t="s">
        <v>151</v>
      </c>
      <c r="B1395" s="104" t="s">
        <v>6482</v>
      </c>
      <c r="C1395" s="103" t="s">
        <v>6481</v>
      </c>
      <c r="D1395" s="161">
        <v>2403540</v>
      </c>
      <c r="E1395" s="161">
        <v>1893000</v>
      </c>
      <c r="F1395" s="162">
        <f t="shared" si="71"/>
        <v>510540</v>
      </c>
      <c r="G1395" s="52">
        <f t="shared" si="72"/>
        <v>0.78758830724681095</v>
      </c>
      <c r="H1395" s="92"/>
    </row>
    <row r="1396" spans="1:8" s="15" customFormat="1" outlineLevel="2">
      <c r="A1396" s="89" t="s">
        <v>151</v>
      </c>
      <c r="B1396" s="104" t="s">
        <v>6478</v>
      </c>
      <c r="C1396" s="103" t="s">
        <v>6477</v>
      </c>
      <c r="D1396" s="161">
        <v>2403540</v>
      </c>
      <c r="E1396" s="161">
        <v>2159760</v>
      </c>
      <c r="F1396" s="162">
        <f t="shared" si="71"/>
        <v>243780</v>
      </c>
      <c r="G1396" s="52">
        <f t="shared" si="72"/>
        <v>0.89857460246136944</v>
      </c>
      <c r="H1396" s="92"/>
    </row>
    <row r="1397" spans="1:8" s="15" customFormat="1" outlineLevel="2">
      <c r="A1397" s="89" t="s">
        <v>151</v>
      </c>
      <c r="B1397" s="104" t="s">
        <v>6476</v>
      </c>
      <c r="C1397" s="103" t="s">
        <v>6475</v>
      </c>
      <c r="D1397" s="161">
        <v>3204720</v>
      </c>
      <c r="E1397" s="161">
        <v>926912</v>
      </c>
      <c r="F1397" s="162">
        <f t="shared" si="71"/>
        <v>2277808</v>
      </c>
      <c r="G1397" s="52">
        <f t="shared" si="72"/>
        <v>0.28923338076337402</v>
      </c>
      <c r="H1397" s="92"/>
    </row>
    <row r="1398" spans="1:8" s="15" customFormat="1" ht="25.5" outlineLevel="2">
      <c r="A1398" s="89" t="s">
        <v>151</v>
      </c>
      <c r="B1398" s="104" t="s">
        <v>6474</v>
      </c>
      <c r="C1398" s="103" t="s">
        <v>6473</v>
      </c>
      <c r="D1398" s="161">
        <v>5728437</v>
      </c>
      <c r="E1398" s="161">
        <v>5147427</v>
      </c>
      <c r="F1398" s="162">
        <f t="shared" si="71"/>
        <v>581010</v>
      </c>
      <c r="G1398" s="52">
        <f t="shared" si="72"/>
        <v>0.89857442789368203</v>
      </c>
      <c r="H1398" s="92"/>
    </row>
    <row r="1399" spans="1:8" s="15" customFormat="1" ht="25.5" outlineLevel="2">
      <c r="A1399" s="89" t="s">
        <v>151</v>
      </c>
      <c r="B1399" s="104" t="s">
        <v>6472</v>
      </c>
      <c r="C1399" s="103" t="s">
        <v>6471</v>
      </c>
      <c r="D1399" s="161">
        <v>400590</v>
      </c>
      <c r="E1399" s="161">
        <v>359960</v>
      </c>
      <c r="F1399" s="162">
        <f t="shared" si="71"/>
        <v>40630</v>
      </c>
      <c r="G1399" s="52">
        <f t="shared" si="72"/>
        <v>0.89857460246136944</v>
      </c>
      <c r="H1399" s="92"/>
    </row>
    <row r="1400" spans="1:8" s="15" customFormat="1" ht="25.5" outlineLevel="2">
      <c r="A1400" s="89" t="s">
        <v>151</v>
      </c>
      <c r="B1400" s="104" t="s">
        <v>6470</v>
      </c>
      <c r="C1400" s="103" t="s">
        <v>6469</v>
      </c>
      <c r="D1400" s="161">
        <v>1201770</v>
      </c>
      <c r="E1400" s="161">
        <v>252000</v>
      </c>
      <c r="F1400" s="162">
        <f t="shared" si="71"/>
        <v>949770</v>
      </c>
      <c r="G1400" s="52">
        <f t="shared" si="72"/>
        <v>0.20969070620834268</v>
      </c>
      <c r="H1400" s="92"/>
    </row>
    <row r="1401" spans="1:8" s="15" customFormat="1" outlineLevel="2">
      <c r="A1401" s="89" t="s">
        <v>151</v>
      </c>
      <c r="B1401" s="104" t="s">
        <v>6468</v>
      </c>
      <c r="C1401" s="103" t="s">
        <v>6467</v>
      </c>
      <c r="D1401" s="161">
        <v>801180</v>
      </c>
      <c r="E1401" s="161">
        <v>719921</v>
      </c>
      <c r="F1401" s="162">
        <f t="shared" si="71"/>
        <v>81259</v>
      </c>
      <c r="G1401" s="52">
        <f t="shared" si="72"/>
        <v>0.89857585062033496</v>
      </c>
      <c r="H1401" s="92"/>
    </row>
    <row r="1402" spans="1:8" s="15" customFormat="1" outlineLevel="2">
      <c r="A1402" s="89" t="s">
        <v>151</v>
      </c>
      <c r="B1402" s="104" t="s">
        <v>6466</v>
      </c>
      <c r="C1402" s="103" t="s">
        <v>6069</v>
      </c>
      <c r="D1402" s="161">
        <v>600885</v>
      </c>
      <c r="E1402" s="161">
        <v>539940</v>
      </c>
      <c r="F1402" s="162">
        <f t="shared" si="71"/>
        <v>60945</v>
      </c>
      <c r="G1402" s="52">
        <f t="shared" si="72"/>
        <v>0.89857460246136944</v>
      </c>
      <c r="H1402" s="92"/>
    </row>
    <row r="1403" spans="1:8" s="15" customFormat="1" ht="51" outlineLevel="2">
      <c r="A1403" s="89" t="s">
        <v>151</v>
      </c>
      <c r="B1403" s="104" t="s">
        <v>6465</v>
      </c>
      <c r="C1403" s="103" t="s">
        <v>6464</v>
      </c>
      <c r="D1403" s="161">
        <v>4005900</v>
      </c>
      <c r="E1403" s="161">
        <v>3599600.27</v>
      </c>
      <c r="F1403" s="162">
        <f t="shared" si="71"/>
        <v>406299.73</v>
      </c>
      <c r="G1403" s="52">
        <f t="shared" si="72"/>
        <v>0.89857466986195367</v>
      </c>
      <c r="H1403" s="92"/>
    </row>
    <row r="1404" spans="1:8" s="15" customFormat="1" ht="25.5" outlineLevel="2">
      <c r="A1404" s="89" t="s">
        <v>151</v>
      </c>
      <c r="B1404" s="104" t="s">
        <v>6463</v>
      </c>
      <c r="C1404" s="103" t="s">
        <v>6462</v>
      </c>
      <c r="D1404" s="161">
        <v>5728437</v>
      </c>
      <c r="E1404" s="161">
        <v>5147429</v>
      </c>
      <c r="F1404" s="162">
        <f t="shared" si="71"/>
        <v>581008</v>
      </c>
      <c r="G1404" s="52">
        <f t="shared" si="72"/>
        <v>0.89857477702905697</v>
      </c>
      <c r="H1404" s="92"/>
    </row>
    <row r="1405" spans="1:8" s="15" customFormat="1" ht="38.25" outlineLevel="2">
      <c r="A1405" s="89" t="s">
        <v>151</v>
      </c>
      <c r="B1405" s="104" t="s">
        <v>6461</v>
      </c>
      <c r="C1405" s="103" t="s">
        <v>6460</v>
      </c>
      <c r="D1405" s="161">
        <v>801180</v>
      </c>
      <c r="E1405" s="161">
        <v>438454</v>
      </c>
      <c r="F1405" s="162">
        <f t="shared" si="71"/>
        <v>362726</v>
      </c>
      <c r="G1405" s="52">
        <f t="shared" si="72"/>
        <v>0.54726029107067076</v>
      </c>
      <c r="H1405" s="92"/>
    </row>
    <row r="1406" spans="1:8" s="15" customFormat="1" ht="25.5" outlineLevel="2">
      <c r="A1406" s="89" t="s">
        <v>151</v>
      </c>
      <c r="B1406" s="104" t="s">
        <v>6459</v>
      </c>
      <c r="C1406" s="103" t="s">
        <v>6458</v>
      </c>
      <c r="D1406" s="161">
        <v>11456875</v>
      </c>
      <c r="E1406" s="161">
        <v>11036150</v>
      </c>
      <c r="F1406" s="162">
        <f t="shared" si="71"/>
        <v>420725</v>
      </c>
      <c r="G1406" s="52">
        <f t="shared" si="72"/>
        <v>0.9632775080464786</v>
      </c>
      <c r="H1406" s="92"/>
    </row>
    <row r="1407" spans="1:8" s="15" customFormat="1" ht="25.5" outlineLevel="2">
      <c r="A1407" s="89" t="s">
        <v>151</v>
      </c>
      <c r="B1407" s="104" t="s">
        <v>6457</v>
      </c>
      <c r="C1407" s="103" t="s">
        <v>6456</v>
      </c>
      <c r="D1407" s="161">
        <v>200295</v>
      </c>
      <c r="E1407" s="161">
        <v>179979.66</v>
      </c>
      <c r="F1407" s="162">
        <f t="shared" si="71"/>
        <v>20315.339999999997</v>
      </c>
      <c r="G1407" s="52">
        <f t="shared" si="72"/>
        <v>0.89857290496517639</v>
      </c>
      <c r="H1407" s="92"/>
    </row>
    <row r="1408" spans="1:8" s="15" customFormat="1" ht="25.5" outlineLevel="2">
      <c r="A1408" s="89" t="s">
        <v>151</v>
      </c>
      <c r="B1408" s="104" t="s">
        <v>6455</v>
      </c>
      <c r="C1408" s="103" t="s">
        <v>6454</v>
      </c>
      <c r="D1408" s="161">
        <v>2563776</v>
      </c>
      <c r="E1408" s="161">
        <v>2303744</v>
      </c>
      <c r="F1408" s="162">
        <f t="shared" si="71"/>
        <v>260032</v>
      </c>
      <c r="G1408" s="52">
        <f t="shared" si="72"/>
        <v>0.89857460246136944</v>
      </c>
      <c r="H1408" s="92"/>
    </row>
    <row r="1409" spans="1:8" s="15" customFormat="1" ht="38.25" outlineLevel="2">
      <c r="A1409" s="89" t="s">
        <v>151</v>
      </c>
      <c r="B1409" s="104" t="s">
        <v>6451</v>
      </c>
      <c r="C1409" s="103" t="s">
        <v>6450</v>
      </c>
      <c r="D1409" s="161">
        <v>2804130</v>
      </c>
      <c r="E1409" s="161">
        <v>2519721</v>
      </c>
      <c r="F1409" s="162">
        <f t="shared" si="71"/>
        <v>284409</v>
      </c>
      <c r="G1409" s="52">
        <f t="shared" si="72"/>
        <v>0.89857495907821683</v>
      </c>
      <c r="H1409" s="92"/>
    </row>
    <row r="1410" spans="1:8" s="15" customFormat="1" ht="25.5" outlineLevel="2">
      <c r="A1410" s="89" t="s">
        <v>151</v>
      </c>
      <c r="B1410" s="104" t="s">
        <v>6449</v>
      </c>
      <c r="C1410" s="103" t="s">
        <v>6448</v>
      </c>
      <c r="D1410" s="161">
        <v>500738</v>
      </c>
      <c r="E1410" s="161">
        <v>261258.94</v>
      </c>
      <c r="F1410" s="162">
        <f t="shared" si="71"/>
        <v>239479.06</v>
      </c>
      <c r="G1410" s="52">
        <f t="shared" si="72"/>
        <v>0.52174778027631219</v>
      </c>
      <c r="H1410" s="92"/>
    </row>
    <row r="1411" spans="1:8" s="15" customFormat="1" ht="38.25" outlineLevel="2">
      <c r="A1411" s="89" t="s">
        <v>151</v>
      </c>
      <c r="B1411" s="104" t="s">
        <v>6447</v>
      </c>
      <c r="C1411" s="103" t="s">
        <v>6446</v>
      </c>
      <c r="D1411" s="161">
        <v>763181.88</v>
      </c>
      <c r="E1411" s="161">
        <v>460630.09</v>
      </c>
      <c r="F1411" s="162">
        <f t="shared" si="71"/>
        <v>302551.78999999998</v>
      </c>
      <c r="G1411" s="52">
        <f t="shared" si="72"/>
        <v>0.60356528642949436</v>
      </c>
      <c r="H1411" s="92"/>
    </row>
    <row r="1412" spans="1:8" s="15" customFormat="1" ht="25.5" outlineLevel="2">
      <c r="A1412" s="89" t="s">
        <v>151</v>
      </c>
      <c r="B1412" s="104" t="s">
        <v>6443</v>
      </c>
      <c r="C1412" s="103" t="s">
        <v>6442</v>
      </c>
      <c r="D1412" s="161">
        <v>801180</v>
      </c>
      <c r="E1412" s="161">
        <v>199207</v>
      </c>
      <c r="F1412" s="162">
        <f t="shared" si="71"/>
        <v>601973</v>
      </c>
      <c r="G1412" s="52">
        <f t="shared" si="72"/>
        <v>0.24864200304550788</v>
      </c>
      <c r="H1412" s="92"/>
    </row>
    <row r="1413" spans="1:8" s="15" customFormat="1" ht="25.5" outlineLevel="2">
      <c r="A1413" s="89" t="s">
        <v>151</v>
      </c>
      <c r="B1413" s="104" t="s">
        <v>6441</v>
      </c>
      <c r="C1413" s="103" t="s">
        <v>6440</v>
      </c>
      <c r="D1413" s="161">
        <v>1922832</v>
      </c>
      <c r="E1413" s="161">
        <v>1868117.32</v>
      </c>
      <c r="F1413" s="162">
        <f t="shared" si="71"/>
        <v>54714.679999999935</v>
      </c>
      <c r="G1413" s="52">
        <f t="shared" si="72"/>
        <v>0.97154474233838428</v>
      </c>
      <c r="H1413" s="92"/>
    </row>
    <row r="1414" spans="1:8" s="15" customFormat="1" outlineLevel="2">
      <c r="A1414" s="89" t="s">
        <v>151</v>
      </c>
      <c r="B1414" s="104" t="s">
        <v>6439</v>
      </c>
      <c r="C1414" s="103" t="s">
        <v>6099</v>
      </c>
      <c r="D1414" s="161">
        <v>400590</v>
      </c>
      <c r="E1414" s="161">
        <v>359960</v>
      </c>
      <c r="F1414" s="162">
        <f t="shared" si="71"/>
        <v>40630</v>
      </c>
      <c r="G1414" s="52">
        <f t="shared" si="72"/>
        <v>0.89857460246136944</v>
      </c>
      <c r="H1414" s="92"/>
    </row>
    <row r="1415" spans="1:8" s="15" customFormat="1" outlineLevel="2">
      <c r="A1415" s="89" t="s">
        <v>151</v>
      </c>
      <c r="B1415" s="104" t="s">
        <v>6436</v>
      </c>
      <c r="C1415" s="103" t="s">
        <v>6435</v>
      </c>
      <c r="D1415" s="161">
        <v>1602360</v>
      </c>
      <c r="E1415" s="161">
        <v>1439840</v>
      </c>
      <c r="F1415" s="162">
        <f t="shared" si="71"/>
        <v>162520</v>
      </c>
      <c r="G1415" s="52">
        <f t="shared" si="72"/>
        <v>0.89857460246136944</v>
      </c>
      <c r="H1415" s="92"/>
    </row>
    <row r="1416" spans="1:8" s="15" customFormat="1" outlineLevel="2">
      <c r="A1416" s="89" t="s">
        <v>151</v>
      </c>
      <c r="B1416" s="104" t="s">
        <v>6434</v>
      </c>
      <c r="C1416" s="103" t="s">
        <v>6433</v>
      </c>
      <c r="D1416" s="161">
        <v>640944</v>
      </c>
      <c r="E1416" s="161">
        <v>640000</v>
      </c>
      <c r="F1416" s="162">
        <f t="shared" si="71"/>
        <v>944</v>
      </c>
      <c r="G1416" s="52">
        <f t="shared" si="72"/>
        <v>0.99852717242067945</v>
      </c>
      <c r="H1416" s="92"/>
    </row>
    <row r="1417" spans="1:8" s="15" customFormat="1" ht="38.25" outlineLevel="2">
      <c r="A1417" s="89" t="s">
        <v>151</v>
      </c>
      <c r="B1417" s="104" t="s">
        <v>6432</v>
      </c>
      <c r="C1417" s="103" t="s">
        <v>6431</v>
      </c>
      <c r="D1417" s="161">
        <v>400590</v>
      </c>
      <c r="E1417" s="161">
        <v>359960</v>
      </c>
      <c r="F1417" s="162">
        <f t="shared" si="71"/>
        <v>40630</v>
      </c>
      <c r="G1417" s="52">
        <f t="shared" si="72"/>
        <v>0.89857460246136944</v>
      </c>
      <c r="H1417" s="92"/>
    </row>
    <row r="1418" spans="1:8" s="15" customFormat="1" ht="25.5" outlineLevel="2">
      <c r="A1418" s="89" t="s">
        <v>151</v>
      </c>
      <c r="B1418" s="104" t="s">
        <v>6430</v>
      </c>
      <c r="C1418" s="103" t="s">
        <v>6429</v>
      </c>
      <c r="D1418" s="161">
        <v>763179.89</v>
      </c>
      <c r="E1418" s="161">
        <v>335820</v>
      </c>
      <c r="F1418" s="162">
        <f t="shared" si="71"/>
        <v>427359.89</v>
      </c>
      <c r="G1418" s="52">
        <f t="shared" si="72"/>
        <v>0.44002731780576659</v>
      </c>
      <c r="H1418" s="92"/>
    </row>
    <row r="1419" spans="1:8" s="15" customFormat="1" ht="25.5" outlineLevel="2">
      <c r="A1419" s="89" t="s">
        <v>151</v>
      </c>
      <c r="B1419" s="104" t="s">
        <v>6428</v>
      </c>
      <c r="C1419" s="103" t="s">
        <v>6427</v>
      </c>
      <c r="D1419" s="161">
        <v>3558841.8</v>
      </c>
      <c r="E1419" s="161">
        <v>385787.14</v>
      </c>
      <c r="F1419" s="162">
        <f t="shared" si="71"/>
        <v>3173054.6599999997</v>
      </c>
      <c r="G1419" s="52">
        <f t="shared" si="72"/>
        <v>0.10840244149093675</v>
      </c>
      <c r="H1419" s="92"/>
    </row>
    <row r="1420" spans="1:8" s="15" customFormat="1" ht="38.25" outlineLevel="2">
      <c r="A1420" s="89" t="s">
        <v>151</v>
      </c>
      <c r="B1420" s="104" t="s">
        <v>6422</v>
      </c>
      <c r="C1420" s="103" t="s">
        <v>6421</v>
      </c>
      <c r="D1420" s="161">
        <v>1842714</v>
      </c>
      <c r="E1420" s="161">
        <v>1672105</v>
      </c>
      <c r="F1420" s="162">
        <f t="shared" si="71"/>
        <v>170609</v>
      </c>
      <c r="G1420" s="52">
        <f t="shared" si="72"/>
        <v>0.90741428132634794</v>
      </c>
      <c r="H1420" s="92"/>
    </row>
    <row r="1421" spans="1:8" s="15" customFormat="1" ht="25.5" outlineLevel="2">
      <c r="A1421" s="89" t="s">
        <v>151</v>
      </c>
      <c r="B1421" s="104" t="s">
        <v>6418</v>
      </c>
      <c r="C1421" s="103" t="s">
        <v>6417</v>
      </c>
      <c r="D1421" s="161">
        <v>7210620</v>
      </c>
      <c r="E1421" s="161">
        <v>6479278.8799999999</v>
      </c>
      <c r="F1421" s="162">
        <f t="shared" ref="F1421:F1484" si="73">D1421-E1421</f>
        <v>731341.12000000011</v>
      </c>
      <c r="G1421" s="52">
        <f t="shared" ref="G1421:G1484" si="74">E1421/D1421</f>
        <v>0.89857444713492041</v>
      </c>
      <c r="H1421" s="92"/>
    </row>
    <row r="1422" spans="1:8" s="15" customFormat="1" ht="25.5" outlineLevel="2">
      <c r="A1422" s="89" t="s">
        <v>151</v>
      </c>
      <c r="B1422" s="104" t="s">
        <v>6416</v>
      </c>
      <c r="C1422" s="103" t="s">
        <v>6415</v>
      </c>
      <c r="D1422" s="161">
        <v>3204720</v>
      </c>
      <c r="E1422" s="161">
        <v>734094</v>
      </c>
      <c r="F1422" s="162">
        <f t="shared" si="73"/>
        <v>2470626</v>
      </c>
      <c r="G1422" s="52">
        <f t="shared" si="74"/>
        <v>0.22906650190968322</v>
      </c>
      <c r="H1422" s="92"/>
    </row>
    <row r="1423" spans="1:8" s="15" customFormat="1" ht="25.5" outlineLevel="2">
      <c r="A1423" s="89" t="s">
        <v>151</v>
      </c>
      <c r="B1423" s="104" t="s">
        <v>6413</v>
      </c>
      <c r="C1423" s="103" t="s">
        <v>6412</v>
      </c>
      <c r="D1423" s="161">
        <v>160236</v>
      </c>
      <c r="E1423" s="161">
        <v>143984</v>
      </c>
      <c r="F1423" s="162">
        <f t="shared" si="73"/>
        <v>16252</v>
      </c>
      <c r="G1423" s="52">
        <f t="shared" si="74"/>
        <v>0.89857460246136944</v>
      </c>
      <c r="H1423" s="92"/>
    </row>
    <row r="1424" spans="1:8" s="15" customFormat="1" ht="25.5" outlineLevel="2">
      <c r="A1424" s="89" t="s">
        <v>151</v>
      </c>
      <c r="B1424" s="104" t="s">
        <v>6411</v>
      </c>
      <c r="C1424" s="103" t="s">
        <v>6410</v>
      </c>
      <c r="D1424" s="161">
        <v>70503843</v>
      </c>
      <c r="E1424" s="161">
        <v>54336552.670000002</v>
      </c>
      <c r="F1424" s="162">
        <f t="shared" si="73"/>
        <v>16167290.329999998</v>
      </c>
      <c r="G1424" s="52">
        <f t="shared" si="74"/>
        <v>0.77068923278409096</v>
      </c>
      <c r="H1424" s="92"/>
    </row>
    <row r="1425" spans="1:8" s="15" customFormat="1" ht="38.25" outlineLevel="2">
      <c r="A1425" s="89" t="s">
        <v>151</v>
      </c>
      <c r="B1425" s="104" t="s">
        <v>6409</v>
      </c>
      <c r="C1425" s="103" t="s">
        <v>6408</v>
      </c>
      <c r="D1425" s="161">
        <v>1602360</v>
      </c>
      <c r="E1425" s="161">
        <v>1439840</v>
      </c>
      <c r="F1425" s="162">
        <f t="shared" si="73"/>
        <v>162520</v>
      </c>
      <c r="G1425" s="52">
        <f t="shared" si="74"/>
        <v>0.89857460246136944</v>
      </c>
      <c r="H1425" s="92"/>
    </row>
    <row r="1426" spans="1:8" s="15" customFormat="1" ht="25.5" outlineLevel="2">
      <c r="A1426" s="89" t="s">
        <v>151</v>
      </c>
      <c r="B1426" s="104" t="s">
        <v>6407</v>
      </c>
      <c r="C1426" s="103" t="s">
        <v>6406</v>
      </c>
      <c r="D1426" s="161">
        <v>901328</v>
      </c>
      <c r="E1426" s="161">
        <v>481059.04</v>
      </c>
      <c r="F1426" s="162">
        <f t="shared" si="73"/>
        <v>420268.96</v>
      </c>
      <c r="G1426" s="52">
        <f t="shared" si="74"/>
        <v>0.53372250723377057</v>
      </c>
      <c r="H1426" s="92"/>
    </row>
    <row r="1427" spans="1:8" s="15" customFormat="1" ht="89.25" outlineLevel="2">
      <c r="A1427" s="89" t="s">
        <v>151</v>
      </c>
      <c r="B1427" s="104" t="s">
        <v>6405</v>
      </c>
      <c r="C1427" s="103" t="s">
        <v>6404</v>
      </c>
      <c r="D1427" s="161">
        <v>3236767</v>
      </c>
      <c r="E1427" s="161">
        <v>2908477</v>
      </c>
      <c r="F1427" s="162">
        <f t="shared" si="73"/>
        <v>328290</v>
      </c>
      <c r="G1427" s="52">
        <f t="shared" si="74"/>
        <v>0.89857471977439218</v>
      </c>
      <c r="H1427" s="92"/>
    </row>
    <row r="1428" spans="1:8" s="15" customFormat="1" ht="25.5" outlineLevel="2">
      <c r="A1428" s="89" t="s">
        <v>151</v>
      </c>
      <c r="B1428" s="104" t="s">
        <v>6401</v>
      </c>
      <c r="C1428" s="103" t="s">
        <v>6400</v>
      </c>
      <c r="D1428" s="161">
        <v>640944</v>
      </c>
      <c r="E1428" s="161">
        <v>640000</v>
      </c>
      <c r="F1428" s="162">
        <f t="shared" si="73"/>
        <v>944</v>
      </c>
      <c r="G1428" s="52">
        <f t="shared" si="74"/>
        <v>0.99852717242067945</v>
      </c>
      <c r="H1428" s="92"/>
    </row>
    <row r="1429" spans="1:8" s="15" customFormat="1" ht="25.5" outlineLevel="2">
      <c r="A1429" s="89" t="s">
        <v>151</v>
      </c>
      <c r="B1429" s="104" t="s">
        <v>6397</v>
      </c>
      <c r="C1429" s="103" t="s">
        <v>6396</v>
      </c>
      <c r="D1429" s="161">
        <v>1093611</v>
      </c>
      <c r="E1429" s="161">
        <v>982690</v>
      </c>
      <c r="F1429" s="162">
        <f t="shared" si="73"/>
        <v>110921</v>
      </c>
      <c r="G1429" s="52">
        <f t="shared" si="74"/>
        <v>0.89857362444232913</v>
      </c>
      <c r="H1429" s="92"/>
    </row>
    <row r="1430" spans="1:8" s="15" customFormat="1" ht="25.5" outlineLevel="2">
      <c r="A1430" s="89" t="s">
        <v>151</v>
      </c>
      <c r="B1430" s="104" t="s">
        <v>6393</v>
      </c>
      <c r="C1430" s="103" t="s">
        <v>6392</v>
      </c>
      <c r="D1430" s="161">
        <v>440649</v>
      </c>
      <c r="E1430" s="161">
        <v>395957</v>
      </c>
      <c r="F1430" s="162">
        <f t="shared" si="73"/>
        <v>44692</v>
      </c>
      <c r="G1430" s="52">
        <f t="shared" si="74"/>
        <v>0.89857687184130675</v>
      </c>
      <c r="H1430" s="92"/>
    </row>
    <row r="1431" spans="1:8" s="15" customFormat="1" outlineLevel="2">
      <c r="A1431" s="89" t="s">
        <v>151</v>
      </c>
      <c r="B1431" s="104" t="s">
        <v>6391</v>
      </c>
      <c r="C1431" s="103" t="s">
        <v>6390</v>
      </c>
      <c r="D1431" s="161">
        <v>801180</v>
      </c>
      <c r="E1431" s="161">
        <v>719921</v>
      </c>
      <c r="F1431" s="162">
        <f t="shared" si="73"/>
        <v>81259</v>
      </c>
      <c r="G1431" s="52">
        <f t="shared" si="74"/>
        <v>0.89857585062033496</v>
      </c>
      <c r="H1431" s="92"/>
    </row>
    <row r="1432" spans="1:8" s="15" customFormat="1" outlineLevel="2">
      <c r="A1432" s="89" t="s">
        <v>151</v>
      </c>
      <c r="B1432" s="104" t="s">
        <v>6387</v>
      </c>
      <c r="C1432" s="103" t="s">
        <v>6386</v>
      </c>
      <c r="D1432" s="161">
        <v>801180</v>
      </c>
      <c r="E1432" s="161">
        <v>719920</v>
      </c>
      <c r="F1432" s="162">
        <f t="shared" si="73"/>
        <v>81260</v>
      </c>
      <c r="G1432" s="52">
        <f t="shared" si="74"/>
        <v>0.89857460246136944</v>
      </c>
      <c r="H1432" s="92"/>
    </row>
    <row r="1433" spans="1:8" s="15" customFormat="1" ht="25.5" outlineLevel="2">
      <c r="A1433" s="89" t="s">
        <v>151</v>
      </c>
      <c r="B1433" s="104" t="s">
        <v>6385</v>
      </c>
      <c r="C1433" s="103" t="s">
        <v>6384</v>
      </c>
      <c r="D1433" s="161">
        <v>80118</v>
      </c>
      <c r="E1433" s="161">
        <v>71992</v>
      </c>
      <c r="F1433" s="162">
        <f t="shared" si="73"/>
        <v>8126</v>
      </c>
      <c r="G1433" s="52">
        <f t="shared" si="74"/>
        <v>0.89857460246136944</v>
      </c>
      <c r="H1433" s="92"/>
    </row>
    <row r="1434" spans="1:8" s="15" customFormat="1" ht="25.5" outlineLevel="2">
      <c r="A1434" s="89" t="s">
        <v>151</v>
      </c>
      <c r="B1434" s="104" t="s">
        <v>6383</v>
      </c>
      <c r="C1434" s="103" t="s">
        <v>6382</v>
      </c>
      <c r="D1434" s="161">
        <v>1362006</v>
      </c>
      <c r="E1434" s="161">
        <v>1223864</v>
      </c>
      <c r="F1434" s="162">
        <f t="shared" si="73"/>
        <v>138142</v>
      </c>
      <c r="G1434" s="52">
        <f t="shared" si="74"/>
        <v>0.89857460246136944</v>
      </c>
      <c r="H1434" s="92"/>
    </row>
    <row r="1435" spans="1:8" s="15" customFormat="1" ht="25.5" outlineLevel="2">
      <c r="A1435" s="89" t="s">
        <v>151</v>
      </c>
      <c r="B1435" s="104" t="s">
        <v>6381</v>
      </c>
      <c r="C1435" s="103" t="s">
        <v>6380</v>
      </c>
      <c r="D1435" s="161">
        <v>1602360</v>
      </c>
      <c r="E1435" s="161">
        <v>1439839.31</v>
      </c>
      <c r="F1435" s="162">
        <f t="shared" si="73"/>
        <v>162520.68999999994</v>
      </c>
      <c r="G1435" s="52">
        <f t="shared" si="74"/>
        <v>0.89857417184652644</v>
      </c>
      <c r="H1435" s="92"/>
    </row>
    <row r="1436" spans="1:8" s="15" customFormat="1" ht="38.25" outlineLevel="2">
      <c r="A1436" s="89" t="s">
        <v>151</v>
      </c>
      <c r="B1436" s="104" t="s">
        <v>6379</v>
      </c>
      <c r="C1436" s="103" t="s">
        <v>6378</v>
      </c>
      <c r="D1436" s="161">
        <v>5608260</v>
      </c>
      <c r="E1436" s="161">
        <v>5039440</v>
      </c>
      <c r="F1436" s="162">
        <f t="shared" si="73"/>
        <v>568820</v>
      </c>
      <c r="G1436" s="52">
        <f t="shared" si="74"/>
        <v>0.89857460246136944</v>
      </c>
      <c r="H1436" s="92"/>
    </row>
    <row r="1437" spans="1:8" s="15" customFormat="1" ht="25.5" outlineLevel="2">
      <c r="A1437" s="89" t="s">
        <v>151</v>
      </c>
      <c r="B1437" s="104" t="s">
        <v>6375</v>
      </c>
      <c r="C1437" s="103" t="s">
        <v>6374</v>
      </c>
      <c r="D1437" s="161">
        <v>2403540</v>
      </c>
      <c r="E1437" s="161">
        <v>2159759.88</v>
      </c>
      <c r="F1437" s="162">
        <f t="shared" si="73"/>
        <v>243780.12000000011</v>
      </c>
      <c r="G1437" s="52">
        <f t="shared" si="74"/>
        <v>0.89857455253501084</v>
      </c>
      <c r="H1437" s="92"/>
    </row>
    <row r="1438" spans="1:8" s="15" customFormat="1" ht="38.25" outlineLevel="2">
      <c r="A1438" s="89" t="s">
        <v>151</v>
      </c>
      <c r="B1438" s="104" t="s">
        <v>6367</v>
      </c>
      <c r="C1438" s="103" t="s">
        <v>6366</v>
      </c>
      <c r="D1438" s="161">
        <v>1602360</v>
      </c>
      <c r="E1438" s="161">
        <v>1439839</v>
      </c>
      <c r="F1438" s="162">
        <f t="shared" si="73"/>
        <v>162521</v>
      </c>
      <c r="G1438" s="52">
        <f t="shared" si="74"/>
        <v>0.89857397838188668</v>
      </c>
      <c r="H1438" s="92"/>
    </row>
    <row r="1439" spans="1:8" s="15" customFormat="1" ht="25.5" outlineLevel="2">
      <c r="A1439" s="89" t="s">
        <v>151</v>
      </c>
      <c r="B1439" s="104" t="s">
        <v>6365</v>
      </c>
      <c r="C1439" s="103" t="s">
        <v>6364</v>
      </c>
      <c r="D1439" s="161">
        <v>2083068</v>
      </c>
      <c r="E1439" s="161">
        <v>802418</v>
      </c>
      <c r="F1439" s="162">
        <f t="shared" si="73"/>
        <v>1280650</v>
      </c>
      <c r="G1439" s="52">
        <f t="shared" si="74"/>
        <v>0.38520970030743118</v>
      </c>
      <c r="H1439" s="92"/>
    </row>
    <row r="1440" spans="1:8" s="15" customFormat="1" ht="25.5" outlineLevel="2">
      <c r="A1440" s="89" t="s">
        <v>151</v>
      </c>
      <c r="B1440" s="104" t="s">
        <v>6363</v>
      </c>
      <c r="C1440" s="103" t="s">
        <v>6362</v>
      </c>
      <c r="D1440" s="161">
        <v>801180</v>
      </c>
      <c r="E1440" s="161">
        <v>156883</v>
      </c>
      <c r="F1440" s="162">
        <f t="shared" si="73"/>
        <v>644297</v>
      </c>
      <c r="G1440" s="52">
        <f t="shared" si="74"/>
        <v>0.19581492298859182</v>
      </c>
      <c r="H1440" s="92"/>
    </row>
    <row r="1441" spans="1:8" s="15" customFormat="1" outlineLevel="2">
      <c r="A1441" s="89" t="s">
        <v>151</v>
      </c>
      <c r="B1441" s="104" t="s">
        <v>6361</v>
      </c>
      <c r="C1441" s="103" t="s">
        <v>6360</v>
      </c>
      <c r="D1441" s="161">
        <v>6373387</v>
      </c>
      <c r="E1441" s="161">
        <v>5899888</v>
      </c>
      <c r="F1441" s="162">
        <f t="shared" si="73"/>
        <v>473499</v>
      </c>
      <c r="G1441" s="52">
        <f t="shared" si="74"/>
        <v>0.92570684943500214</v>
      </c>
      <c r="H1441" s="92"/>
    </row>
    <row r="1442" spans="1:8" s="15" customFormat="1" ht="25.5" outlineLevel="2">
      <c r="A1442" s="89" t="s">
        <v>151</v>
      </c>
      <c r="B1442" s="104" t="s">
        <v>6357</v>
      </c>
      <c r="C1442" s="103" t="s">
        <v>6356</v>
      </c>
      <c r="D1442" s="161">
        <v>1201770</v>
      </c>
      <c r="E1442" s="161">
        <v>830114</v>
      </c>
      <c r="F1442" s="162">
        <f t="shared" si="73"/>
        <v>371656</v>
      </c>
      <c r="G1442" s="52">
        <f t="shared" si="74"/>
        <v>0.69074282100568329</v>
      </c>
      <c r="H1442" s="92"/>
    </row>
    <row r="1443" spans="1:8" s="15" customFormat="1" outlineLevel="2">
      <c r="A1443" s="89" t="s">
        <v>151</v>
      </c>
      <c r="B1443" s="104" t="s">
        <v>6355</v>
      </c>
      <c r="C1443" s="103" t="s">
        <v>6354</v>
      </c>
      <c r="D1443" s="161">
        <v>400590</v>
      </c>
      <c r="E1443" s="161">
        <v>359960</v>
      </c>
      <c r="F1443" s="162">
        <f t="shared" si="73"/>
        <v>40630</v>
      </c>
      <c r="G1443" s="52">
        <f t="shared" si="74"/>
        <v>0.89857460246136944</v>
      </c>
      <c r="H1443" s="92"/>
    </row>
    <row r="1444" spans="1:8" s="15" customFormat="1" ht="25.5" outlineLevel="2">
      <c r="A1444" s="89" t="s">
        <v>151</v>
      </c>
      <c r="B1444" s="104" t="s">
        <v>6351</v>
      </c>
      <c r="C1444" s="103" t="s">
        <v>6350</v>
      </c>
      <c r="D1444" s="161">
        <v>320472</v>
      </c>
      <c r="E1444" s="161">
        <v>287968</v>
      </c>
      <c r="F1444" s="162">
        <f t="shared" si="73"/>
        <v>32504</v>
      </c>
      <c r="G1444" s="52">
        <f t="shared" si="74"/>
        <v>0.89857460246136944</v>
      </c>
      <c r="H1444" s="92"/>
    </row>
    <row r="1445" spans="1:8" s="15" customFormat="1" ht="25.5" outlineLevel="2">
      <c r="A1445" s="89" t="s">
        <v>151</v>
      </c>
      <c r="B1445" s="104" t="s">
        <v>6349</v>
      </c>
      <c r="C1445" s="103" t="s">
        <v>6348</v>
      </c>
      <c r="D1445" s="161">
        <v>1602360</v>
      </c>
      <c r="E1445" s="161">
        <v>378313.11</v>
      </c>
      <c r="F1445" s="162">
        <f t="shared" si="73"/>
        <v>1224046.8900000001</v>
      </c>
      <c r="G1445" s="52">
        <f t="shared" si="74"/>
        <v>0.23609745001123342</v>
      </c>
      <c r="H1445" s="92"/>
    </row>
    <row r="1446" spans="1:8" s="15" customFormat="1" ht="38.25" outlineLevel="2">
      <c r="A1446" s="89" t="s">
        <v>151</v>
      </c>
      <c r="B1446" s="104" t="s">
        <v>6347</v>
      </c>
      <c r="C1446" s="103" t="s">
        <v>6346</v>
      </c>
      <c r="D1446" s="161">
        <v>5608260</v>
      </c>
      <c r="E1446" s="161">
        <v>4257223.2699999996</v>
      </c>
      <c r="F1446" s="162">
        <f t="shared" si="73"/>
        <v>1351036.7300000004</v>
      </c>
      <c r="G1446" s="52">
        <f t="shared" si="74"/>
        <v>0.75909877038511042</v>
      </c>
      <c r="H1446" s="92"/>
    </row>
    <row r="1447" spans="1:8" s="15" customFormat="1" ht="25.5" outlineLevel="2">
      <c r="A1447" s="89" t="s">
        <v>151</v>
      </c>
      <c r="B1447" s="104" t="s">
        <v>6345</v>
      </c>
      <c r="C1447" s="103" t="s">
        <v>6344</v>
      </c>
      <c r="D1447" s="161">
        <v>400590</v>
      </c>
      <c r="E1447" s="161">
        <v>359960</v>
      </c>
      <c r="F1447" s="162">
        <f t="shared" si="73"/>
        <v>40630</v>
      </c>
      <c r="G1447" s="52">
        <f t="shared" si="74"/>
        <v>0.89857460246136944</v>
      </c>
      <c r="H1447" s="92"/>
    </row>
    <row r="1448" spans="1:8" s="15" customFormat="1" outlineLevel="2">
      <c r="A1448" s="89" t="s">
        <v>151</v>
      </c>
      <c r="B1448" s="104" t="s">
        <v>6343</v>
      </c>
      <c r="C1448" s="103" t="s">
        <v>6342</v>
      </c>
      <c r="D1448" s="161">
        <v>801180</v>
      </c>
      <c r="E1448" s="161">
        <v>445082.05</v>
      </c>
      <c r="F1448" s="162">
        <f t="shared" si="73"/>
        <v>356097.95</v>
      </c>
      <c r="G1448" s="52">
        <f t="shared" si="74"/>
        <v>0.55553315110212431</v>
      </c>
      <c r="H1448" s="92"/>
    </row>
    <row r="1449" spans="1:8" s="15" customFormat="1" ht="25.5" outlineLevel="2">
      <c r="A1449" s="89" t="s">
        <v>151</v>
      </c>
      <c r="B1449" s="104" t="s">
        <v>6341</v>
      </c>
      <c r="C1449" s="103" t="s">
        <v>6340</v>
      </c>
      <c r="D1449" s="161">
        <v>801180</v>
      </c>
      <c r="E1449" s="161">
        <v>800000</v>
      </c>
      <c r="F1449" s="162">
        <f t="shared" si="73"/>
        <v>1180</v>
      </c>
      <c r="G1449" s="52">
        <f t="shared" si="74"/>
        <v>0.99852717242067945</v>
      </c>
      <c r="H1449" s="92"/>
    </row>
    <row r="1450" spans="1:8" s="17" customFormat="1" ht="25.5" outlineLevel="2">
      <c r="A1450" s="89" t="s">
        <v>151</v>
      </c>
      <c r="B1450" s="104" t="s">
        <v>6337</v>
      </c>
      <c r="C1450" s="103" t="s">
        <v>6336</v>
      </c>
      <c r="D1450" s="161">
        <v>961416</v>
      </c>
      <c r="E1450" s="161">
        <v>688619.51</v>
      </c>
      <c r="F1450" s="162">
        <f t="shared" si="73"/>
        <v>272796.49</v>
      </c>
      <c r="G1450" s="52">
        <f t="shared" si="74"/>
        <v>0.71625551270209775</v>
      </c>
      <c r="H1450" s="92"/>
    </row>
    <row r="1451" spans="1:8" s="15" customFormat="1" ht="25.5" outlineLevel="2">
      <c r="A1451" s="89" t="s">
        <v>151</v>
      </c>
      <c r="B1451" s="104" t="s">
        <v>6333</v>
      </c>
      <c r="C1451" s="103" t="s">
        <v>6332</v>
      </c>
      <c r="D1451" s="161">
        <v>763181.88</v>
      </c>
      <c r="E1451" s="161">
        <v>685602.01</v>
      </c>
      <c r="F1451" s="162">
        <f t="shared" si="73"/>
        <v>77579.87</v>
      </c>
      <c r="G1451" s="52">
        <f t="shared" si="74"/>
        <v>0.89834681347518364</v>
      </c>
      <c r="H1451" s="92"/>
    </row>
    <row r="1452" spans="1:8" s="15" customFormat="1" ht="25.5" outlineLevel="2">
      <c r="A1452" s="89" t="s">
        <v>151</v>
      </c>
      <c r="B1452" s="104" t="s">
        <v>6331</v>
      </c>
      <c r="C1452" s="103" t="s">
        <v>6330</v>
      </c>
      <c r="D1452" s="161">
        <v>1602360</v>
      </c>
      <c r="E1452" s="161">
        <v>190187</v>
      </c>
      <c r="F1452" s="162">
        <f t="shared" si="73"/>
        <v>1412173</v>
      </c>
      <c r="G1452" s="52">
        <f t="shared" si="74"/>
        <v>0.11869180458823236</v>
      </c>
      <c r="H1452" s="92"/>
    </row>
    <row r="1453" spans="1:8" s="15" customFormat="1" ht="25.5" outlineLevel="2">
      <c r="A1453" s="89" t="s">
        <v>151</v>
      </c>
      <c r="B1453" s="104" t="s">
        <v>6327</v>
      </c>
      <c r="C1453" s="103" t="s">
        <v>6326</v>
      </c>
      <c r="D1453" s="161">
        <v>5576213</v>
      </c>
      <c r="E1453" s="161">
        <v>5010645</v>
      </c>
      <c r="F1453" s="162">
        <f t="shared" si="73"/>
        <v>565568</v>
      </c>
      <c r="G1453" s="52">
        <f t="shared" si="74"/>
        <v>0.89857489303224247</v>
      </c>
      <c r="H1453" s="92"/>
    </row>
    <row r="1454" spans="1:8" s="15" customFormat="1" outlineLevel="2">
      <c r="A1454" s="89" t="s">
        <v>151</v>
      </c>
      <c r="B1454" s="104" t="s">
        <v>6325</v>
      </c>
      <c r="C1454" s="103" t="s">
        <v>6324</v>
      </c>
      <c r="D1454" s="161">
        <v>1602360</v>
      </c>
      <c r="E1454" s="161">
        <v>800000</v>
      </c>
      <c r="F1454" s="162">
        <f t="shared" si="73"/>
        <v>802360</v>
      </c>
      <c r="G1454" s="52">
        <f t="shared" si="74"/>
        <v>0.49926358621033973</v>
      </c>
      <c r="H1454" s="92"/>
    </row>
    <row r="1455" spans="1:8" s="15" customFormat="1" ht="38.25" outlineLevel="2">
      <c r="A1455" s="89" t="s">
        <v>151</v>
      </c>
      <c r="B1455" s="104" t="s">
        <v>6323</v>
      </c>
      <c r="C1455" s="103" t="s">
        <v>6322</v>
      </c>
      <c r="D1455" s="161">
        <v>280413</v>
      </c>
      <c r="E1455" s="161">
        <v>251972</v>
      </c>
      <c r="F1455" s="162">
        <f t="shared" si="73"/>
        <v>28441</v>
      </c>
      <c r="G1455" s="52">
        <f t="shared" si="74"/>
        <v>0.89857460246136944</v>
      </c>
      <c r="H1455" s="92"/>
    </row>
    <row r="1456" spans="1:8" s="15" customFormat="1" ht="25.5" outlineLevel="2">
      <c r="A1456" s="89" t="s">
        <v>151</v>
      </c>
      <c r="B1456" s="104" t="s">
        <v>6319</v>
      </c>
      <c r="C1456" s="103" t="s">
        <v>6318</v>
      </c>
      <c r="D1456" s="161">
        <v>480708</v>
      </c>
      <c r="E1456" s="161">
        <v>431951.59</v>
      </c>
      <c r="F1456" s="162">
        <f t="shared" si="73"/>
        <v>48756.409999999974</v>
      </c>
      <c r="G1456" s="52">
        <f t="shared" si="74"/>
        <v>0.89857374955274305</v>
      </c>
      <c r="H1456" s="92"/>
    </row>
    <row r="1457" spans="1:8" s="15" customFormat="1" outlineLevel="2">
      <c r="A1457" s="89" t="s">
        <v>151</v>
      </c>
      <c r="B1457" s="104" t="s">
        <v>6317</v>
      </c>
      <c r="C1457" s="103" t="s">
        <v>6316</v>
      </c>
      <c r="D1457" s="161">
        <v>1602360</v>
      </c>
      <c r="E1457" s="161">
        <v>1439839</v>
      </c>
      <c r="F1457" s="162">
        <f t="shared" si="73"/>
        <v>162521</v>
      </c>
      <c r="G1457" s="52">
        <f t="shared" si="74"/>
        <v>0.89857397838188668</v>
      </c>
      <c r="H1457" s="92"/>
    </row>
    <row r="1458" spans="1:8" s="15" customFormat="1" outlineLevel="2">
      <c r="A1458" s="89" t="s">
        <v>151</v>
      </c>
      <c r="B1458" s="104" t="s">
        <v>6315</v>
      </c>
      <c r="C1458" s="103" t="s">
        <v>6314</v>
      </c>
      <c r="D1458" s="161">
        <v>560826</v>
      </c>
      <c r="E1458" s="161">
        <v>560000</v>
      </c>
      <c r="F1458" s="162">
        <f t="shared" si="73"/>
        <v>826</v>
      </c>
      <c r="G1458" s="52">
        <f t="shared" si="74"/>
        <v>0.99852717242067945</v>
      </c>
      <c r="H1458" s="92"/>
    </row>
    <row r="1459" spans="1:8" s="15" customFormat="1" ht="25.5" outlineLevel="2">
      <c r="A1459" s="89" t="s">
        <v>151</v>
      </c>
      <c r="B1459" s="104" t="s">
        <v>6313</v>
      </c>
      <c r="C1459" s="103" t="s">
        <v>6312</v>
      </c>
      <c r="D1459" s="161">
        <v>6409440</v>
      </c>
      <c r="E1459" s="161">
        <v>5600784.75</v>
      </c>
      <c r="F1459" s="162">
        <f t="shared" si="73"/>
        <v>808655.25</v>
      </c>
      <c r="G1459" s="52">
        <f t="shared" si="74"/>
        <v>0.87383371246161912</v>
      </c>
      <c r="H1459" s="92"/>
    </row>
    <row r="1460" spans="1:8" s="15" customFormat="1" ht="38.25" outlineLevel="2">
      <c r="A1460" s="89" t="s">
        <v>151</v>
      </c>
      <c r="B1460" s="104" t="s">
        <v>6311</v>
      </c>
      <c r="C1460" s="103" t="s">
        <v>6310</v>
      </c>
      <c r="D1460" s="161">
        <v>4326372</v>
      </c>
      <c r="E1460" s="161">
        <v>3886783.01</v>
      </c>
      <c r="F1460" s="162">
        <f t="shared" si="73"/>
        <v>439588.99000000022</v>
      </c>
      <c r="G1460" s="52">
        <f t="shared" si="74"/>
        <v>0.8983931594416753</v>
      </c>
      <c r="H1460" s="92"/>
    </row>
    <row r="1461" spans="1:8" s="15" customFormat="1" ht="25.5" outlineLevel="2">
      <c r="A1461" s="89" t="s">
        <v>151</v>
      </c>
      <c r="B1461" s="104" t="s">
        <v>6309</v>
      </c>
      <c r="C1461" s="103" t="s">
        <v>6308</v>
      </c>
      <c r="D1461" s="161">
        <v>801180</v>
      </c>
      <c r="E1461" s="161">
        <v>719921</v>
      </c>
      <c r="F1461" s="162">
        <f t="shared" si="73"/>
        <v>81259</v>
      </c>
      <c r="G1461" s="52">
        <f t="shared" si="74"/>
        <v>0.89857585062033496</v>
      </c>
      <c r="H1461" s="92"/>
    </row>
    <row r="1462" spans="1:8" s="15" customFormat="1" ht="89.25" outlineLevel="2">
      <c r="A1462" s="89" t="s">
        <v>151</v>
      </c>
      <c r="B1462" s="104" t="s">
        <v>6307</v>
      </c>
      <c r="C1462" s="103" t="s">
        <v>6306</v>
      </c>
      <c r="D1462" s="161">
        <v>3925782</v>
      </c>
      <c r="E1462" s="161">
        <v>3527606.61</v>
      </c>
      <c r="F1462" s="162">
        <f t="shared" si="73"/>
        <v>398175.39000000013</v>
      </c>
      <c r="G1462" s="52">
        <f t="shared" si="74"/>
        <v>0.89857424839178535</v>
      </c>
      <c r="H1462" s="92"/>
    </row>
    <row r="1463" spans="1:8" s="15" customFormat="1" outlineLevel="2">
      <c r="A1463" s="89" t="s">
        <v>151</v>
      </c>
      <c r="B1463" s="104" t="s">
        <v>6305</v>
      </c>
      <c r="C1463" s="103" t="s">
        <v>6304</v>
      </c>
      <c r="D1463" s="161">
        <v>1602360</v>
      </c>
      <c r="E1463" s="161">
        <v>1439840</v>
      </c>
      <c r="F1463" s="162">
        <f t="shared" si="73"/>
        <v>162520</v>
      </c>
      <c r="G1463" s="52">
        <f t="shared" si="74"/>
        <v>0.89857460246136944</v>
      </c>
      <c r="H1463" s="92"/>
    </row>
    <row r="1464" spans="1:8" s="15" customFormat="1" ht="25.5" outlineLevel="2">
      <c r="A1464" s="89" t="s">
        <v>151</v>
      </c>
      <c r="B1464" s="104" t="s">
        <v>6303</v>
      </c>
      <c r="C1464" s="103" t="s">
        <v>6302</v>
      </c>
      <c r="D1464" s="161">
        <v>1602360</v>
      </c>
      <c r="E1464" s="161">
        <v>1439840</v>
      </c>
      <c r="F1464" s="162">
        <f t="shared" si="73"/>
        <v>162520</v>
      </c>
      <c r="G1464" s="52">
        <f t="shared" si="74"/>
        <v>0.89857460246136944</v>
      </c>
      <c r="H1464" s="92"/>
    </row>
    <row r="1465" spans="1:8" s="15" customFormat="1" ht="25.5" outlineLevel="2">
      <c r="A1465" s="89" t="s">
        <v>151</v>
      </c>
      <c r="B1465" s="104" t="s">
        <v>6301</v>
      </c>
      <c r="C1465" s="103" t="s">
        <v>6300</v>
      </c>
      <c r="D1465" s="161">
        <v>192283</v>
      </c>
      <c r="E1465" s="161">
        <v>172780</v>
      </c>
      <c r="F1465" s="162">
        <f t="shared" si="73"/>
        <v>19503</v>
      </c>
      <c r="G1465" s="52">
        <f t="shared" si="74"/>
        <v>0.89857137656475095</v>
      </c>
      <c r="H1465" s="92"/>
    </row>
    <row r="1466" spans="1:8" s="15" customFormat="1" ht="63.75" outlineLevel="2">
      <c r="A1466" s="89" t="s">
        <v>151</v>
      </c>
      <c r="B1466" s="104" t="s">
        <v>6299</v>
      </c>
      <c r="C1466" s="103" t="s">
        <v>6298</v>
      </c>
      <c r="D1466" s="161">
        <v>1602360</v>
      </c>
      <c r="E1466" s="161">
        <v>1439839</v>
      </c>
      <c r="F1466" s="162">
        <f t="shared" si="73"/>
        <v>162521</v>
      </c>
      <c r="G1466" s="52">
        <f t="shared" si="74"/>
        <v>0.89857397838188668</v>
      </c>
      <c r="H1466" s="92"/>
    </row>
    <row r="1467" spans="1:8" s="15" customFormat="1" outlineLevel="2">
      <c r="A1467" s="89" t="s">
        <v>151</v>
      </c>
      <c r="B1467" s="104" t="s">
        <v>6297</v>
      </c>
      <c r="C1467" s="103" t="s">
        <v>6296</v>
      </c>
      <c r="D1467" s="161">
        <v>801180</v>
      </c>
      <c r="E1467" s="161">
        <v>719921</v>
      </c>
      <c r="F1467" s="162">
        <f t="shared" si="73"/>
        <v>81259</v>
      </c>
      <c r="G1467" s="52">
        <f t="shared" si="74"/>
        <v>0.89857585062033496</v>
      </c>
      <c r="H1467" s="92"/>
    </row>
    <row r="1468" spans="1:8" s="15" customFormat="1" ht="25.5" outlineLevel="2">
      <c r="A1468" s="89" t="s">
        <v>151</v>
      </c>
      <c r="B1468" s="104" t="s">
        <v>6295</v>
      </c>
      <c r="C1468" s="103" t="s">
        <v>6294</v>
      </c>
      <c r="D1468" s="161">
        <v>1602360</v>
      </c>
      <c r="E1468" s="161">
        <v>1600000</v>
      </c>
      <c r="F1468" s="162">
        <f t="shared" si="73"/>
        <v>2360</v>
      </c>
      <c r="G1468" s="52">
        <f t="shared" si="74"/>
        <v>0.99852717242067945</v>
      </c>
      <c r="H1468" s="92"/>
    </row>
    <row r="1469" spans="1:8" s="15" customFormat="1" ht="25.5" outlineLevel="2">
      <c r="A1469" s="89" t="s">
        <v>151</v>
      </c>
      <c r="B1469" s="104" t="s">
        <v>6293</v>
      </c>
      <c r="C1469" s="103" t="s">
        <v>6292</v>
      </c>
      <c r="D1469" s="161">
        <v>192283</v>
      </c>
      <c r="E1469" s="161">
        <v>172780</v>
      </c>
      <c r="F1469" s="162">
        <f t="shared" si="73"/>
        <v>19503</v>
      </c>
      <c r="G1469" s="52">
        <f t="shared" si="74"/>
        <v>0.89857137656475095</v>
      </c>
      <c r="H1469" s="92"/>
    </row>
    <row r="1470" spans="1:8" s="15" customFormat="1" outlineLevel="2">
      <c r="A1470" s="89" t="s">
        <v>151</v>
      </c>
      <c r="B1470" s="104" t="s">
        <v>6291</v>
      </c>
      <c r="C1470" s="103" t="s">
        <v>6290</v>
      </c>
      <c r="D1470" s="161">
        <v>400590</v>
      </c>
      <c r="E1470" s="161">
        <v>319120.60000000003</v>
      </c>
      <c r="F1470" s="162">
        <f t="shared" si="73"/>
        <v>81469.399999999965</v>
      </c>
      <c r="G1470" s="52">
        <f t="shared" si="74"/>
        <v>0.79662647594797686</v>
      </c>
      <c r="H1470" s="92"/>
    </row>
    <row r="1471" spans="1:8" s="15" customFormat="1" outlineLevel="2">
      <c r="A1471" s="89" t="s">
        <v>151</v>
      </c>
      <c r="B1471" s="104" t="s">
        <v>6287</v>
      </c>
      <c r="C1471" s="103" t="s">
        <v>6286</v>
      </c>
      <c r="D1471" s="161">
        <v>600885</v>
      </c>
      <c r="E1471" s="161">
        <v>539940</v>
      </c>
      <c r="F1471" s="162">
        <f t="shared" si="73"/>
        <v>60945</v>
      </c>
      <c r="G1471" s="52">
        <f t="shared" si="74"/>
        <v>0.89857460246136944</v>
      </c>
      <c r="H1471" s="92"/>
    </row>
    <row r="1472" spans="1:8" s="15" customFormat="1" outlineLevel="2">
      <c r="A1472" s="89" t="s">
        <v>151</v>
      </c>
      <c r="B1472" s="104" t="s">
        <v>6285</v>
      </c>
      <c r="C1472" s="103" t="s">
        <v>6284</v>
      </c>
      <c r="D1472" s="161">
        <v>535188.19999999995</v>
      </c>
      <c r="E1472" s="161">
        <v>480908</v>
      </c>
      <c r="F1472" s="162">
        <f t="shared" si="73"/>
        <v>54280.199999999953</v>
      </c>
      <c r="G1472" s="52">
        <f t="shared" si="74"/>
        <v>0.89857736026317481</v>
      </c>
      <c r="H1472" s="92"/>
    </row>
    <row r="1473" spans="1:8" s="15" customFormat="1" outlineLevel="2">
      <c r="A1473" s="89" t="s">
        <v>151</v>
      </c>
      <c r="B1473" s="104" t="s">
        <v>6283</v>
      </c>
      <c r="C1473" s="103" t="s">
        <v>6282</v>
      </c>
      <c r="D1473" s="161">
        <v>763179.89</v>
      </c>
      <c r="E1473" s="161">
        <v>680381</v>
      </c>
      <c r="F1473" s="162">
        <f t="shared" si="73"/>
        <v>82798.890000000014</v>
      </c>
      <c r="G1473" s="52">
        <f t="shared" si="74"/>
        <v>0.89150802964685039</v>
      </c>
      <c r="H1473" s="92"/>
    </row>
    <row r="1474" spans="1:8" s="15" customFormat="1" ht="25.5" outlineLevel="2">
      <c r="A1474" s="89" t="s">
        <v>151</v>
      </c>
      <c r="B1474" s="104" t="s">
        <v>6281</v>
      </c>
      <c r="C1474" s="103" t="s">
        <v>6280</v>
      </c>
      <c r="D1474" s="161">
        <v>961416</v>
      </c>
      <c r="E1474" s="161">
        <v>863903.81</v>
      </c>
      <c r="F1474" s="162">
        <f t="shared" si="73"/>
        <v>97512.189999999944</v>
      </c>
      <c r="G1474" s="52">
        <f t="shared" si="74"/>
        <v>0.89857440483619999</v>
      </c>
      <c r="H1474" s="92"/>
    </row>
    <row r="1475" spans="1:8" s="15" customFormat="1" ht="25.5" outlineLevel="2">
      <c r="A1475" s="89" t="s">
        <v>151</v>
      </c>
      <c r="B1475" s="104" t="s">
        <v>6276</v>
      </c>
      <c r="C1475" s="103" t="s">
        <v>6117</v>
      </c>
      <c r="D1475" s="161">
        <v>929369</v>
      </c>
      <c r="E1475" s="161">
        <v>835108.48</v>
      </c>
      <c r="F1475" s="162">
        <f t="shared" si="73"/>
        <v>94260.520000000019</v>
      </c>
      <c r="G1475" s="52">
        <f t="shared" si="74"/>
        <v>0.89857578636687896</v>
      </c>
      <c r="H1475" s="92"/>
    </row>
    <row r="1476" spans="1:8" s="15" customFormat="1" outlineLevel="2">
      <c r="A1476" s="89" t="s">
        <v>151</v>
      </c>
      <c r="B1476" s="104" t="s">
        <v>6275</v>
      </c>
      <c r="C1476" s="103" t="s">
        <v>6274</v>
      </c>
      <c r="D1476" s="161">
        <v>320472</v>
      </c>
      <c r="E1476" s="161">
        <v>287968</v>
      </c>
      <c r="F1476" s="162">
        <f t="shared" si="73"/>
        <v>32504</v>
      </c>
      <c r="G1476" s="52">
        <f t="shared" si="74"/>
        <v>0.89857460246136944</v>
      </c>
      <c r="H1476" s="92"/>
    </row>
    <row r="1477" spans="1:8" s="15" customFormat="1" ht="25.5" outlineLevel="2">
      <c r="A1477" s="89" t="s">
        <v>151</v>
      </c>
      <c r="B1477" s="104" t="s">
        <v>6273</v>
      </c>
      <c r="C1477" s="103" t="s">
        <v>6272</v>
      </c>
      <c r="D1477" s="161">
        <v>721062</v>
      </c>
      <c r="E1477" s="161">
        <v>647928</v>
      </c>
      <c r="F1477" s="162">
        <f t="shared" si="73"/>
        <v>73134</v>
      </c>
      <c r="G1477" s="52">
        <f t="shared" si="74"/>
        <v>0.89857460246136944</v>
      </c>
      <c r="H1477" s="92"/>
    </row>
    <row r="1478" spans="1:8" s="15" customFormat="1" ht="25.5" outlineLevel="2">
      <c r="A1478" s="89" t="s">
        <v>151</v>
      </c>
      <c r="B1478" s="104" t="s">
        <v>6269</v>
      </c>
      <c r="C1478" s="103" t="s">
        <v>6268</v>
      </c>
      <c r="D1478" s="161">
        <v>1001475</v>
      </c>
      <c r="E1478" s="161">
        <v>836407</v>
      </c>
      <c r="F1478" s="162">
        <f t="shared" si="73"/>
        <v>165068</v>
      </c>
      <c r="G1478" s="52">
        <f t="shared" si="74"/>
        <v>0.83517511670286326</v>
      </c>
      <c r="H1478" s="92"/>
    </row>
    <row r="1479" spans="1:8" s="15" customFormat="1" ht="76.5" outlineLevel="2">
      <c r="A1479" s="89" t="s">
        <v>151</v>
      </c>
      <c r="B1479" s="104" t="s">
        <v>6267</v>
      </c>
      <c r="C1479" s="103" t="s">
        <v>6266</v>
      </c>
      <c r="D1479" s="161">
        <v>70504.2</v>
      </c>
      <c r="E1479" s="161">
        <v>63353</v>
      </c>
      <c r="F1479" s="162">
        <f t="shared" si="73"/>
        <v>7151.1999999999971</v>
      </c>
      <c r="G1479" s="52">
        <f t="shared" si="74"/>
        <v>0.89857058161074099</v>
      </c>
      <c r="H1479" s="92"/>
    </row>
    <row r="1480" spans="1:8" s="15" customFormat="1" outlineLevel="2">
      <c r="A1480" s="89" t="s">
        <v>151</v>
      </c>
      <c r="B1480" s="104" t="s">
        <v>6265</v>
      </c>
      <c r="C1480" s="103" t="s">
        <v>6264</v>
      </c>
      <c r="D1480" s="161">
        <v>727071</v>
      </c>
      <c r="E1480" s="161">
        <v>653328</v>
      </c>
      <c r="F1480" s="162">
        <f t="shared" si="73"/>
        <v>73743</v>
      </c>
      <c r="G1480" s="52">
        <f t="shared" si="74"/>
        <v>0.89857524230783514</v>
      </c>
      <c r="H1480" s="92"/>
    </row>
    <row r="1481" spans="1:8" s="15" customFormat="1" ht="38.25" outlineLevel="2">
      <c r="A1481" s="89" t="s">
        <v>151</v>
      </c>
      <c r="B1481" s="104" t="s">
        <v>6263</v>
      </c>
      <c r="C1481" s="103" t="s">
        <v>6262</v>
      </c>
      <c r="D1481" s="161">
        <v>714652.8</v>
      </c>
      <c r="E1481" s="161">
        <v>642169</v>
      </c>
      <c r="F1481" s="162">
        <f t="shared" si="73"/>
        <v>72483.800000000047</v>
      </c>
      <c r="G1481" s="52">
        <f t="shared" si="74"/>
        <v>0.89857480443650395</v>
      </c>
      <c r="H1481" s="92"/>
    </row>
    <row r="1482" spans="1:8" s="15" customFormat="1" ht="25.5" outlineLevel="2">
      <c r="A1482" s="89" t="s">
        <v>151</v>
      </c>
      <c r="B1482" s="104" t="s">
        <v>6260</v>
      </c>
      <c r="C1482" s="103" t="s">
        <v>6259</v>
      </c>
      <c r="D1482" s="161">
        <v>801180</v>
      </c>
      <c r="E1482" s="161">
        <v>579921</v>
      </c>
      <c r="F1482" s="162">
        <f t="shared" si="73"/>
        <v>221259</v>
      </c>
      <c r="G1482" s="52">
        <f t="shared" si="74"/>
        <v>0.7238335954467161</v>
      </c>
      <c r="H1482" s="92"/>
    </row>
    <row r="1483" spans="1:8" s="15" customFormat="1" outlineLevel="2">
      <c r="A1483" s="89" t="s">
        <v>151</v>
      </c>
      <c r="B1483" s="104" t="s">
        <v>6258</v>
      </c>
      <c r="C1483" s="103" t="s">
        <v>6257</v>
      </c>
      <c r="D1483" s="161">
        <v>2403540</v>
      </c>
      <c r="E1483" s="161">
        <v>2159760</v>
      </c>
      <c r="F1483" s="162">
        <f t="shared" si="73"/>
        <v>243780</v>
      </c>
      <c r="G1483" s="52">
        <f t="shared" si="74"/>
        <v>0.89857460246136944</v>
      </c>
      <c r="H1483" s="92"/>
    </row>
    <row r="1484" spans="1:8" s="15" customFormat="1" ht="38.25" outlineLevel="2">
      <c r="A1484" s="89" t="s">
        <v>151</v>
      </c>
      <c r="B1484" s="104" t="s">
        <v>6256</v>
      </c>
      <c r="C1484" s="103" t="s">
        <v>6255</v>
      </c>
      <c r="D1484" s="161">
        <v>320472</v>
      </c>
      <c r="E1484" s="161">
        <v>263111.94</v>
      </c>
      <c r="F1484" s="162">
        <f t="shared" si="73"/>
        <v>57360.06</v>
      </c>
      <c r="G1484" s="52">
        <f t="shared" si="74"/>
        <v>0.82101381711974841</v>
      </c>
      <c r="H1484" s="92"/>
    </row>
    <row r="1485" spans="1:8" s="15" customFormat="1" ht="25.5" outlineLevel="2">
      <c r="A1485" s="89" t="s">
        <v>151</v>
      </c>
      <c r="B1485" s="104" t="s">
        <v>6254</v>
      </c>
      <c r="C1485" s="103" t="s">
        <v>6253</v>
      </c>
      <c r="D1485" s="161">
        <v>4807080</v>
      </c>
      <c r="E1485" s="161">
        <v>2730604</v>
      </c>
      <c r="F1485" s="162">
        <f t="shared" ref="F1485:F1548" si="75">D1485-E1485</f>
        <v>2076476</v>
      </c>
      <c r="G1485" s="52">
        <f t="shared" ref="G1485:G1548" si="76">E1485/D1485</f>
        <v>0.56803797731679107</v>
      </c>
      <c r="H1485" s="92"/>
    </row>
    <row r="1486" spans="1:8" s="15" customFormat="1" ht="38.25" outlineLevel="2">
      <c r="A1486" s="89" t="s">
        <v>151</v>
      </c>
      <c r="B1486" s="104" t="s">
        <v>6252</v>
      </c>
      <c r="C1486" s="103" t="s">
        <v>6251</v>
      </c>
      <c r="D1486" s="161">
        <v>3813617</v>
      </c>
      <c r="E1486" s="161">
        <v>3426820</v>
      </c>
      <c r="F1486" s="162">
        <f t="shared" si="75"/>
        <v>386797</v>
      </c>
      <c r="G1486" s="52">
        <f t="shared" si="76"/>
        <v>0.89857476511144141</v>
      </c>
      <c r="H1486" s="92"/>
    </row>
    <row r="1487" spans="1:8" s="15" customFormat="1" outlineLevel="2">
      <c r="A1487" s="89" t="s">
        <v>151</v>
      </c>
      <c r="B1487" s="104" t="s">
        <v>6250</v>
      </c>
      <c r="C1487" s="103" t="s">
        <v>6249</v>
      </c>
      <c r="D1487" s="161">
        <v>224330</v>
      </c>
      <c r="E1487" s="161">
        <v>201577</v>
      </c>
      <c r="F1487" s="162">
        <f t="shared" si="75"/>
        <v>22753</v>
      </c>
      <c r="G1487" s="52">
        <f t="shared" si="76"/>
        <v>0.89857353006731155</v>
      </c>
      <c r="H1487" s="92"/>
    </row>
    <row r="1488" spans="1:8" s="15" customFormat="1" ht="25.5" outlineLevel="2">
      <c r="A1488" s="89" t="s">
        <v>151</v>
      </c>
      <c r="B1488" s="104" t="s">
        <v>6248</v>
      </c>
      <c r="C1488" s="103" t="s">
        <v>6247</v>
      </c>
      <c r="D1488" s="161">
        <v>7611210</v>
      </c>
      <c r="E1488" s="161">
        <v>6652468</v>
      </c>
      <c r="F1488" s="162">
        <f t="shared" si="75"/>
        <v>958742</v>
      </c>
      <c r="G1488" s="52">
        <f t="shared" si="76"/>
        <v>0.87403553442882276</v>
      </c>
      <c r="H1488" s="92"/>
    </row>
    <row r="1489" spans="1:8" s="15" customFormat="1" ht="38.25" outlineLevel="2">
      <c r="A1489" s="89" t="s">
        <v>151</v>
      </c>
      <c r="B1489" s="104" t="s">
        <v>6246</v>
      </c>
      <c r="C1489" s="103" t="s">
        <v>6245</v>
      </c>
      <c r="D1489" s="161">
        <v>1602360</v>
      </c>
      <c r="E1489" s="161">
        <v>1439839.31</v>
      </c>
      <c r="F1489" s="162">
        <f t="shared" si="75"/>
        <v>162520.68999999994</v>
      </c>
      <c r="G1489" s="52">
        <f t="shared" si="76"/>
        <v>0.89857417184652644</v>
      </c>
      <c r="H1489" s="92"/>
    </row>
    <row r="1490" spans="1:8" s="15" customFormat="1" ht="25.5" outlineLevel="2">
      <c r="A1490" s="89" t="s">
        <v>151</v>
      </c>
      <c r="B1490" s="104" t="s">
        <v>6244</v>
      </c>
      <c r="C1490" s="103" t="s">
        <v>6243</v>
      </c>
      <c r="D1490" s="161">
        <v>9013275</v>
      </c>
      <c r="E1490" s="161">
        <v>8099101</v>
      </c>
      <c r="F1490" s="162">
        <f t="shared" si="75"/>
        <v>914174</v>
      </c>
      <c r="G1490" s="52">
        <f t="shared" si="76"/>
        <v>0.8985747134088331</v>
      </c>
      <c r="H1490" s="92"/>
    </row>
    <row r="1491" spans="1:8" s="15" customFormat="1" ht="25.5" outlineLevel="2">
      <c r="A1491" s="89" t="s">
        <v>151</v>
      </c>
      <c r="B1491" s="104" t="s">
        <v>6242</v>
      </c>
      <c r="C1491" s="103" t="s">
        <v>6241</v>
      </c>
      <c r="D1491" s="161">
        <v>400590</v>
      </c>
      <c r="E1491" s="161">
        <v>325409.84000000003</v>
      </c>
      <c r="F1491" s="162">
        <f t="shared" si="75"/>
        <v>75180.159999999974</v>
      </c>
      <c r="G1491" s="52">
        <f t="shared" si="76"/>
        <v>0.81232641853266441</v>
      </c>
      <c r="H1491" s="92"/>
    </row>
    <row r="1492" spans="1:8" s="15" customFormat="1" ht="25.5" outlineLevel="2">
      <c r="A1492" s="89" t="s">
        <v>151</v>
      </c>
      <c r="B1492" s="104" t="s">
        <v>6236</v>
      </c>
      <c r="C1492" s="103" t="s">
        <v>6235</v>
      </c>
      <c r="D1492" s="161">
        <v>2403540</v>
      </c>
      <c r="E1492" s="161">
        <v>2159760</v>
      </c>
      <c r="F1492" s="162">
        <f t="shared" si="75"/>
        <v>243780</v>
      </c>
      <c r="G1492" s="52">
        <f t="shared" si="76"/>
        <v>0.89857460246136944</v>
      </c>
      <c r="H1492" s="92"/>
    </row>
    <row r="1493" spans="1:8" s="15" customFormat="1" outlineLevel="2">
      <c r="A1493" s="89" t="s">
        <v>151</v>
      </c>
      <c r="B1493" s="104" t="s">
        <v>6234</v>
      </c>
      <c r="C1493" s="103" t="s">
        <v>6233</v>
      </c>
      <c r="D1493" s="161">
        <v>480708</v>
      </c>
      <c r="E1493" s="161">
        <v>431952</v>
      </c>
      <c r="F1493" s="162">
        <f t="shared" si="75"/>
        <v>48756</v>
      </c>
      <c r="G1493" s="52">
        <f t="shared" si="76"/>
        <v>0.89857460246136944</v>
      </c>
      <c r="H1493" s="92"/>
    </row>
    <row r="1494" spans="1:8" s="15" customFormat="1" ht="25.5" outlineLevel="2">
      <c r="A1494" s="89" t="s">
        <v>151</v>
      </c>
      <c r="B1494" s="104" t="s">
        <v>6232</v>
      </c>
      <c r="C1494" s="103" t="s">
        <v>6231</v>
      </c>
      <c r="D1494" s="161">
        <v>4005900</v>
      </c>
      <c r="E1494" s="161">
        <v>3599601</v>
      </c>
      <c r="F1494" s="162">
        <f t="shared" si="75"/>
        <v>406299</v>
      </c>
      <c r="G1494" s="52">
        <f t="shared" si="76"/>
        <v>0.89857485209316257</v>
      </c>
      <c r="H1494" s="92"/>
    </row>
    <row r="1495" spans="1:8" s="15" customFormat="1" outlineLevel="2">
      <c r="A1495" s="89" t="s">
        <v>151</v>
      </c>
      <c r="B1495" s="104" t="s">
        <v>6228</v>
      </c>
      <c r="C1495" s="103" t="s">
        <v>6227</v>
      </c>
      <c r="D1495" s="161">
        <v>2691965</v>
      </c>
      <c r="E1495" s="161">
        <v>2418933</v>
      </c>
      <c r="F1495" s="162">
        <f t="shared" si="75"/>
        <v>273032</v>
      </c>
      <c r="G1495" s="52">
        <f t="shared" si="76"/>
        <v>0.89857520435815474</v>
      </c>
      <c r="H1495" s="92"/>
    </row>
    <row r="1496" spans="1:8" s="15" customFormat="1" outlineLevel="2">
      <c r="A1496" s="89" t="s">
        <v>151</v>
      </c>
      <c r="B1496" s="104" t="s">
        <v>6226</v>
      </c>
      <c r="C1496" s="103" t="s">
        <v>6225</v>
      </c>
      <c r="D1496" s="161">
        <v>1201770</v>
      </c>
      <c r="E1496" s="161">
        <v>978371.19</v>
      </c>
      <c r="F1496" s="162">
        <f t="shared" si="75"/>
        <v>223398.81000000006</v>
      </c>
      <c r="G1496" s="52">
        <f t="shared" si="76"/>
        <v>0.81410851494046277</v>
      </c>
      <c r="H1496" s="92"/>
    </row>
    <row r="1497" spans="1:8" s="15" customFormat="1" ht="38.25" outlineLevel="2">
      <c r="A1497" s="89" t="s">
        <v>151</v>
      </c>
      <c r="B1497" s="104" t="s">
        <v>6224</v>
      </c>
      <c r="C1497" s="103" t="s">
        <v>6223</v>
      </c>
      <c r="D1497" s="161">
        <v>801180</v>
      </c>
      <c r="E1497" s="161">
        <v>719921</v>
      </c>
      <c r="F1497" s="162">
        <f t="shared" si="75"/>
        <v>81259</v>
      </c>
      <c r="G1497" s="52">
        <f t="shared" si="76"/>
        <v>0.89857585062033496</v>
      </c>
      <c r="H1497" s="92"/>
    </row>
    <row r="1498" spans="1:8" s="17" customFormat="1" ht="25.5" outlineLevel="2">
      <c r="A1498" s="89" t="s">
        <v>151</v>
      </c>
      <c r="B1498" s="104" t="s">
        <v>6222</v>
      </c>
      <c r="C1498" s="103" t="s">
        <v>6221</v>
      </c>
      <c r="D1498" s="161">
        <v>1602360</v>
      </c>
      <c r="E1498" s="161">
        <v>1439840</v>
      </c>
      <c r="F1498" s="162">
        <f t="shared" si="75"/>
        <v>162520</v>
      </c>
      <c r="G1498" s="52">
        <f t="shared" si="76"/>
        <v>0.89857460246136944</v>
      </c>
      <c r="H1498" s="92"/>
    </row>
    <row r="1499" spans="1:8" s="15" customFormat="1" ht="25.5" outlineLevel="2">
      <c r="A1499" s="89" t="s">
        <v>151</v>
      </c>
      <c r="B1499" s="104" t="s">
        <v>6218</v>
      </c>
      <c r="C1499" s="103" t="s">
        <v>6217</v>
      </c>
      <c r="D1499" s="161">
        <v>763181.88</v>
      </c>
      <c r="E1499" s="161">
        <v>545326</v>
      </c>
      <c r="F1499" s="162">
        <f t="shared" si="75"/>
        <v>217855.88</v>
      </c>
      <c r="G1499" s="52">
        <f t="shared" si="76"/>
        <v>0.71454264611209062</v>
      </c>
      <c r="H1499" s="92"/>
    </row>
    <row r="1500" spans="1:8" s="15" customFormat="1" ht="25.5" outlineLevel="2">
      <c r="A1500" s="89" t="s">
        <v>151</v>
      </c>
      <c r="B1500" s="104" t="s">
        <v>6216</v>
      </c>
      <c r="C1500" s="103" t="s">
        <v>6215</v>
      </c>
      <c r="D1500" s="161">
        <v>1001475</v>
      </c>
      <c r="E1500" s="161">
        <v>899898.72</v>
      </c>
      <c r="F1500" s="162">
        <f t="shared" si="75"/>
        <v>101576.28000000003</v>
      </c>
      <c r="G1500" s="52">
        <f t="shared" si="76"/>
        <v>0.89857332434658876</v>
      </c>
      <c r="H1500" s="92"/>
    </row>
    <row r="1501" spans="1:8" s="15" customFormat="1" ht="25.5" outlineLevel="2">
      <c r="A1501" s="89" t="s">
        <v>151</v>
      </c>
      <c r="B1501" s="104" t="s">
        <v>6214</v>
      </c>
      <c r="C1501" s="103" t="s">
        <v>6213</v>
      </c>
      <c r="D1501" s="161">
        <v>1602360</v>
      </c>
      <c r="E1501" s="161">
        <v>350060</v>
      </c>
      <c r="F1501" s="162">
        <f t="shared" si="75"/>
        <v>1252300</v>
      </c>
      <c r="G1501" s="52">
        <f t="shared" si="76"/>
        <v>0.21846526373598943</v>
      </c>
      <c r="H1501" s="92"/>
    </row>
    <row r="1502" spans="1:8" s="15" customFormat="1" ht="25.5" outlineLevel="2">
      <c r="A1502" s="89" t="s">
        <v>151</v>
      </c>
      <c r="B1502" s="104" t="s">
        <v>6212</v>
      </c>
      <c r="C1502" s="103" t="s">
        <v>6211</v>
      </c>
      <c r="D1502" s="161">
        <v>1281888</v>
      </c>
      <c r="E1502" s="161">
        <v>1151872</v>
      </c>
      <c r="F1502" s="162">
        <f t="shared" si="75"/>
        <v>130016</v>
      </c>
      <c r="G1502" s="52">
        <f t="shared" si="76"/>
        <v>0.89857460246136944</v>
      </c>
      <c r="H1502" s="92"/>
    </row>
    <row r="1503" spans="1:8" s="15" customFormat="1" ht="38.25" outlineLevel="2">
      <c r="A1503" s="89" t="s">
        <v>151</v>
      </c>
      <c r="B1503" s="104" t="s">
        <v>6210</v>
      </c>
      <c r="C1503" s="103" t="s">
        <v>6209</v>
      </c>
      <c r="D1503" s="161">
        <v>801180</v>
      </c>
      <c r="E1503" s="161">
        <v>719921</v>
      </c>
      <c r="F1503" s="162">
        <f t="shared" si="75"/>
        <v>81259</v>
      </c>
      <c r="G1503" s="52">
        <f t="shared" si="76"/>
        <v>0.89857585062033496</v>
      </c>
      <c r="H1503" s="92"/>
    </row>
    <row r="1504" spans="1:8" s="15" customFormat="1" ht="38.25" outlineLevel="2">
      <c r="A1504" s="89" t="s">
        <v>151</v>
      </c>
      <c r="B1504" s="104" t="s">
        <v>6208</v>
      </c>
      <c r="C1504" s="103" t="s">
        <v>6207</v>
      </c>
      <c r="D1504" s="161">
        <v>801180</v>
      </c>
      <c r="E1504" s="161">
        <v>719921</v>
      </c>
      <c r="F1504" s="162">
        <f t="shared" si="75"/>
        <v>81259</v>
      </c>
      <c r="G1504" s="52">
        <f t="shared" si="76"/>
        <v>0.89857585062033496</v>
      </c>
      <c r="H1504" s="92"/>
    </row>
    <row r="1505" spans="1:8" s="15" customFormat="1" outlineLevel="2">
      <c r="A1505" s="89" t="s">
        <v>151</v>
      </c>
      <c r="B1505" s="104" t="s">
        <v>6206</v>
      </c>
      <c r="C1505" s="103" t="s">
        <v>6205</v>
      </c>
      <c r="D1505" s="161">
        <v>4005900</v>
      </c>
      <c r="E1505" s="161">
        <v>3942536.62</v>
      </c>
      <c r="F1505" s="162">
        <f t="shared" si="75"/>
        <v>63363.379999999888</v>
      </c>
      <c r="G1505" s="52">
        <f t="shared" si="76"/>
        <v>0.98418248583339574</v>
      </c>
      <c r="H1505" s="92"/>
    </row>
    <row r="1506" spans="1:8" s="15" customFormat="1" outlineLevel="2">
      <c r="A1506" s="89" t="s">
        <v>151</v>
      </c>
      <c r="B1506" s="104" t="s">
        <v>6204</v>
      </c>
      <c r="C1506" s="103" t="s">
        <v>6133</v>
      </c>
      <c r="D1506" s="161">
        <v>3204720</v>
      </c>
      <c r="E1506" s="161">
        <v>1600000</v>
      </c>
      <c r="F1506" s="162">
        <f t="shared" si="75"/>
        <v>1604720</v>
      </c>
      <c r="G1506" s="52">
        <f t="shared" si="76"/>
        <v>0.49926358621033973</v>
      </c>
      <c r="H1506" s="92"/>
    </row>
    <row r="1507" spans="1:8" s="15" customFormat="1" ht="25.5" outlineLevel="2">
      <c r="A1507" s="89" t="s">
        <v>151</v>
      </c>
      <c r="B1507" s="104" t="s">
        <v>6203</v>
      </c>
      <c r="C1507" s="103" t="s">
        <v>6202</v>
      </c>
      <c r="D1507" s="161">
        <v>4807080</v>
      </c>
      <c r="E1507" s="161">
        <v>4319520</v>
      </c>
      <c r="F1507" s="162">
        <f t="shared" si="75"/>
        <v>487560</v>
      </c>
      <c r="G1507" s="52">
        <f t="shared" si="76"/>
        <v>0.89857460246136944</v>
      </c>
      <c r="H1507" s="92"/>
    </row>
    <row r="1508" spans="1:8" s="15" customFormat="1" ht="63.75" outlineLevel="2">
      <c r="A1508" s="89" t="s">
        <v>151</v>
      </c>
      <c r="B1508" s="104" t="s">
        <v>6201</v>
      </c>
      <c r="C1508" s="103" t="s">
        <v>6200</v>
      </c>
      <c r="D1508" s="161">
        <v>1602360</v>
      </c>
      <c r="E1508" s="161">
        <v>1591985</v>
      </c>
      <c r="F1508" s="162">
        <f t="shared" si="75"/>
        <v>10375</v>
      </c>
      <c r="G1508" s="52">
        <f t="shared" si="76"/>
        <v>0.99352517536633467</v>
      </c>
      <c r="H1508" s="92"/>
    </row>
    <row r="1509" spans="1:8" s="15" customFormat="1" ht="25.5" outlineLevel="2">
      <c r="A1509" s="89" t="s">
        <v>151</v>
      </c>
      <c r="B1509" s="104" t="s">
        <v>6199</v>
      </c>
      <c r="C1509" s="103" t="s">
        <v>6198</v>
      </c>
      <c r="D1509" s="161">
        <v>1402065</v>
      </c>
      <c r="E1509" s="161">
        <v>1073435</v>
      </c>
      <c r="F1509" s="162">
        <f t="shared" si="75"/>
        <v>328630</v>
      </c>
      <c r="G1509" s="52">
        <f t="shared" si="76"/>
        <v>0.76561001094813719</v>
      </c>
      <c r="H1509" s="92"/>
    </row>
    <row r="1510" spans="1:8" s="15" customFormat="1" outlineLevel="2">
      <c r="A1510" s="89" t="s">
        <v>151</v>
      </c>
      <c r="B1510" s="104" t="s">
        <v>6197</v>
      </c>
      <c r="C1510" s="103" t="s">
        <v>6196</v>
      </c>
      <c r="D1510" s="161">
        <v>1262860</v>
      </c>
      <c r="E1510" s="161">
        <v>1134775</v>
      </c>
      <c r="F1510" s="162">
        <f t="shared" si="75"/>
        <v>128085</v>
      </c>
      <c r="G1510" s="52">
        <f t="shared" si="76"/>
        <v>0.89857545571163866</v>
      </c>
      <c r="H1510" s="92"/>
    </row>
    <row r="1511" spans="1:8" s="15" customFormat="1" ht="25.5" outlineLevel="2">
      <c r="A1511" s="89" t="s">
        <v>151</v>
      </c>
      <c r="B1511" s="104" t="s">
        <v>6195</v>
      </c>
      <c r="C1511" s="103" t="s">
        <v>6194</v>
      </c>
      <c r="D1511" s="161">
        <v>360531</v>
      </c>
      <c r="E1511" s="161">
        <v>323964</v>
      </c>
      <c r="F1511" s="162">
        <f t="shared" si="75"/>
        <v>36567</v>
      </c>
      <c r="G1511" s="52">
        <f t="shared" si="76"/>
        <v>0.89857460246136944</v>
      </c>
      <c r="H1511" s="92"/>
    </row>
    <row r="1512" spans="1:8" s="15" customFormat="1" ht="51" outlineLevel="2">
      <c r="A1512" s="89" t="s">
        <v>151</v>
      </c>
      <c r="B1512" s="104" t="s">
        <v>6191</v>
      </c>
      <c r="C1512" s="103" t="s">
        <v>6190</v>
      </c>
      <c r="D1512" s="161">
        <v>769133</v>
      </c>
      <c r="E1512" s="161">
        <v>691124</v>
      </c>
      <c r="F1512" s="162">
        <f t="shared" si="75"/>
        <v>78009</v>
      </c>
      <c r="G1512" s="52">
        <f t="shared" si="76"/>
        <v>0.89857540893447552</v>
      </c>
      <c r="H1512" s="92"/>
    </row>
    <row r="1513" spans="1:8" s="15" customFormat="1" ht="25.5" outlineLevel="2">
      <c r="A1513" s="89" t="s">
        <v>151</v>
      </c>
      <c r="B1513" s="104" t="s">
        <v>6189</v>
      </c>
      <c r="C1513" s="103" t="s">
        <v>6188</v>
      </c>
      <c r="D1513" s="161">
        <v>3284838</v>
      </c>
      <c r="E1513" s="161">
        <v>2646455.48</v>
      </c>
      <c r="F1513" s="162">
        <f t="shared" si="75"/>
        <v>638382.52</v>
      </c>
      <c r="G1513" s="52">
        <f t="shared" si="76"/>
        <v>0.80565783761634513</v>
      </c>
      <c r="H1513" s="92"/>
    </row>
    <row r="1514" spans="1:8" s="15" customFormat="1" ht="38.25" outlineLevel="2">
      <c r="A1514" s="89" t="s">
        <v>151</v>
      </c>
      <c r="B1514" s="104" t="s">
        <v>6187</v>
      </c>
      <c r="C1514" s="103" t="s">
        <v>6186</v>
      </c>
      <c r="D1514" s="161">
        <v>1922832</v>
      </c>
      <c r="E1514" s="161">
        <v>1806324.49</v>
      </c>
      <c r="F1514" s="162">
        <f t="shared" si="75"/>
        <v>116507.51000000001</v>
      </c>
      <c r="G1514" s="52">
        <f t="shared" si="76"/>
        <v>0.93940837785100306</v>
      </c>
      <c r="H1514" s="92"/>
    </row>
    <row r="1515" spans="1:8" s="15" customFormat="1" outlineLevel="2">
      <c r="A1515" s="89" t="s">
        <v>151</v>
      </c>
      <c r="B1515" s="104" t="s">
        <v>6185</v>
      </c>
      <c r="C1515" s="103" t="s">
        <v>6121</v>
      </c>
      <c r="D1515" s="161">
        <v>769133</v>
      </c>
      <c r="E1515" s="161">
        <v>691123.95</v>
      </c>
      <c r="F1515" s="162">
        <f t="shared" si="75"/>
        <v>78009.050000000047</v>
      </c>
      <c r="G1515" s="52">
        <f t="shared" si="76"/>
        <v>0.89857534392621297</v>
      </c>
      <c r="H1515" s="92"/>
    </row>
    <row r="1516" spans="1:8" s="15" customFormat="1" ht="25.5" outlineLevel="2">
      <c r="A1516" s="89" t="s">
        <v>151</v>
      </c>
      <c r="B1516" s="104" t="s">
        <v>6184</v>
      </c>
      <c r="C1516" s="103" t="s">
        <v>6183</v>
      </c>
      <c r="D1516" s="161">
        <v>769133</v>
      </c>
      <c r="E1516" s="161">
        <v>691123.95</v>
      </c>
      <c r="F1516" s="162">
        <f t="shared" si="75"/>
        <v>78009.050000000047</v>
      </c>
      <c r="G1516" s="52">
        <f t="shared" si="76"/>
        <v>0.89857534392621297</v>
      </c>
      <c r="H1516" s="92"/>
    </row>
    <row r="1517" spans="1:8" s="15" customFormat="1" ht="38.25" outlineLevel="2">
      <c r="A1517" s="89" t="s">
        <v>151</v>
      </c>
      <c r="B1517" s="104" t="s">
        <v>6182</v>
      </c>
      <c r="C1517" s="103" t="s">
        <v>6181</v>
      </c>
      <c r="D1517" s="161">
        <v>576850</v>
      </c>
      <c r="E1517" s="161">
        <v>518344</v>
      </c>
      <c r="F1517" s="162">
        <f t="shared" si="75"/>
        <v>58506</v>
      </c>
      <c r="G1517" s="52">
        <f t="shared" si="76"/>
        <v>0.89857675305538698</v>
      </c>
      <c r="H1517" s="92"/>
    </row>
    <row r="1518" spans="1:8" s="15" customFormat="1" outlineLevel="2">
      <c r="A1518" s="89" t="s">
        <v>151</v>
      </c>
      <c r="B1518" s="104" t="s">
        <v>6180</v>
      </c>
      <c r="C1518" s="103" t="s">
        <v>6179</v>
      </c>
      <c r="D1518" s="161">
        <v>240354</v>
      </c>
      <c r="E1518" s="161">
        <v>215977</v>
      </c>
      <c r="F1518" s="162">
        <f t="shared" si="75"/>
        <v>24377</v>
      </c>
      <c r="G1518" s="52">
        <f t="shared" si="76"/>
        <v>0.89857876299125461</v>
      </c>
      <c r="H1518" s="92"/>
    </row>
    <row r="1519" spans="1:8" s="15" customFormat="1" ht="25.5" outlineLevel="2">
      <c r="A1519" s="89" t="s">
        <v>151</v>
      </c>
      <c r="B1519" s="104" t="s">
        <v>6178</v>
      </c>
      <c r="C1519" s="103" t="s">
        <v>6177</v>
      </c>
      <c r="D1519" s="161">
        <v>1201770</v>
      </c>
      <c r="E1519" s="161">
        <v>1079879</v>
      </c>
      <c r="F1519" s="162">
        <f t="shared" si="75"/>
        <v>121891</v>
      </c>
      <c r="G1519" s="52">
        <f t="shared" si="76"/>
        <v>0.89857377035539243</v>
      </c>
      <c r="H1519" s="92"/>
    </row>
    <row r="1520" spans="1:8" s="15" customFormat="1" ht="25.5" outlineLevel="2">
      <c r="A1520" s="89" t="s">
        <v>151</v>
      </c>
      <c r="B1520" s="104" t="s">
        <v>6176</v>
      </c>
      <c r="C1520" s="103" t="s">
        <v>6175</v>
      </c>
      <c r="D1520" s="161">
        <v>600885</v>
      </c>
      <c r="E1520" s="161">
        <v>600000</v>
      </c>
      <c r="F1520" s="162">
        <f t="shared" si="75"/>
        <v>885</v>
      </c>
      <c r="G1520" s="52">
        <f t="shared" si="76"/>
        <v>0.99852717242067945</v>
      </c>
      <c r="H1520" s="92"/>
    </row>
    <row r="1521" spans="1:8" s="15" customFormat="1" ht="25.5" outlineLevel="2">
      <c r="A1521" s="89" t="s">
        <v>151</v>
      </c>
      <c r="B1521" s="104" t="s">
        <v>6174</v>
      </c>
      <c r="C1521" s="103" t="s">
        <v>6173</v>
      </c>
      <c r="D1521" s="161">
        <v>1341973.01</v>
      </c>
      <c r="E1521" s="161">
        <v>1205863</v>
      </c>
      <c r="F1521" s="162">
        <f t="shared" si="75"/>
        <v>136110.01</v>
      </c>
      <c r="G1521" s="52">
        <f t="shared" si="76"/>
        <v>0.89857470382358884</v>
      </c>
      <c r="H1521" s="92"/>
    </row>
    <row r="1522" spans="1:8" s="15" customFormat="1" outlineLevel="2">
      <c r="A1522" s="89" t="s">
        <v>151</v>
      </c>
      <c r="B1522" s="104" t="s">
        <v>6172</v>
      </c>
      <c r="C1522" s="103" t="s">
        <v>6171</v>
      </c>
      <c r="D1522" s="161">
        <v>1201770</v>
      </c>
      <c r="E1522" s="161">
        <v>1079879</v>
      </c>
      <c r="F1522" s="162">
        <f t="shared" si="75"/>
        <v>121891</v>
      </c>
      <c r="G1522" s="52">
        <f t="shared" si="76"/>
        <v>0.89857377035539243</v>
      </c>
      <c r="H1522" s="92"/>
    </row>
    <row r="1523" spans="1:8" s="15" customFormat="1" ht="51" outlineLevel="2">
      <c r="A1523" s="89" t="s">
        <v>151</v>
      </c>
      <c r="B1523" s="104" t="s">
        <v>6170</v>
      </c>
      <c r="C1523" s="103" t="s">
        <v>6169</v>
      </c>
      <c r="D1523" s="161">
        <v>901328</v>
      </c>
      <c r="E1523" s="161">
        <v>809911</v>
      </c>
      <c r="F1523" s="162">
        <f t="shared" si="75"/>
        <v>91417</v>
      </c>
      <c r="G1523" s="52">
        <f t="shared" si="76"/>
        <v>0.89857521346280156</v>
      </c>
      <c r="H1523" s="92"/>
    </row>
    <row r="1524" spans="1:8" s="15" customFormat="1" ht="38.25" outlineLevel="2">
      <c r="A1524" s="89" t="s">
        <v>151</v>
      </c>
      <c r="B1524" s="104" t="s">
        <v>6168</v>
      </c>
      <c r="C1524" s="103" t="s">
        <v>6167</v>
      </c>
      <c r="D1524" s="161">
        <v>1842714</v>
      </c>
      <c r="E1524" s="161">
        <v>1814742.51</v>
      </c>
      <c r="F1524" s="162">
        <f t="shared" si="75"/>
        <v>27971.489999999991</v>
      </c>
      <c r="G1524" s="52">
        <f t="shared" si="76"/>
        <v>0.98482049303364494</v>
      </c>
      <c r="H1524" s="92"/>
    </row>
    <row r="1525" spans="1:8" s="15" customFormat="1" outlineLevel="2">
      <c r="A1525" s="89" t="s">
        <v>151</v>
      </c>
      <c r="B1525" s="104" t="s">
        <v>6166</v>
      </c>
      <c r="C1525" s="103" t="s">
        <v>6165</v>
      </c>
      <c r="D1525" s="161">
        <v>801180</v>
      </c>
      <c r="E1525" s="161">
        <v>719921</v>
      </c>
      <c r="F1525" s="162">
        <f t="shared" si="75"/>
        <v>81259</v>
      </c>
      <c r="G1525" s="52">
        <f t="shared" si="76"/>
        <v>0.89857585062033496</v>
      </c>
      <c r="H1525" s="92"/>
    </row>
    <row r="1526" spans="1:8" s="15" customFormat="1" ht="25.5" outlineLevel="2">
      <c r="A1526" s="89" t="s">
        <v>151</v>
      </c>
      <c r="B1526" s="104" t="s">
        <v>6162</v>
      </c>
      <c r="C1526" s="103" t="s">
        <v>6161</v>
      </c>
      <c r="D1526" s="161">
        <v>2253319</v>
      </c>
      <c r="E1526" s="161">
        <v>2249998.4</v>
      </c>
      <c r="F1526" s="162">
        <f t="shared" si="75"/>
        <v>3320.6000000000931</v>
      </c>
      <c r="G1526" s="52">
        <f t="shared" si="76"/>
        <v>0.99852635157294634</v>
      </c>
      <c r="H1526" s="92"/>
    </row>
    <row r="1527" spans="1:8" s="15" customFormat="1" ht="38.25" outlineLevel="2">
      <c r="A1527" s="89" t="s">
        <v>151</v>
      </c>
      <c r="B1527" s="104" t="s">
        <v>6158</v>
      </c>
      <c r="C1527" s="103" t="s">
        <v>6157</v>
      </c>
      <c r="D1527" s="161">
        <v>5007375</v>
      </c>
      <c r="E1527" s="161">
        <v>5000000</v>
      </c>
      <c r="F1527" s="162">
        <f t="shared" si="75"/>
        <v>7375</v>
      </c>
      <c r="G1527" s="52">
        <f t="shared" si="76"/>
        <v>0.99852717242067945</v>
      </c>
      <c r="H1527" s="92"/>
    </row>
    <row r="1528" spans="1:8" s="15" customFormat="1" ht="25.5" outlineLevel="2">
      <c r="A1528" s="89" t="s">
        <v>151</v>
      </c>
      <c r="B1528" s="104" t="s">
        <v>11259</v>
      </c>
      <c r="C1528" s="103" t="s">
        <v>11260</v>
      </c>
      <c r="D1528" s="161">
        <v>4005900</v>
      </c>
      <c r="E1528" s="161">
        <v>4000000</v>
      </c>
      <c r="F1528" s="162">
        <f t="shared" si="75"/>
        <v>5900</v>
      </c>
      <c r="G1528" s="52">
        <f t="shared" si="76"/>
        <v>0.99852717242067945</v>
      </c>
      <c r="H1528" s="92"/>
    </row>
    <row r="1529" spans="1:8" s="15" customFormat="1" ht="25.5" outlineLevel="2">
      <c r="A1529" s="89" t="s">
        <v>151</v>
      </c>
      <c r="B1529" s="104" t="s">
        <v>6156</v>
      </c>
      <c r="C1529" s="103" t="s">
        <v>6155</v>
      </c>
      <c r="D1529" s="161">
        <v>2002950</v>
      </c>
      <c r="E1529" s="161">
        <v>2000000</v>
      </c>
      <c r="F1529" s="162">
        <f t="shared" si="75"/>
        <v>2950</v>
      </c>
      <c r="G1529" s="52">
        <f t="shared" si="76"/>
        <v>0.99852717242067945</v>
      </c>
      <c r="H1529" s="92"/>
    </row>
    <row r="1530" spans="1:8" s="15" customFormat="1" outlineLevel="2">
      <c r="A1530" s="89" t="s">
        <v>151</v>
      </c>
      <c r="B1530" s="104" t="s">
        <v>6153</v>
      </c>
      <c r="C1530" s="103" t="s">
        <v>6152</v>
      </c>
      <c r="D1530" s="161">
        <v>1502213</v>
      </c>
      <c r="E1530" s="161">
        <v>1458139.91</v>
      </c>
      <c r="F1530" s="162">
        <f t="shared" si="75"/>
        <v>44073.090000000084</v>
      </c>
      <c r="G1530" s="52">
        <f t="shared" si="76"/>
        <v>0.97066122447349334</v>
      </c>
      <c r="H1530" s="92"/>
    </row>
    <row r="1531" spans="1:8" s="15" customFormat="1" ht="25.5" outlineLevel="2">
      <c r="A1531" s="89" t="s">
        <v>151</v>
      </c>
      <c r="B1531" s="104" t="s">
        <v>6151</v>
      </c>
      <c r="C1531" s="103" t="s">
        <v>6150</v>
      </c>
      <c r="D1531" s="161">
        <v>2002950</v>
      </c>
      <c r="E1531" s="161">
        <v>1982445.42</v>
      </c>
      <c r="F1531" s="162">
        <f t="shared" si="75"/>
        <v>20504.580000000075</v>
      </c>
      <c r="G1531" s="52">
        <f t="shared" si="76"/>
        <v>0.98976280985546317</v>
      </c>
      <c r="H1531" s="92"/>
    </row>
    <row r="1532" spans="1:8" s="15" customFormat="1" ht="25.5" outlineLevel="2">
      <c r="A1532" s="89" t="s">
        <v>151</v>
      </c>
      <c r="B1532" s="104" t="s">
        <v>6143</v>
      </c>
      <c r="C1532" s="103" t="s">
        <v>6142</v>
      </c>
      <c r="D1532" s="161">
        <v>3004425</v>
      </c>
      <c r="E1532" s="161">
        <v>3000000</v>
      </c>
      <c r="F1532" s="162">
        <f t="shared" si="75"/>
        <v>4425</v>
      </c>
      <c r="G1532" s="52">
        <f t="shared" si="76"/>
        <v>0.99852717242067945</v>
      </c>
      <c r="H1532" s="92"/>
    </row>
    <row r="1533" spans="1:8" s="15" customFormat="1" ht="38.25" outlineLevel="2">
      <c r="A1533" s="89" t="s">
        <v>151</v>
      </c>
      <c r="B1533" s="104" t="s">
        <v>6141</v>
      </c>
      <c r="C1533" s="103" t="s">
        <v>6140</v>
      </c>
      <c r="D1533" s="161">
        <v>1001475</v>
      </c>
      <c r="E1533" s="161">
        <v>908056.46</v>
      </c>
      <c r="F1533" s="162">
        <f t="shared" si="75"/>
        <v>93418.540000000037</v>
      </c>
      <c r="G1533" s="52">
        <f t="shared" si="76"/>
        <v>0.90671904940213177</v>
      </c>
      <c r="H1533" s="92"/>
    </row>
    <row r="1534" spans="1:8" s="15" customFormat="1" outlineLevel="2">
      <c r="A1534" s="89" t="s">
        <v>151</v>
      </c>
      <c r="B1534" s="104" t="s">
        <v>6139</v>
      </c>
      <c r="C1534" s="103" t="s">
        <v>6138</v>
      </c>
      <c r="D1534" s="161">
        <v>1502213</v>
      </c>
      <c r="E1534" s="161">
        <v>804958.53</v>
      </c>
      <c r="F1534" s="162">
        <f t="shared" si="75"/>
        <v>697254.47</v>
      </c>
      <c r="G1534" s="52">
        <f t="shared" si="76"/>
        <v>0.53584846489812032</v>
      </c>
      <c r="H1534" s="92"/>
    </row>
    <row r="1535" spans="1:8" s="15" customFormat="1" outlineLevel="2">
      <c r="A1535" s="89" t="s">
        <v>151</v>
      </c>
      <c r="B1535" s="104" t="s">
        <v>6137</v>
      </c>
      <c r="C1535" s="103" t="s">
        <v>6136</v>
      </c>
      <c r="D1535" s="161">
        <v>250369</v>
      </c>
      <c r="E1535" s="161">
        <v>250000</v>
      </c>
      <c r="F1535" s="162">
        <f t="shared" si="75"/>
        <v>369</v>
      </c>
      <c r="G1535" s="52">
        <f t="shared" si="76"/>
        <v>0.99852617536516097</v>
      </c>
      <c r="H1535" s="92"/>
    </row>
    <row r="1536" spans="1:8" s="15" customFormat="1" ht="25.5" outlineLevel="2">
      <c r="A1536" s="89" t="s">
        <v>151</v>
      </c>
      <c r="B1536" s="104" t="s">
        <v>6135</v>
      </c>
      <c r="C1536" s="103" t="s">
        <v>6134</v>
      </c>
      <c r="D1536" s="161">
        <v>1001475</v>
      </c>
      <c r="E1536" s="161">
        <v>898038.29</v>
      </c>
      <c r="F1536" s="162">
        <f t="shared" si="75"/>
        <v>103436.70999999996</v>
      </c>
      <c r="G1536" s="52">
        <f t="shared" si="76"/>
        <v>0.89671563443920221</v>
      </c>
      <c r="H1536" s="92"/>
    </row>
    <row r="1537" spans="1:8" s="15" customFormat="1" outlineLevel="2">
      <c r="A1537" s="89" t="s">
        <v>151</v>
      </c>
      <c r="B1537" s="104" t="s">
        <v>11566</v>
      </c>
      <c r="C1537" s="103" t="s">
        <v>6133</v>
      </c>
      <c r="D1537" s="161">
        <v>1502213</v>
      </c>
      <c r="E1537" s="161">
        <v>1500000</v>
      </c>
      <c r="F1537" s="162">
        <f t="shared" si="75"/>
        <v>2213</v>
      </c>
      <c r="G1537" s="52">
        <f t="shared" si="76"/>
        <v>0.9985268400686188</v>
      </c>
      <c r="H1537" s="92"/>
    </row>
    <row r="1538" spans="1:8" s="15" customFormat="1" ht="25.5" outlineLevel="2">
      <c r="A1538" s="89" t="s">
        <v>151</v>
      </c>
      <c r="B1538" s="104" t="s">
        <v>6132</v>
      </c>
      <c r="C1538" s="103" t="s">
        <v>6131</v>
      </c>
      <c r="D1538" s="161">
        <v>751106</v>
      </c>
      <c r="E1538" s="161">
        <v>750000</v>
      </c>
      <c r="F1538" s="162">
        <f t="shared" si="75"/>
        <v>1106</v>
      </c>
      <c r="G1538" s="52">
        <f t="shared" si="76"/>
        <v>0.99852750477296148</v>
      </c>
      <c r="H1538" s="92"/>
    </row>
    <row r="1539" spans="1:8" s="15" customFormat="1" ht="25.5" outlineLevel="2">
      <c r="A1539" s="89" t="s">
        <v>151</v>
      </c>
      <c r="B1539" s="104" t="s">
        <v>6130</v>
      </c>
      <c r="C1539" s="103" t="s">
        <v>6129</v>
      </c>
      <c r="D1539" s="161">
        <v>1502213</v>
      </c>
      <c r="E1539" s="161">
        <v>943512.8</v>
      </c>
      <c r="F1539" s="162">
        <f t="shared" si="75"/>
        <v>558700.19999999995</v>
      </c>
      <c r="G1539" s="52">
        <f t="shared" si="76"/>
        <v>0.62808190316552981</v>
      </c>
      <c r="H1539" s="92"/>
    </row>
    <row r="1540" spans="1:8" s="15" customFormat="1" ht="25.5" outlineLevel="2">
      <c r="A1540" s="89" t="s">
        <v>151</v>
      </c>
      <c r="B1540" s="104" t="s">
        <v>6128</v>
      </c>
      <c r="C1540" s="103" t="s">
        <v>6127</v>
      </c>
      <c r="D1540" s="161">
        <v>751106</v>
      </c>
      <c r="E1540" s="161">
        <v>750000</v>
      </c>
      <c r="F1540" s="162">
        <f t="shared" si="75"/>
        <v>1106</v>
      </c>
      <c r="G1540" s="52">
        <f t="shared" si="76"/>
        <v>0.99852750477296148</v>
      </c>
      <c r="H1540" s="92"/>
    </row>
    <row r="1541" spans="1:8" s="15" customFormat="1" ht="25.5" outlineLevel="2">
      <c r="A1541" s="89" t="s">
        <v>151</v>
      </c>
      <c r="B1541" s="104" t="s">
        <v>6126</v>
      </c>
      <c r="C1541" s="103" t="s">
        <v>6125</v>
      </c>
      <c r="D1541" s="161">
        <v>1502213</v>
      </c>
      <c r="E1541" s="161">
        <v>1500000</v>
      </c>
      <c r="F1541" s="162">
        <f t="shared" si="75"/>
        <v>2213</v>
      </c>
      <c r="G1541" s="52">
        <f t="shared" si="76"/>
        <v>0.9985268400686188</v>
      </c>
      <c r="H1541" s="92"/>
    </row>
    <row r="1542" spans="1:8" s="15" customFormat="1" ht="25.5" outlineLevel="2">
      <c r="A1542" s="89" t="s">
        <v>151</v>
      </c>
      <c r="B1542" s="104" t="s">
        <v>6124</v>
      </c>
      <c r="C1542" s="103" t="s">
        <v>6123</v>
      </c>
      <c r="D1542" s="161">
        <v>10014750</v>
      </c>
      <c r="E1542" s="161">
        <v>8373203.4100000001</v>
      </c>
      <c r="F1542" s="162">
        <f t="shared" si="75"/>
        <v>1641546.5899999999</v>
      </c>
      <c r="G1542" s="52">
        <f t="shared" si="76"/>
        <v>0.83608711250904921</v>
      </c>
      <c r="H1542" s="92"/>
    </row>
    <row r="1543" spans="1:8" s="15" customFormat="1" outlineLevel="2">
      <c r="A1543" s="89" t="s">
        <v>151</v>
      </c>
      <c r="B1543" s="104" t="s">
        <v>6122</v>
      </c>
      <c r="C1543" s="103" t="s">
        <v>6121</v>
      </c>
      <c r="D1543" s="161">
        <v>751106</v>
      </c>
      <c r="E1543" s="161">
        <v>711747.28</v>
      </c>
      <c r="F1543" s="162">
        <f t="shared" si="75"/>
        <v>39358.719999999972</v>
      </c>
      <c r="G1543" s="52">
        <f t="shared" si="76"/>
        <v>0.94759898070312321</v>
      </c>
      <c r="H1543" s="92"/>
    </row>
    <row r="1544" spans="1:8" s="15" customFormat="1" outlineLevel="2">
      <c r="A1544" s="89" t="s">
        <v>151</v>
      </c>
      <c r="B1544" s="104" t="s">
        <v>6120</v>
      </c>
      <c r="C1544" s="103" t="s">
        <v>6119</v>
      </c>
      <c r="D1544" s="161">
        <v>2203245</v>
      </c>
      <c r="E1544" s="161">
        <v>1895734</v>
      </c>
      <c r="F1544" s="162">
        <f t="shared" si="75"/>
        <v>307511</v>
      </c>
      <c r="G1544" s="52">
        <f t="shared" si="76"/>
        <v>0.86042814121897471</v>
      </c>
      <c r="H1544" s="92"/>
    </row>
    <row r="1545" spans="1:8" s="15" customFormat="1" ht="25.5" outlineLevel="2">
      <c r="A1545" s="89" t="s">
        <v>151</v>
      </c>
      <c r="B1545" s="104" t="s">
        <v>6118</v>
      </c>
      <c r="C1545" s="103" t="s">
        <v>6117</v>
      </c>
      <c r="D1545" s="161">
        <v>1001475</v>
      </c>
      <c r="E1545" s="161">
        <v>1000000</v>
      </c>
      <c r="F1545" s="162">
        <f t="shared" si="75"/>
        <v>1475</v>
      </c>
      <c r="G1545" s="52">
        <f t="shared" si="76"/>
        <v>0.99852717242067945</v>
      </c>
      <c r="H1545" s="92"/>
    </row>
    <row r="1546" spans="1:8" s="15" customFormat="1" ht="25.5" outlineLevel="2">
      <c r="A1546" s="89" t="s">
        <v>151</v>
      </c>
      <c r="B1546" s="104" t="s">
        <v>11263</v>
      </c>
      <c r="C1546" s="103" t="s">
        <v>11264</v>
      </c>
      <c r="D1546" s="161">
        <v>7010325</v>
      </c>
      <c r="E1546" s="161">
        <v>7000000</v>
      </c>
      <c r="F1546" s="162">
        <f t="shared" si="75"/>
        <v>10325</v>
      </c>
      <c r="G1546" s="52">
        <f t="shared" si="76"/>
        <v>0.99852717242067945</v>
      </c>
      <c r="H1546" s="92"/>
    </row>
    <row r="1547" spans="1:8" s="15" customFormat="1" ht="25.5" outlineLevel="2">
      <c r="A1547" s="89" t="s">
        <v>151</v>
      </c>
      <c r="B1547" s="104" t="s">
        <v>6116</v>
      </c>
      <c r="C1547" s="103" t="s">
        <v>6115</v>
      </c>
      <c r="D1547" s="161">
        <v>701033</v>
      </c>
      <c r="E1547" s="161">
        <v>700000</v>
      </c>
      <c r="F1547" s="162">
        <f t="shared" si="75"/>
        <v>1033</v>
      </c>
      <c r="G1547" s="52">
        <f t="shared" si="76"/>
        <v>0.9985264602379631</v>
      </c>
      <c r="H1547" s="92"/>
    </row>
    <row r="1548" spans="1:8" s="15" customFormat="1" outlineLevel="2">
      <c r="A1548" s="89" t="s">
        <v>151</v>
      </c>
      <c r="B1548" s="104" t="s">
        <v>6114</v>
      </c>
      <c r="C1548" s="103" t="s">
        <v>6113</v>
      </c>
      <c r="D1548" s="161">
        <v>4005900</v>
      </c>
      <c r="E1548" s="161">
        <v>3941745</v>
      </c>
      <c r="F1548" s="162">
        <f t="shared" si="75"/>
        <v>64155</v>
      </c>
      <c r="G1548" s="52">
        <f t="shared" si="76"/>
        <v>0.98398487231333787</v>
      </c>
      <c r="H1548" s="92"/>
    </row>
    <row r="1549" spans="1:8" s="15" customFormat="1" outlineLevel="2">
      <c r="A1549" s="89" t="s">
        <v>151</v>
      </c>
      <c r="B1549" s="104" t="s">
        <v>6112</v>
      </c>
      <c r="C1549" s="103" t="s">
        <v>6111</v>
      </c>
      <c r="D1549" s="161">
        <v>500738</v>
      </c>
      <c r="E1549" s="161">
        <v>390475.49</v>
      </c>
      <c r="F1549" s="162">
        <f t="shared" ref="F1549:F1597" si="77">D1549-E1549</f>
        <v>110262.51000000001</v>
      </c>
      <c r="G1549" s="52">
        <f t="shared" ref="G1549:G1597" si="78">E1549/D1549</f>
        <v>0.77979999520707433</v>
      </c>
      <c r="H1549" s="92"/>
    </row>
    <row r="1550" spans="1:8" s="15" customFormat="1" ht="38.25" outlineLevel="2">
      <c r="A1550" s="89" t="s">
        <v>151</v>
      </c>
      <c r="B1550" s="104" t="s">
        <v>6110</v>
      </c>
      <c r="C1550" s="103" t="s">
        <v>6109</v>
      </c>
      <c r="D1550" s="161">
        <v>5007375</v>
      </c>
      <c r="E1550" s="161">
        <v>5000000</v>
      </c>
      <c r="F1550" s="162">
        <f t="shared" si="77"/>
        <v>7375</v>
      </c>
      <c r="G1550" s="52">
        <f t="shared" si="78"/>
        <v>0.99852717242067945</v>
      </c>
      <c r="H1550" s="92"/>
    </row>
    <row r="1551" spans="1:8" s="15" customFormat="1" ht="25.5" outlineLevel="2">
      <c r="A1551" s="89" t="s">
        <v>151</v>
      </c>
      <c r="B1551" s="104" t="s">
        <v>6108</v>
      </c>
      <c r="C1551" s="103" t="s">
        <v>6107</v>
      </c>
      <c r="D1551" s="161">
        <v>7511063</v>
      </c>
      <c r="E1551" s="161">
        <v>7497617</v>
      </c>
      <c r="F1551" s="162">
        <f t="shared" si="77"/>
        <v>13446</v>
      </c>
      <c r="G1551" s="52">
        <f t="shared" si="78"/>
        <v>0.99820984060445239</v>
      </c>
      <c r="H1551" s="92"/>
    </row>
    <row r="1552" spans="1:8" s="15" customFormat="1" ht="25.5" outlineLevel="2">
      <c r="A1552" s="89" t="s">
        <v>151</v>
      </c>
      <c r="B1552" s="104" t="s">
        <v>6104</v>
      </c>
      <c r="C1552" s="103" t="s">
        <v>6103</v>
      </c>
      <c r="D1552" s="161">
        <v>2503688</v>
      </c>
      <c r="E1552" s="161">
        <v>2500000</v>
      </c>
      <c r="F1552" s="162">
        <f t="shared" si="77"/>
        <v>3688</v>
      </c>
      <c r="G1552" s="52">
        <f t="shared" si="78"/>
        <v>0.99852697300941651</v>
      </c>
      <c r="H1552" s="92"/>
    </row>
    <row r="1553" spans="1:8" s="15" customFormat="1" ht="25.5" outlineLevel="2">
      <c r="A1553" s="89" t="s">
        <v>151</v>
      </c>
      <c r="B1553" s="104" t="s">
        <v>6102</v>
      </c>
      <c r="C1553" s="103" t="s">
        <v>6101</v>
      </c>
      <c r="D1553" s="161">
        <v>3004425</v>
      </c>
      <c r="E1553" s="161">
        <v>2993273.58</v>
      </c>
      <c r="F1553" s="162">
        <f t="shared" si="77"/>
        <v>11151.419999999925</v>
      </c>
      <c r="G1553" s="52">
        <f t="shared" si="78"/>
        <v>0.99628833470630818</v>
      </c>
      <c r="H1553" s="92"/>
    </row>
    <row r="1554" spans="1:8" s="15" customFormat="1" outlineLevel="2">
      <c r="A1554" s="89" t="s">
        <v>151</v>
      </c>
      <c r="B1554" s="104" t="s">
        <v>6100</v>
      </c>
      <c r="C1554" s="103" t="s">
        <v>6099</v>
      </c>
      <c r="D1554" s="161">
        <v>500738</v>
      </c>
      <c r="E1554" s="161">
        <v>500000</v>
      </c>
      <c r="F1554" s="162">
        <f t="shared" si="77"/>
        <v>738</v>
      </c>
      <c r="G1554" s="52">
        <f t="shared" si="78"/>
        <v>0.99852617536516097</v>
      </c>
      <c r="H1554" s="92"/>
    </row>
    <row r="1555" spans="1:8" s="15" customFormat="1" outlineLevel="2">
      <c r="A1555" s="89" t="s">
        <v>151</v>
      </c>
      <c r="B1555" s="104" t="s">
        <v>6098</v>
      </c>
      <c r="C1555" s="103" t="s">
        <v>6097</v>
      </c>
      <c r="D1555" s="161">
        <v>250369</v>
      </c>
      <c r="E1555" s="161">
        <v>249999.99</v>
      </c>
      <c r="F1555" s="162">
        <f t="shared" si="77"/>
        <v>369.01000000000931</v>
      </c>
      <c r="G1555" s="52">
        <f t="shared" si="78"/>
        <v>0.99852613542411395</v>
      </c>
      <c r="H1555" s="92"/>
    </row>
    <row r="1556" spans="1:8" s="15" customFormat="1" ht="51" outlineLevel="2">
      <c r="A1556" s="89" t="s">
        <v>151</v>
      </c>
      <c r="B1556" s="104" t="s">
        <v>6096</v>
      </c>
      <c r="C1556" s="103" t="s">
        <v>6095</v>
      </c>
      <c r="D1556" s="161">
        <v>1201770</v>
      </c>
      <c r="E1556" s="161">
        <v>1200000</v>
      </c>
      <c r="F1556" s="162">
        <f t="shared" si="77"/>
        <v>1770</v>
      </c>
      <c r="G1556" s="52">
        <f t="shared" si="78"/>
        <v>0.99852717242067945</v>
      </c>
      <c r="H1556" s="92"/>
    </row>
    <row r="1557" spans="1:8" s="15" customFormat="1" ht="25.5" outlineLevel="2">
      <c r="A1557" s="89" t="s">
        <v>151</v>
      </c>
      <c r="B1557" s="104" t="s">
        <v>6094</v>
      </c>
      <c r="C1557" s="103" t="s">
        <v>6093</v>
      </c>
      <c r="D1557" s="161">
        <v>1001475</v>
      </c>
      <c r="E1557" s="161">
        <v>960422</v>
      </c>
      <c r="F1557" s="162">
        <f t="shared" si="77"/>
        <v>41053</v>
      </c>
      <c r="G1557" s="52">
        <f t="shared" si="78"/>
        <v>0.95900746399061387</v>
      </c>
      <c r="H1557" s="92"/>
    </row>
    <row r="1558" spans="1:8" s="15" customFormat="1" ht="25.5" outlineLevel="2">
      <c r="A1558" s="89" t="s">
        <v>151</v>
      </c>
      <c r="B1558" s="104" t="s">
        <v>6092</v>
      </c>
      <c r="C1558" s="103" t="s">
        <v>6091</v>
      </c>
      <c r="D1558" s="161">
        <v>1502213</v>
      </c>
      <c r="E1558" s="161">
        <v>1500000</v>
      </c>
      <c r="F1558" s="162">
        <f t="shared" si="77"/>
        <v>2213</v>
      </c>
      <c r="G1558" s="52">
        <f t="shared" si="78"/>
        <v>0.9985268400686188</v>
      </c>
      <c r="H1558" s="92"/>
    </row>
    <row r="1559" spans="1:8" s="15" customFormat="1" ht="25.5" outlineLevel="2">
      <c r="A1559" s="89" t="s">
        <v>151</v>
      </c>
      <c r="B1559" s="104" t="s">
        <v>6090</v>
      </c>
      <c r="C1559" s="103" t="s">
        <v>6089</v>
      </c>
      <c r="D1559" s="161">
        <v>1001475</v>
      </c>
      <c r="E1559" s="161">
        <v>1000000</v>
      </c>
      <c r="F1559" s="162">
        <f t="shared" si="77"/>
        <v>1475</v>
      </c>
      <c r="G1559" s="52">
        <f t="shared" si="78"/>
        <v>0.99852717242067945</v>
      </c>
      <c r="H1559" s="92"/>
    </row>
    <row r="1560" spans="1:8" s="15" customFormat="1" ht="25.5" outlineLevel="2">
      <c r="A1560" s="89" t="s">
        <v>151</v>
      </c>
      <c r="B1560" s="104" t="s">
        <v>6086</v>
      </c>
      <c r="C1560" s="103" t="s">
        <v>6085</v>
      </c>
      <c r="D1560" s="161">
        <v>5007375</v>
      </c>
      <c r="E1560" s="161">
        <v>5000000</v>
      </c>
      <c r="F1560" s="162">
        <f t="shared" si="77"/>
        <v>7375</v>
      </c>
      <c r="G1560" s="52">
        <f t="shared" si="78"/>
        <v>0.99852717242067945</v>
      </c>
      <c r="H1560" s="92"/>
    </row>
    <row r="1561" spans="1:8" s="15" customFormat="1" outlineLevel="2">
      <c r="A1561" s="89" t="s">
        <v>151</v>
      </c>
      <c r="B1561" s="104" t="s">
        <v>6084</v>
      </c>
      <c r="C1561" s="103" t="s">
        <v>6083</v>
      </c>
      <c r="D1561" s="161">
        <v>500738</v>
      </c>
      <c r="E1561" s="161">
        <v>500000</v>
      </c>
      <c r="F1561" s="162">
        <f t="shared" si="77"/>
        <v>738</v>
      </c>
      <c r="G1561" s="52">
        <f t="shared" si="78"/>
        <v>0.99852617536516097</v>
      </c>
      <c r="H1561" s="92"/>
    </row>
    <row r="1562" spans="1:8" s="15" customFormat="1" outlineLevel="2">
      <c r="A1562" s="89" t="s">
        <v>151</v>
      </c>
      <c r="B1562" s="104" t="s">
        <v>6082</v>
      </c>
      <c r="C1562" s="103" t="s">
        <v>6081</v>
      </c>
      <c r="D1562" s="161">
        <v>1001475</v>
      </c>
      <c r="E1562" s="161">
        <v>450807</v>
      </c>
      <c r="F1562" s="162">
        <f t="shared" si="77"/>
        <v>550668</v>
      </c>
      <c r="G1562" s="52">
        <f t="shared" si="78"/>
        <v>0.45014303901744929</v>
      </c>
      <c r="H1562" s="92"/>
    </row>
    <row r="1563" spans="1:8" s="15" customFormat="1" ht="38.25" outlineLevel="2">
      <c r="A1563" s="89" t="s">
        <v>151</v>
      </c>
      <c r="B1563" s="104" t="s">
        <v>6080</v>
      </c>
      <c r="C1563" s="103" t="s">
        <v>6079</v>
      </c>
      <c r="D1563" s="161">
        <v>1001475</v>
      </c>
      <c r="E1563" s="161">
        <v>920264.36</v>
      </c>
      <c r="F1563" s="162">
        <f t="shared" si="77"/>
        <v>81210.640000000014</v>
      </c>
      <c r="G1563" s="52">
        <f t="shared" si="78"/>
        <v>0.91890896927032628</v>
      </c>
      <c r="H1563" s="92"/>
    </row>
    <row r="1564" spans="1:8" s="15" customFormat="1" outlineLevel="2">
      <c r="A1564" s="89" t="s">
        <v>151</v>
      </c>
      <c r="B1564" s="104" t="s">
        <v>6078</v>
      </c>
      <c r="C1564" s="103" t="s">
        <v>6077</v>
      </c>
      <c r="D1564" s="161">
        <v>500738</v>
      </c>
      <c r="E1564" s="161">
        <v>486285.21</v>
      </c>
      <c r="F1564" s="162">
        <f t="shared" si="77"/>
        <v>14452.789999999979</v>
      </c>
      <c r="G1564" s="52">
        <f t="shared" si="78"/>
        <v>0.97113702175588834</v>
      </c>
      <c r="H1564" s="92"/>
    </row>
    <row r="1565" spans="1:8" s="15" customFormat="1" ht="25.5" outlineLevel="2">
      <c r="A1565" s="89" t="s">
        <v>151</v>
      </c>
      <c r="B1565" s="104" t="s">
        <v>6076</v>
      </c>
      <c r="C1565" s="103" t="s">
        <v>6075</v>
      </c>
      <c r="D1565" s="161">
        <v>1001475</v>
      </c>
      <c r="E1565" s="161">
        <v>992890</v>
      </c>
      <c r="F1565" s="162">
        <f t="shared" si="77"/>
        <v>8585</v>
      </c>
      <c r="G1565" s="52">
        <f t="shared" si="78"/>
        <v>0.99142764422476848</v>
      </c>
      <c r="H1565" s="92"/>
    </row>
    <row r="1566" spans="1:8" s="15" customFormat="1" ht="25.5" outlineLevel="2">
      <c r="A1566" s="89" t="s">
        <v>151</v>
      </c>
      <c r="B1566" s="104" t="s">
        <v>6074</v>
      </c>
      <c r="C1566" s="103" t="s">
        <v>6073</v>
      </c>
      <c r="D1566" s="161">
        <v>500738</v>
      </c>
      <c r="E1566" s="161">
        <v>500000</v>
      </c>
      <c r="F1566" s="162">
        <f t="shared" si="77"/>
        <v>738</v>
      </c>
      <c r="G1566" s="52">
        <f t="shared" si="78"/>
        <v>0.99852617536516097</v>
      </c>
      <c r="H1566" s="92"/>
    </row>
    <row r="1567" spans="1:8" s="15" customFormat="1" ht="25.5" outlineLevel="2">
      <c r="A1567" s="89" t="s">
        <v>151</v>
      </c>
      <c r="B1567" s="104" t="s">
        <v>6072</v>
      </c>
      <c r="C1567" s="103" t="s">
        <v>6071</v>
      </c>
      <c r="D1567" s="161">
        <v>400590</v>
      </c>
      <c r="E1567" s="161">
        <v>399514.54</v>
      </c>
      <c r="F1567" s="162">
        <f t="shared" si="77"/>
        <v>1075.460000000021</v>
      </c>
      <c r="G1567" s="52">
        <f t="shared" si="78"/>
        <v>0.9973153099178711</v>
      </c>
      <c r="H1567" s="92"/>
    </row>
    <row r="1568" spans="1:8" s="15" customFormat="1" outlineLevel="2">
      <c r="A1568" s="89" t="s">
        <v>151</v>
      </c>
      <c r="B1568" s="104" t="s">
        <v>6070</v>
      </c>
      <c r="C1568" s="103" t="s">
        <v>6069</v>
      </c>
      <c r="D1568" s="161">
        <v>500738</v>
      </c>
      <c r="E1568" s="161">
        <v>483862.23</v>
      </c>
      <c r="F1568" s="162">
        <f t="shared" si="77"/>
        <v>16875.770000000019</v>
      </c>
      <c r="G1568" s="52">
        <f t="shared" si="78"/>
        <v>0.96629820385111576</v>
      </c>
      <c r="H1568" s="92"/>
    </row>
    <row r="1569" spans="1:8" s="15" customFormat="1" ht="25.5" outlineLevel="2">
      <c r="A1569" s="89" t="s">
        <v>151</v>
      </c>
      <c r="B1569" s="104" t="s">
        <v>6068</v>
      </c>
      <c r="C1569" s="103" t="s">
        <v>6067</v>
      </c>
      <c r="D1569" s="161">
        <v>500738</v>
      </c>
      <c r="E1569" s="161">
        <v>487570.25</v>
      </c>
      <c r="F1569" s="162">
        <f t="shared" si="77"/>
        <v>13167.75</v>
      </c>
      <c r="G1569" s="52">
        <f t="shared" si="78"/>
        <v>0.97370331390867082</v>
      </c>
      <c r="H1569" s="92"/>
    </row>
    <row r="1570" spans="1:8" s="15" customFormat="1" ht="25.5" outlineLevel="2">
      <c r="A1570" s="89" t="s">
        <v>151</v>
      </c>
      <c r="B1570" s="104" t="s">
        <v>6066</v>
      </c>
      <c r="C1570" s="103" t="s">
        <v>6065</v>
      </c>
      <c r="D1570" s="161">
        <v>500738</v>
      </c>
      <c r="E1570" s="161">
        <v>500000</v>
      </c>
      <c r="F1570" s="162">
        <f t="shared" si="77"/>
        <v>738</v>
      </c>
      <c r="G1570" s="52">
        <f t="shared" si="78"/>
        <v>0.99852617536516097</v>
      </c>
      <c r="H1570" s="92"/>
    </row>
    <row r="1571" spans="1:8" s="15" customFormat="1" ht="25.5" outlineLevel="2">
      <c r="A1571" s="89" t="s">
        <v>151</v>
      </c>
      <c r="B1571" s="104" t="s">
        <v>6060</v>
      </c>
      <c r="C1571" s="103" t="s">
        <v>6059</v>
      </c>
      <c r="D1571" s="161">
        <v>1001475</v>
      </c>
      <c r="E1571" s="161">
        <v>941035</v>
      </c>
      <c r="F1571" s="162">
        <f t="shared" si="77"/>
        <v>60440</v>
      </c>
      <c r="G1571" s="52">
        <f t="shared" si="78"/>
        <v>0.93964901769889408</v>
      </c>
      <c r="H1571" s="92"/>
    </row>
    <row r="1572" spans="1:8" s="15" customFormat="1" outlineLevel="2">
      <c r="A1572" s="89" t="s">
        <v>151</v>
      </c>
      <c r="B1572" s="104" t="s">
        <v>6058</v>
      </c>
      <c r="C1572" s="103" t="s">
        <v>6057</v>
      </c>
      <c r="D1572" s="161">
        <v>250369</v>
      </c>
      <c r="E1572" s="161">
        <v>209176</v>
      </c>
      <c r="F1572" s="162">
        <f t="shared" si="77"/>
        <v>41193</v>
      </c>
      <c r="G1572" s="52">
        <f t="shared" si="78"/>
        <v>0.83547084503273172</v>
      </c>
      <c r="H1572" s="92"/>
    </row>
    <row r="1573" spans="1:8" s="15" customFormat="1" ht="25.5" outlineLevel="2">
      <c r="A1573" s="89" t="s">
        <v>151</v>
      </c>
      <c r="B1573" s="104" t="s">
        <v>6056</v>
      </c>
      <c r="C1573" s="103" t="s">
        <v>6055</v>
      </c>
      <c r="D1573" s="161">
        <v>2002950</v>
      </c>
      <c r="E1573" s="161">
        <v>2000000</v>
      </c>
      <c r="F1573" s="162">
        <f t="shared" si="77"/>
        <v>2950</v>
      </c>
      <c r="G1573" s="52">
        <f t="shared" si="78"/>
        <v>0.99852717242067945</v>
      </c>
      <c r="H1573" s="92"/>
    </row>
    <row r="1574" spans="1:8" s="15" customFormat="1" ht="25.5" outlineLevel="2">
      <c r="A1574" s="89" t="s">
        <v>151</v>
      </c>
      <c r="B1574" s="104" t="s">
        <v>6052</v>
      </c>
      <c r="C1574" s="103" t="s">
        <v>6051</v>
      </c>
      <c r="D1574" s="161">
        <v>250369</v>
      </c>
      <c r="E1574" s="161">
        <v>250000</v>
      </c>
      <c r="F1574" s="162">
        <f t="shared" si="77"/>
        <v>369</v>
      </c>
      <c r="G1574" s="52">
        <f t="shared" si="78"/>
        <v>0.99852617536516097</v>
      </c>
      <c r="H1574" s="92"/>
    </row>
    <row r="1575" spans="1:8" s="15" customFormat="1" ht="25.5" outlineLevel="2">
      <c r="A1575" s="89" t="s">
        <v>151</v>
      </c>
      <c r="B1575" s="104" t="s">
        <v>6050</v>
      </c>
      <c r="C1575" s="103" t="s">
        <v>6049</v>
      </c>
      <c r="D1575" s="161">
        <v>250369</v>
      </c>
      <c r="E1575" s="161">
        <v>250000</v>
      </c>
      <c r="F1575" s="162">
        <f t="shared" si="77"/>
        <v>369</v>
      </c>
      <c r="G1575" s="52">
        <f t="shared" si="78"/>
        <v>0.99852617536516097</v>
      </c>
      <c r="H1575" s="92"/>
    </row>
    <row r="1576" spans="1:8" s="15" customFormat="1" ht="25.5" outlineLevel="2">
      <c r="A1576" s="89" t="s">
        <v>151</v>
      </c>
      <c r="B1576" s="104" t="s">
        <v>6048</v>
      </c>
      <c r="C1576" s="103" t="s">
        <v>6047</v>
      </c>
      <c r="D1576" s="161">
        <v>1502213</v>
      </c>
      <c r="E1576" s="161">
        <v>1500000</v>
      </c>
      <c r="F1576" s="162">
        <f t="shared" si="77"/>
        <v>2213</v>
      </c>
      <c r="G1576" s="52">
        <f t="shared" si="78"/>
        <v>0.9985268400686188</v>
      </c>
      <c r="H1576" s="92"/>
    </row>
    <row r="1577" spans="1:8" s="15" customFormat="1" ht="38.25" outlineLevel="2">
      <c r="A1577" s="89" t="s">
        <v>151</v>
      </c>
      <c r="B1577" s="104" t="s">
        <v>6046</v>
      </c>
      <c r="C1577" s="103" t="s">
        <v>6045</v>
      </c>
      <c r="D1577" s="161">
        <v>1502213</v>
      </c>
      <c r="E1577" s="161">
        <v>1499999.7</v>
      </c>
      <c r="F1577" s="162">
        <f t="shared" si="77"/>
        <v>2213.3000000000466</v>
      </c>
      <c r="G1577" s="52">
        <f t="shared" si="78"/>
        <v>0.99852664036325067</v>
      </c>
      <c r="H1577" s="92"/>
    </row>
    <row r="1578" spans="1:8" s="15" customFormat="1" ht="25.5" outlineLevel="2">
      <c r="A1578" s="89" t="s">
        <v>151</v>
      </c>
      <c r="B1578" s="104" t="s">
        <v>6044</v>
      </c>
      <c r="C1578" s="103" t="s">
        <v>6043</v>
      </c>
      <c r="D1578" s="161">
        <v>2002950</v>
      </c>
      <c r="E1578" s="161">
        <v>1799799.67</v>
      </c>
      <c r="F1578" s="162">
        <f t="shared" si="77"/>
        <v>203150.33000000007</v>
      </c>
      <c r="G1578" s="52">
        <f t="shared" si="78"/>
        <v>0.89857443770438594</v>
      </c>
      <c r="H1578" s="92"/>
    </row>
    <row r="1579" spans="1:8" s="15" customFormat="1" ht="25.5" outlineLevel="2">
      <c r="A1579" s="89" t="s">
        <v>151</v>
      </c>
      <c r="B1579" s="104" t="s">
        <v>6042</v>
      </c>
      <c r="C1579" s="103" t="s">
        <v>6041</v>
      </c>
      <c r="D1579" s="161">
        <v>1201770</v>
      </c>
      <c r="E1579" s="161">
        <v>1200000</v>
      </c>
      <c r="F1579" s="162">
        <f t="shared" si="77"/>
        <v>1770</v>
      </c>
      <c r="G1579" s="52">
        <f t="shared" si="78"/>
        <v>0.99852717242067945</v>
      </c>
      <c r="H1579" s="92"/>
    </row>
    <row r="1580" spans="1:8" s="17" customFormat="1" ht="25.5" outlineLevel="2">
      <c r="A1580" s="89" t="s">
        <v>151</v>
      </c>
      <c r="B1580" s="104" t="s">
        <v>6040</v>
      </c>
      <c r="C1580" s="103" t="s">
        <v>6039</v>
      </c>
      <c r="D1580" s="161">
        <v>1001475</v>
      </c>
      <c r="E1580" s="161">
        <v>1000000</v>
      </c>
      <c r="F1580" s="162">
        <f t="shared" si="77"/>
        <v>1475</v>
      </c>
      <c r="G1580" s="52">
        <f t="shared" si="78"/>
        <v>0.99852717242067945</v>
      </c>
      <c r="H1580" s="92"/>
    </row>
    <row r="1581" spans="1:8" s="15" customFormat="1" ht="25.5" outlineLevel="2">
      <c r="A1581" s="89" t="s">
        <v>151</v>
      </c>
      <c r="B1581" s="104" t="s">
        <v>6038</v>
      </c>
      <c r="C1581" s="103" t="s">
        <v>6037</v>
      </c>
      <c r="D1581" s="161">
        <v>1201770</v>
      </c>
      <c r="E1581" s="161">
        <v>1185799</v>
      </c>
      <c r="F1581" s="162">
        <f t="shared" si="77"/>
        <v>15971</v>
      </c>
      <c r="G1581" s="52">
        <f t="shared" si="78"/>
        <v>0.98671043544105774</v>
      </c>
      <c r="H1581" s="92"/>
    </row>
    <row r="1582" spans="1:8" s="15" customFormat="1" ht="25.5" outlineLevel="2">
      <c r="A1582" s="89" t="s">
        <v>151</v>
      </c>
      <c r="B1582" s="104" t="s">
        <v>6036</v>
      </c>
      <c r="C1582" s="103" t="s">
        <v>6035</v>
      </c>
      <c r="D1582" s="161">
        <v>500738</v>
      </c>
      <c r="E1582" s="161">
        <v>494611</v>
      </c>
      <c r="F1582" s="162">
        <f t="shared" si="77"/>
        <v>6127</v>
      </c>
      <c r="G1582" s="52">
        <f t="shared" si="78"/>
        <v>0.9877640602470753</v>
      </c>
      <c r="H1582" s="92"/>
    </row>
    <row r="1583" spans="1:8" s="15" customFormat="1" ht="25.5" outlineLevel="2">
      <c r="A1583" s="89" t="s">
        <v>151</v>
      </c>
      <c r="B1583" s="104" t="s">
        <v>10769</v>
      </c>
      <c r="C1583" s="103" t="s">
        <v>10768</v>
      </c>
      <c r="D1583" s="161">
        <v>7517560</v>
      </c>
      <c r="E1583" s="161">
        <v>5202276</v>
      </c>
      <c r="F1583" s="162">
        <f t="shared" si="77"/>
        <v>2315284</v>
      </c>
      <c r="G1583" s="52">
        <f t="shared" si="78"/>
        <v>0.69201655856421496</v>
      </c>
      <c r="H1583" s="92"/>
    </row>
    <row r="1584" spans="1:8" s="15" customFormat="1" ht="25.5" outlineLevel="2">
      <c r="A1584" s="89" t="s">
        <v>151</v>
      </c>
      <c r="B1584" s="104" t="s">
        <v>10767</v>
      </c>
      <c r="C1584" s="103" t="s">
        <v>10766</v>
      </c>
      <c r="D1584" s="161">
        <v>15035121</v>
      </c>
      <c r="E1584" s="161">
        <v>14079527</v>
      </c>
      <c r="F1584" s="162">
        <f t="shared" si="77"/>
        <v>955594</v>
      </c>
      <c r="G1584" s="52">
        <f t="shared" si="78"/>
        <v>0.93644254675436267</v>
      </c>
      <c r="H1584" s="92"/>
    </row>
    <row r="1585" spans="1:8" s="15" customFormat="1" ht="25.5" outlineLevel="2">
      <c r="A1585" s="89" t="s">
        <v>151</v>
      </c>
      <c r="B1585" s="104" t="s">
        <v>11261</v>
      </c>
      <c r="C1585" s="103" t="s">
        <v>11262</v>
      </c>
      <c r="D1585" s="161">
        <v>14032780</v>
      </c>
      <c r="E1585" s="161">
        <v>14000000</v>
      </c>
      <c r="F1585" s="162">
        <f t="shared" si="77"/>
        <v>32780</v>
      </c>
      <c r="G1585" s="52">
        <f t="shared" si="78"/>
        <v>0.99766404090992666</v>
      </c>
      <c r="H1585" s="92"/>
    </row>
    <row r="1586" spans="1:8" s="15" customFormat="1" outlineLevel="2">
      <c r="A1586" s="89" t="s">
        <v>151</v>
      </c>
      <c r="B1586" s="104" t="s">
        <v>11567</v>
      </c>
      <c r="C1586" s="103" t="s">
        <v>11568</v>
      </c>
      <c r="D1586" s="161">
        <v>3508195</v>
      </c>
      <c r="E1586" s="161">
        <v>3500000</v>
      </c>
      <c r="F1586" s="162">
        <f t="shared" si="77"/>
        <v>8195</v>
      </c>
      <c r="G1586" s="52">
        <f t="shared" si="78"/>
        <v>0.99766404090992666</v>
      </c>
      <c r="H1586" s="92"/>
    </row>
    <row r="1587" spans="1:8" s="15" customFormat="1" ht="25.5" outlineLevel="2">
      <c r="A1587" s="89" t="s">
        <v>151</v>
      </c>
      <c r="B1587" s="104" t="s">
        <v>10765</v>
      </c>
      <c r="C1587" s="103" t="s">
        <v>10764</v>
      </c>
      <c r="D1587" s="161">
        <v>2004683</v>
      </c>
      <c r="E1587" s="161">
        <v>2000000</v>
      </c>
      <c r="F1587" s="162">
        <f t="shared" si="77"/>
        <v>4683</v>
      </c>
      <c r="G1587" s="52">
        <f t="shared" si="78"/>
        <v>0.99766396981467897</v>
      </c>
      <c r="H1587" s="92"/>
    </row>
    <row r="1588" spans="1:8" s="15" customFormat="1" ht="25.5" outlineLevel="2">
      <c r="A1588" s="89" t="s">
        <v>151</v>
      </c>
      <c r="B1588" s="104" t="s">
        <v>10763</v>
      </c>
      <c r="C1588" s="103" t="s">
        <v>10762</v>
      </c>
      <c r="D1588" s="161">
        <v>1002341</v>
      </c>
      <c r="E1588" s="161">
        <v>1000000</v>
      </c>
      <c r="F1588" s="162">
        <f t="shared" si="77"/>
        <v>2341</v>
      </c>
      <c r="G1588" s="52">
        <f t="shared" si="78"/>
        <v>0.99766446748162552</v>
      </c>
      <c r="H1588" s="92"/>
    </row>
    <row r="1589" spans="1:8" s="15" customFormat="1" ht="25.5" outlineLevel="2">
      <c r="A1589" s="89" t="s">
        <v>151</v>
      </c>
      <c r="B1589" s="104" t="s">
        <v>10761</v>
      </c>
      <c r="C1589" s="103" t="s">
        <v>10760</v>
      </c>
      <c r="D1589" s="161">
        <v>2004683</v>
      </c>
      <c r="E1589" s="161">
        <v>2000000</v>
      </c>
      <c r="F1589" s="162">
        <f t="shared" si="77"/>
        <v>4683</v>
      </c>
      <c r="G1589" s="52">
        <f t="shared" si="78"/>
        <v>0.99766396981467897</v>
      </c>
      <c r="H1589" s="92"/>
    </row>
    <row r="1590" spans="1:8" s="15" customFormat="1" ht="25.5" outlineLevel="2">
      <c r="A1590" s="89" t="s">
        <v>151</v>
      </c>
      <c r="B1590" s="104" t="s">
        <v>10759</v>
      </c>
      <c r="C1590" s="103" t="s">
        <v>10758</v>
      </c>
      <c r="D1590" s="161">
        <v>1002341</v>
      </c>
      <c r="E1590" s="161">
        <v>1000000</v>
      </c>
      <c r="F1590" s="162">
        <f t="shared" si="77"/>
        <v>2341</v>
      </c>
      <c r="G1590" s="52">
        <f t="shared" si="78"/>
        <v>0.99766446748162552</v>
      </c>
      <c r="H1590" s="92"/>
    </row>
    <row r="1591" spans="1:8" s="15" customFormat="1" outlineLevel="2">
      <c r="A1591" s="89" t="s">
        <v>151</v>
      </c>
      <c r="B1591" s="104" t="s">
        <v>10757</v>
      </c>
      <c r="C1591" s="103" t="s">
        <v>10756</v>
      </c>
      <c r="D1591" s="161">
        <v>2004683</v>
      </c>
      <c r="E1591" s="161">
        <v>731115</v>
      </c>
      <c r="F1591" s="162">
        <f t="shared" si="77"/>
        <v>1273568</v>
      </c>
      <c r="G1591" s="52">
        <f t="shared" si="78"/>
        <v>0.36470354664552951</v>
      </c>
      <c r="H1591" s="92"/>
    </row>
    <row r="1592" spans="1:8" s="15" customFormat="1" ht="25.5" outlineLevel="2">
      <c r="A1592" s="89" t="s">
        <v>151</v>
      </c>
      <c r="B1592" s="104" t="s">
        <v>10755</v>
      </c>
      <c r="C1592" s="103" t="s">
        <v>10754</v>
      </c>
      <c r="D1592" s="161">
        <v>2004683</v>
      </c>
      <c r="E1592" s="161">
        <v>1953054</v>
      </c>
      <c r="F1592" s="162">
        <f t="shared" si="77"/>
        <v>51629</v>
      </c>
      <c r="G1592" s="52">
        <f t="shared" si="78"/>
        <v>0.97424580345121892</v>
      </c>
      <c r="H1592" s="92"/>
    </row>
    <row r="1593" spans="1:8" s="15" customFormat="1" outlineLevel="2">
      <c r="A1593" s="89" t="s">
        <v>151</v>
      </c>
      <c r="B1593" s="104" t="s">
        <v>11053</v>
      </c>
      <c r="C1593" s="103" t="s">
        <v>11052</v>
      </c>
      <c r="D1593" s="161">
        <v>90588897</v>
      </c>
      <c r="E1593" s="161">
        <v>81254513.230000004</v>
      </c>
      <c r="F1593" s="162">
        <f t="shared" si="77"/>
        <v>9334383.7699999958</v>
      </c>
      <c r="G1593" s="52">
        <f t="shared" si="78"/>
        <v>0.8969588539089951</v>
      </c>
      <c r="H1593" s="92"/>
    </row>
    <row r="1594" spans="1:8" s="15" customFormat="1" outlineLevel="2">
      <c r="A1594" s="89" t="s">
        <v>151</v>
      </c>
      <c r="B1594" s="104" t="s">
        <v>11678</v>
      </c>
      <c r="C1594" s="103" t="s">
        <v>11679</v>
      </c>
      <c r="D1594" s="161">
        <v>135883344</v>
      </c>
      <c r="E1594" s="161">
        <v>135730842.83000001</v>
      </c>
      <c r="F1594" s="162">
        <f t="shared" si="77"/>
        <v>152501.16999998689</v>
      </c>
      <c r="G1594" s="52">
        <f t="shared" si="78"/>
        <v>0.99887770520278052</v>
      </c>
      <c r="H1594" s="92"/>
    </row>
    <row r="1595" spans="1:8" s="15" customFormat="1" ht="25.5" outlineLevel="2">
      <c r="A1595" s="89" t="s">
        <v>151</v>
      </c>
      <c r="B1595" s="104" t="s">
        <v>11079</v>
      </c>
      <c r="C1595" s="103" t="s">
        <v>11078</v>
      </c>
      <c r="D1595" s="161">
        <v>137695122</v>
      </c>
      <c r="E1595" s="161">
        <v>98624747.719999999</v>
      </c>
      <c r="F1595" s="162">
        <f t="shared" si="77"/>
        <v>39070374.280000001</v>
      </c>
      <c r="G1595" s="52">
        <f t="shared" si="78"/>
        <v>0.71625447791825192</v>
      </c>
      <c r="H1595" s="92"/>
    </row>
    <row r="1596" spans="1:8" s="15" customFormat="1" ht="25.5" outlineLevel="2">
      <c r="A1596" s="89" t="s">
        <v>151</v>
      </c>
      <c r="B1596" s="104" t="s">
        <v>11077</v>
      </c>
      <c r="C1596" s="103" t="s">
        <v>11076</v>
      </c>
      <c r="D1596" s="161">
        <v>49823893</v>
      </c>
      <c r="E1596" s="161">
        <v>15792776.619999999</v>
      </c>
      <c r="F1596" s="162">
        <f t="shared" si="77"/>
        <v>34031116.380000003</v>
      </c>
      <c r="G1596" s="52">
        <f t="shared" si="78"/>
        <v>0.31697195199098549</v>
      </c>
      <c r="H1596" s="92"/>
    </row>
    <row r="1597" spans="1:8" s="15" customFormat="1" ht="38.25" outlineLevel="2">
      <c r="A1597" s="89" t="s">
        <v>151</v>
      </c>
      <c r="B1597" s="104" t="s">
        <v>11075</v>
      </c>
      <c r="C1597" s="103" t="s">
        <v>11074</v>
      </c>
      <c r="D1597" s="161">
        <v>6794167.5</v>
      </c>
      <c r="E1597" s="161">
        <v>5710149</v>
      </c>
      <c r="F1597" s="162">
        <f t="shared" si="77"/>
        <v>1084018.5</v>
      </c>
      <c r="G1597" s="52">
        <f t="shared" si="78"/>
        <v>0.84044866424032083</v>
      </c>
      <c r="H1597" s="92"/>
    </row>
    <row r="1598" spans="1:8" s="101" customFormat="1" outlineLevel="1">
      <c r="A1598" s="91" t="s">
        <v>11175</v>
      </c>
      <c r="B1598" s="104"/>
      <c r="C1598" s="103"/>
      <c r="D1598" s="161"/>
      <c r="E1598" s="161"/>
      <c r="F1598" s="162">
        <f>SUBTOTAL(9,F1293:F1597)</f>
        <v>192577142.55999997</v>
      </c>
      <c r="G1598" s="52"/>
      <c r="H1598" s="92"/>
    </row>
    <row r="1599" spans="1:8" s="15" customFormat="1" outlineLevel="2">
      <c r="A1599" s="89" t="s">
        <v>162</v>
      </c>
      <c r="B1599" s="104" t="s">
        <v>163</v>
      </c>
      <c r="C1599" s="103" t="s">
        <v>164</v>
      </c>
      <c r="D1599" s="161">
        <v>22603442</v>
      </c>
      <c r="E1599" s="161">
        <v>20727249.91</v>
      </c>
      <c r="F1599" s="162">
        <f t="shared" ref="F1599:F1630" si="79">D1599-E1599</f>
        <v>1876192.0899999999</v>
      </c>
      <c r="G1599" s="52">
        <f t="shared" ref="G1599:G1630" si="80">E1599/D1599</f>
        <v>0.91699529257535206</v>
      </c>
      <c r="H1599" s="92"/>
    </row>
    <row r="1600" spans="1:8" s="15" customFormat="1" ht="25.5" outlineLevel="2">
      <c r="A1600" s="89" t="s">
        <v>162</v>
      </c>
      <c r="B1600" s="104" t="s">
        <v>11680</v>
      </c>
      <c r="C1600" s="103" t="s">
        <v>11681</v>
      </c>
      <c r="D1600" s="161">
        <v>40490154</v>
      </c>
      <c r="E1600" s="161">
        <v>40401419.950000003</v>
      </c>
      <c r="F1600" s="162">
        <f t="shared" si="79"/>
        <v>88734.04999999702</v>
      </c>
      <c r="G1600" s="52">
        <f t="shared" si="80"/>
        <v>0.99780850302520463</v>
      </c>
      <c r="H1600" s="92"/>
    </row>
    <row r="1601" spans="1:8" s="15" customFormat="1" outlineLevel="2">
      <c r="A1601" s="89" t="s">
        <v>162</v>
      </c>
      <c r="B1601" s="104" t="s">
        <v>165</v>
      </c>
      <c r="C1601" s="103" t="s">
        <v>166</v>
      </c>
      <c r="D1601" s="161">
        <v>1025100</v>
      </c>
      <c r="E1601" s="161">
        <v>919283.48</v>
      </c>
      <c r="F1601" s="162">
        <f t="shared" si="79"/>
        <v>105816.52000000002</v>
      </c>
      <c r="G1601" s="52">
        <f t="shared" si="80"/>
        <v>0.89677444151790064</v>
      </c>
      <c r="H1601" s="92"/>
    </row>
    <row r="1602" spans="1:8" s="15" customFormat="1" ht="25.5" outlineLevel="2">
      <c r="A1602" s="89" t="s">
        <v>162</v>
      </c>
      <c r="B1602" s="104" t="s">
        <v>167</v>
      </c>
      <c r="C1602" s="103" t="s">
        <v>168</v>
      </c>
      <c r="D1602" s="161">
        <v>3382828</v>
      </c>
      <c r="E1602" s="161">
        <v>3100427.95</v>
      </c>
      <c r="F1602" s="162">
        <f t="shared" si="79"/>
        <v>282400.04999999981</v>
      </c>
      <c r="G1602" s="52">
        <f t="shared" si="80"/>
        <v>0.91651953631695149</v>
      </c>
      <c r="H1602" s="92"/>
    </row>
    <row r="1603" spans="1:8" s="15" customFormat="1" ht="25.5" outlineLevel="2">
      <c r="A1603" s="89" t="s">
        <v>162</v>
      </c>
      <c r="B1603" s="104" t="s">
        <v>169</v>
      </c>
      <c r="C1603" s="103" t="s">
        <v>170</v>
      </c>
      <c r="D1603" s="161">
        <v>4536065</v>
      </c>
      <c r="E1603" s="161">
        <v>4157391.95</v>
      </c>
      <c r="F1603" s="162">
        <f t="shared" si="79"/>
        <v>378673.04999999981</v>
      </c>
      <c r="G1603" s="52">
        <f t="shared" si="80"/>
        <v>0.9165194832966459</v>
      </c>
      <c r="H1603" s="92"/>
    </row>
    <row r="1604" spans="1:8" s="15" customFormat="1" outlineLevel="2">
      <c r="A1604" s="89" t="s">
        <v>162</v>
      </c>
      <c r="B1604" s="104" t="s">
        <v>171</v>
      </c>
      <c r="C1604" s="103" t="s">
        <v>172</v>
      </c>
      <c r="D1604" s="161">
        <v>9834190</v>
      </c>
      <c r="E1604" s="161">
        <v>9497906.0299999993</v>
      </c>
      <c r="F1604" s="162">
        <f t="shared" si="79"/>
        <v>336283.97000000067</v>
      </c>
      <c r="G1604" s="52">
        <f t="shared" si="80"/>
        <v>0.9658046092255691</v>
      </c>
      <c r="H1604" s="92"/>
    </row>
    <row r="1605" spans="1:8" s="15" customFormat="1" outlineLevel="2">
      <c r="A1605" s="89" t="s">
        <v>162</v>
      </c>
      <c r="B1605" s="104" t="s">
        <v>173</v>
      </c>
      <c r="C1605" s="103" t="s">
        <v>174</v>
      </c>
      <c r="D1605" s="161">
        <v>15338050</v>
      </c>
      <c r="E1605" s="161">
        <v>12735015.699999999</v>
      </c>
      <c r="F1605" s="162">
        <f t="shared" si="79"/>
        <v>2603034.3000000007</v>
      </c>
      <c r="G1605" s="52">
        <f t="shared" si="80"/>
        <v>0.83028909802745454</v>
      </c>
      <c r="H1605" s="92"/>
    </row>
    <row r="1606" spans="1:8" s="15" customFormat="1" outlineLevel="2">
      <c r="A1606" s="89" t="s">
        <v>162</v>
      </c>
      <c r="B1606" s="104" t="s">
        <v>9893</v>
      </c>
      <c r="C1606" s="103" t="s">
        <v>9892</v>
      </c>
      <c r="D1606" s="161">
        <v>1476143</v>
      </c>
      <c r="E1606" s="161">
        <v>1463112.82</v>
      </c>
      <c r="F1606" s="162">
        <f t="shared" si="79"/>
        <v>13030.179999999935</v>
      </c>
      <c r="G1606" s="52">
        <f t="shared" si="80"/>
        <v>0.99117281997746831</v>
      </c>
      <c r="H1606" s="92"/>
    </row>
    <row r="1607" spans="1:8" s="15" customFormat="1" ht="25.5" outlineLevel="2">
      <c r="A1607" s="89" t="s">
        <v>162</v>
      </c>
      <c r="B1607" s="104" t="s">
        <v>9891</v>
      </c>
      <c r="C1607" s="103" t="s">
        <v>9890</v>
      </c>
      <c r="D1607" s="161">
        <v>6996304</v>
      </c>
      <c r="E1607" s="161">
        <v>6275292.0099999998</v>
      </c>
      <c r="F1607" s="162">
        <f t="shared" si="79"/>
        <v>721011.99000000022</v>
      </c>
      <c r="G1607" s="52">
        <f t="shared" si="80"/>
        <v>0.89694387350806937</v>
      </c>
      <c r="H1607" s="92"/>
    </row>
    <row r="1608" spans="1:8" s="15" customFormat="1" ht="25.5" outlineLevel="2">
      <c r="A1608" s="89" t="s">
        <v>162</v>
      </c>
      <c r="B1608" s="104" t="s">
        <v>9889</v>
      </c>
      <c r="C1608" s="103" t="s">
        <v>9888</v>
      </c>
      <c r="D1608" s="161">
        <v>307531</v>
      </c>
      <c r="E1608" s="161">
        <v>137182.39999999999</v>
      </c>
      <c r="F1608" s="162">
        <f t="shared" si="79"/>
        <v>170348.6</v>
      </c>
      <c r="G1608" s="52">
        <f t="shared" si="80"/>
        <v>0.44607665568674376</v>
      </c>
      <c r="H1608" s="92"/>
    </row>
    <row r="1609" spans="1:8" s="15" customFormat="1" outlineLevel="2">
      <c r="A1609" s="89" t="s">
        <v>162</v>
      </c>
      <c r="B1609" s="104" t="s">
        <v>9887</v>
      </c>
      <c r="C1609" s="103" t="s">
        <v>9886</v>
      </c>
      <c r="D1609" s="161">
        <v>4997360</v>
      </c>
      <c r="E1609" s="161">
        <v>4458430.59</v>
      </c>
      <c r="F1609" s="162">
        <f t="shared" si="79"/>
        <v>538929.41000000015</v>
      </c>
      <c r="G1609" s="52">
        <f t="shared" si="80"/>
        <v>0.89215717698945041</v>
      </c>
      <c r="H1609" s="92"/>
    </row>
    <row r="1610" spans="1:8" s="15" customFormat="1" ht="25.5" outlineLevel="2">
      <c r="A1610" s="89" t="s">
        <v>162</v>
      </c>
      <c r="B1610" s="104" t="s">
        <v>9885</v>
      </c>
      <c r="C1610" s="103" t="s">
        <v>9884</v>
      </c>
      <c r="D1610" s="161">
        <v>615059</v>
      </c>
      <c r="E1610" s="161">
        <v>563713.57999999996</v>
      </c>
      <c r="F1610" s="162">
        <f t="shared" si="79"/>
        <v>51345.420000000042</v>
      </c>
      <c r="G1610" s="52">
        <f t="shared" si="80"/>
        <v>0.91651952089149169</v>
      </c>
      <c r="H1610" s="92"/>
    </row>
    <row r="1611" spans="1:8" s="15" customFormat="1" ht="25.5" outlineLevel="2">
      <c r="A1611" s="89" t="s">
        <v>162</v>
      </c>
      <c r="B1611" s="104" t="s">
        <v>9883</v>
      </c>
      <c r="C1611" s="103" t="s">
        <v>9882</v>
      </c>
      <c r="D1611" s="161">
        <v>1076354</v>
      </c>
      <c r="E1611" s="161">
        <v>986499.4</v>
      </c>
      <c r="F1611" s="162">
        <f t="shared" si="79"/>
        <v>89854.599999999977</v>
      </c>
      <c r="G1611" s="52">
        <f t="shared" si="80"/>
        <v>0.91651947221824792</v>
      </c>
      <c r="H1611" s="92"/>
    </row>
    <row r="1612" spans="1:8" s="15" customFormat="1" ht="25.5" outlineLevel="2">
      <c r="A1612" s="89" t="s">
        <v>162</v>
      </c>
      <c r="B1612" s="104" t="s">
        <v>9881</v>
      </c>
      <c r="C1612" s="103" t="s">
        <v>9880</v>
      </c>
      <c r="D1612" s="161">
        <v>461295</v>
      </c>
      <c r="E1612" s="161">
        <v>422785.81</v>
      </c>
      <c r="F1612" s="162">
        <f t="shared" si="79"/>
        <v>38509.19</v>
      </c>
      <c r="G1612" s="52">
        <f t="shared" si="80"/>
        <v>0.91651938564259317</v>
      </c>
      <c r="H1612" s="92"/>
    </row>
    <row r="1613" spans="1:8" s="15" customFormat="1" outlineLevel="2">
      <c r="A1613" s="89" t="s">
        <v>162</v>
      </c>
      <c r="B1613" s="104" t="s">
        <v>9879</v>
      </c>
      <c r="C1613" s="103" t="s">
        <v>9878</v>
      </c>
      <c r="D1613" s="161">
        <v>3290570</v>
      </c>
      <c r="E1613" s="161">
        <v>2979307.7</v>
      </c>
      <c r="F1613" s="162">
        <f t="shared" si="79"/>
        <v>311262.29999999981</v>
      </c>
      <c r="G1613" s="52">
        <f t="shared" si="80"/>
        <v>0.90540778649291764</v>
      </c>
      <c r="H1613" s="92"/>
    </row>
    <row r="1614" spans="1:8" s="15" customFormat="1" outlineLevel="2">
      <c r="A1614" s="89" t="s">
        <v>162</v>
      </c>
      <c r="B1614" s="104" t="s">
        <v>9875</v>
      </c>
      <c r="C1614" s="103" t="s">
        <v>9874</v>
      </c>
      <c r="D1614" s="161">
        <v>46129</v>
      </c>
      <c r="E1614" s="161">
        <v>42278.07</v>
      </c>
      <c r="F1614" s="162">
        <f t="shared" si="79"/>
        <v>3850.9300000000003</v>
      </c>
      <c r="G1614" s="52">
        <f t="shared" si="80"/>
        <v>0.91651824232044921</v>
      </c>
      <c r="H1614" s="90"/>
    </row>
    <row r="1615" spans="1:8" s="15" customFormat="1" ht="25.5" outlineLevel="2">
      <c r="A1615" s="89" t="s">
        <v>162</v>
      </c>
      <c r="B1615" s="104" t="s">
        <v>9873</v>
      </c>
      <c r="C1615" s="103" t="s">
        <v>9872</v>
      </c>
      <c r="D1615" s="161">
        <v>4612948</v>
      </c>
      <c r="E1615" s="161">
        <v>4326434.24</v>
      </c>
      <c r="F1615" s="162">
        <f t="shared" si="79"/>
        <v>286513.75999999978</v>
      </c>
      <c r="G1615" s="52">
        <f t="shared" si="80"/>
        <v>0.93788922831993771</v>
      </c>
      <c r="H1615" s="92"/>
    </row>
    <row r="1616" spans="1:8" s="15" customFormat="1" outlineLevel="2">
      <c r="A1616" s="89" t="s">
        <v>162</v>
      </c>
      <c r="B1616" s="104" t="s">
        <v>9871</v>
      </c>
      <c r="C1616" s="103" t="s">
        <v>9870</v>
      </c>
      <c r="D1616" s="161">
        <v>1230120</v>
      </c>
      <c r="E1616" s="161">
        <v>1127428.94</v>
      </c>
      <c r="F1616" s="162">
        <f t="shared" si="79"/>
        <v>102691.06000000006</v>
      </c>
      <c r="G1616" s="52">
        <f t="shared" si="80"/>
        <v>0.91651947777452603</v>
      </c>
      <c r="H1616" s="92"/>
    </row>
    <row r="1617" spans="1:8" s="15" customFormat="1" outlineLevel="2">
      <c r="A1617" s="89" t="s">
        <v>162</v>
      </c>
      <c r="B1617" s="104" t="s">
        <v>9869</v>
      </c>
      <c r="C1617" s="103" t="s">
        <v>9868</v>
      </c>
      <c r="D1617" s="161">
        <v>1645285</v>
      </c>
      <c r="E1617" s="161">
        <v>1505284.61</v>
      </c>
      <c r="F1617" s="162">
        <f t="shared" si="79"/>
        <v>140000.3899999999</v>
      </c>
      <c r="G1617" s="52">
        <f t="shared" si="80"/>
        <v>0.9149081223009996</v>
      </c>
      <c r="H1617" s="92"/>
    </row>
    <row r="1618" spans="1:8" s="15" customFormat="1" outlineLevel="2">
      <c r="A1618" s="89" t="s">
        <v>162</v>
      </c>
      <c r="B1618" s="104" t="s">
        <v>9867</v>
      </c>
      <c r="C1618" s="103" t="s">
        <v>9866</v>
      </c>
      <c r="D1618" s="161">
        <v>691941</v>
      </c>
      <c r="E1618" s="161">
        <v>634177.4</v>
      </c>
      <c r="F1618" s="162">
        <f t="shared" si="79"/>
        <v>57763.599999999977</v>
      </c>
      <c r="G1618" s="52">
        <f t="shared" si="80"/>
        <v>0.91651947203591067</v>
      </c>
      <c r="H1618" s="92"/>
    </row>
    <row r="1619" spans="1:8" s="15" customFormat="1" ht="25.5" outlineLevel="2">
      <c r="A1619" s="89" t="s">
        <v>162</v>
      </c>
      <c r="B1619" s="104" t="s">
        <v>9865</v>
      </c>
      <c r="C1619" s="103" t="s">
        <v>9864</v>
      </c>
      <c r="D1619" s="161">
        <v>76882</v>
      </c>
      <c r="E1619" s="161">
        <v>43355.09</v>
      </c>
      <c r="F1619" s="162">
        <f t="shared" si="79"/>
        <v>33526.910000000003</v>
      </c>
      <c r="G1619" s="52">
        <f t="shared" si="80"/>
        <v>0.56391730183918209</v>
      </c>
      <c r="H1619" s="92"/>
    </row>
    <row r="1620" spans="1:8" s="15" customFormat="1" ht="38.25" outlineLevel="2">
      <c r="A1620" s="89" t="s">
        <v>162</v>
      </c>
      <c r="B1620" s="104" t="s">
        <v>175</v>
      </c>
      <c r="C1620" s="103" t="s">
        <v>176</v>
      </c>
      <c r="D1620" s="161">
        <v>1537649</v>
      </c>
      <c r="E1620" s="161">
        <v>1409285.36</v>
      </c>
      <c r="F1620" s="162">
        <f t="shared" si="79"/>
        <v>128363.6399999999</v>
      </c>
      <c r="G1620" s="52">
        <f t="shared" si="80"/>
        <v>0.91651954379705647</v>
      </c>
      <c r="H1620" s="92"/>
    </row>
    <row r="1621" spans="1:8" s="15" customFormat="1" ht="51" outlineLevel="2">
      <c r="A1621" s="89" t="s">
        <v>162</v>
      </c>
      <c r="B1621" s="104" t="s">
        <v>9863</v>
      </c>
      <c r="C1621" s="103" t="s">
        <v>9862</v>
      </c>
      <c r="D1621" s="161">
        <v>3075299</v>
      </c>
      <c r="E1621" s="161">
        <v>1830650.28</v>
      </c>
      <c r="F1621" s="162">
        <f t="shared" si="79"/>
        <v>1244648.72</v>
      </c>
      <c r="G1621" s="52">
        <f t="shared" si="80"/>
        <v>0.59527554231312141</v>
      </c>
      <c r="H1621" s="92"/>
    </row>
    <row r="1622" spans="1:8" s="15" customFormat="1" outlineLevel="2">
      <c r="A1622" s="89" t="s">
        <v>162</v>
      </c>
      <c r="B1622" s="104" t="s">
        <v>9861</v>
      </c>
      <c r="C1622" s="103" t="s">
        <v>9860</v>
      </c>
      <c r="D1622" s="161">
        <v>6150596</v>
      </c>
      <c r="E1622" s="161">
        <f>4950916.41+11298.2</f>
        <v>4962214.6100000003</v>
      </c>
      <c r="F1622" s="162">
        <f t="shared" si="79"/>
        <v>1188381.3899999997</v>
      </c>
      <c r="G1622" s="52">
        <f t="shared" si="80"/>
        <v>0.80678597813935438</v>
      </c>
      <c r="H1622" s="92"/>
    </row>
    <row r="1623" spans="1:8" s="15" customFormat="1" outlineLevel="2">
      <c r="A1623" s="89" t="s">
        <v>162</v>
      </c>
      <c r="B1623" s="104" t="s">
        <v>177</v>
      </c>
      <c r="C1623" s="103" t="s">
        <v>178</v>
      </c>
      <c r="D1623" s="161">
        <v>47509258.009999998</v>
      </c>
      <c r="E1623" s="161">
        <v>42602925.460000001</v>
      </c>
      <c r="F1623" s="162">
        <f t="shared" si="79"/>
        <v>4906332.549999997</v>
      </c>
      <c r="G1623" s="52">
        <f t="shared" si="80"/>
        <v>0.89672891652049613</v>
      </c>
      <c r="H1623" s="92"/>
    </row>
    <row r="1624" spans="1:8" s="15" customFormat="1" ht="51" outlineLevel="2">
      <c r="A1624" s="89" t="s">
        <v>162</v>
      </c>
      <c r="B1624" s="104" t="s">
        <v>179</v>
      </c>
      <c r="C1624" s="103" t="s">
        <v>180</v>
      </c>
      <c r="D1624" s="161">
        <v>11686134</v>
      </c>
      <c r="E1624" s="161">
        <v>10710569.57</v>
      </c>
      <c r="F1624" s="162">
        <f t="shared" si="79"/>
        <v>975564.4299999997</v>
      </c>
      <c r="G1624" s="52">
        <f t="shared" si="80"/>
        <v>0.9165194896789649</v>
      </c>
      <c r="H1624" s="92"/>
    </row>
    <row r="1625" spans="1:8" s="15" customFormat="1" ht="25.5" outlineLevel="2">
      <c r="A1625" s="89" t="s">
        <v>162</v>
      </c>
      <c r="B1625" s="104" t="s">
        <v>9859</v>
      </c>
      <c r="C1625" s="103" t="s">
        <v>9858</v>
      </c>
      <c r="D1625" s="161">
        <v>1383885</v>
      </c>
      <c r="E1625" s="161">
        <v>1267704.44</v>
      </c>
      <c r="F1625" s="162">
        <f t="shared" si="79"/>
        <v>116180.56000000006</v>
      </c>
      <c r="G1625" s="52">
        <f t="shared" si="80"/>
        <v>0.91604753285135687</v>
      </c>
      <c r="H1625" s="92"/>
    </row>
    <row r="1626" spans="1:8" s="15" customFormat="1" ht="25.5" outlineLevel="2">
      <c r="A1626" s="89" t="s">
        <v>162</v>
      </c>
      <c r="B1626" s="104" t="s">
        <v>11768</v>
      </c>
      <c r="C1626" s="103" t="s">
        <v>11769</v>
      </c>
      <c r="D1626" s="161">
        <v>997800</v>
      </c>
      <c r="E1626" s="161">
        <v>963447.5</v>
      </c>
      <c r="F1626" s="162">
        <f t="shared" si="79"/>
        <v>34352.5</v>
      </c>
      <c r="G1626" s="52">
        <f t="shared" si="80"/>
        <v>0.96557175786730809</v>
      </c>
      <c r="H1626" s="92"/>
    </row>
    <row r="1627" spans="1:8" s="15" customFormat="1" ht="25.5" outlineLevel="2">
      <c r="A1627" s="89" t="s">
        <v>162</v>
      </c>
      <c r="B1627" s="104" t="s">
        <v>12138</v>
      </c>
      <c r="C1627" s="103" t="s">
        <v>12139</v>
      </c>
      <c r="D1627" s="161">
        <v>4470750</v>
      </c>
      <c r="E1627" s="161">
        <v>4402086.3099999996</v>
      </c>
      <c r="F1627" s="162">
        <f t="shared" si="79"/>
        <v>68663.69000000041</v>
      </c>
      <c r="G1627" s="52">
        <f t="shared" si="80"/>
        <v>0.98464157244310224</v>
      </c>
      <c r="H1627" s="92"/>
    </row>
    <row r="1628" spans="1:8" s="15" customFormat="1" ht="25.5" outlineLevel="2">
      <c r="A1628" s="89" t="s">
        <v>162</v>
      </c>
      <c r="B1628" s="104" t="s">
        <v>12049</v>
      </c>
      <c r="C1628" s="103" t="s">
        <v>12050</v>
      </c>
      <c r="D1628" s="161">
        <v>496750</v>
      </c>
      <c r="E1628" s="161">
        <v>487721.13</v>
      </c>
      <c r="F1628" s="162">
        <f t="shared" si="79"/>
        <v>9028.8699999999953</v>
      </c>
      <c r="G1628" s="52">
        <f t="shared" si="80"/>
        <v>0.98182411675893311</v>
      </c>
      <c r="H1628" s="92"/>
    </row>
    <row r="1629" spans="1:8" s="15" customFormat="1" outlineLevel="2">
      <c r="A1629" s="89" t="s">
        <v>162</v>
      </c>
      <c r="B1629" s="104" t="s">
        <v>11942</v>
      </c>
      <c r="C1629" s="103" t="s">
        <v>11943</v>
      </c>
      <c r="D1629" s="161">
        <v>802109.07</v>
      </c>
      <c r="E1629" s="161">
        <v>775685.24</v>
      </c>
      <c r="F1629" s="162">
        <f t="shared" si="79"/>
        <v>26423.829999999958</v>
      </c>
      <c r="G1629" s="52">
        <f t="shared" si="80"/>
        <v>0.96705706120490575</v>
      </c>
      <c r="H1629" s="92"/>
    </row>
    <row r="1630" spans="1:8" s="15" customFormat="1" ht="25.5" outlineLevel="2">
      <c r="A1630" s="89" t="s">
        <v>162</v>
      </c>
      <c r="B1630" s="104" t="s">
        <v>11901</v>
      </c>
      <c r="C1630" s="103" t="s">
        <v>11902</v>
      </c>
      <c r="D1630" s="161">
        <v>983928</v>
      </c>
      <c r="E1630" s="161">
        <v>919991.31</v>
      </c>
      <c r="F1630" s="162">
        <f t="shared" si="79"/>
        <v>63936.689999999944</v>
      </c>
      <c r="G1630" s="52">
        <f t="shared" si="80"/>
        <v>0.93501893431226679</v>
      </c>
      <c r="H1630" s="92"/>
    </row>
    <row r="1631" spans="1:8" s="15" customFormat="1" ht="25.5" outlineLevel="2">
      <c r="A1631" s="89" t="s">
        <v>162</v>
      </c>
      <c r="B1631" s="104" t="s">
        <v>6034</v>
      </c>
      <c r="C1631" s="103" t="s">
        <v>6033</v>
      </c>
      <c r="D1631" s="161">
        <v>3203540</v>
      </c>
      <c r="E1631" s="161">
        <v>2908560</v>
      </c>
      <c r="F1631" s="162">
        <f t="shared" ref="F1631:F1662" si="81">D1631-E1631</f>
        <v>294980</v>
      </c>
      <c r="G1631" s="52">
        <f t="shared" ref="G1631:G1662" si="82">E1631/D1631</f>
        <v>0.9079206128220656</v>
      </c>
      <c r="H1631" s="92"/>
    </row>
    <row r="1632" spans="1:8" s="15" customFormat="1" ht="25.5" outlineLevel="2">
      <c r="A1632" s="89" t="s">
        <v>162</v>
      </c>
      <c r="B1632" s="104" t="s">
        <v>6032</v>
      </c>
      <c r="C1632" s="103" t="s">
        <v>6031</v>
      </c>
      <c r="D1632" s="161">
        <v>400590</v>
      </c>
      <c r="E1632" s="161">
        <v>285039</v>
      </c>
      <c r="F1632" s="162">
        <f t="shared" si="81"/>
        <v>115551</v>
      </c>
      <c r="G1632" s="52">
        <f t="shared" si="82"/>
        <v>0.71154796674904519</v>
      </c>
      <c r="H1632" s="92"/>
    </row>
    <row r="1633" spans="1:8" s="15" customFormat="1" ht="51" outlineLevel="2">
      <c r="A1633" s="89" t="s">
        <v>162</v>
      </c>
      <c r="B1633" s="104" t="s">
        <v>6030</v>
      </c>
      <c r="C1633" s="103" t="s">
        <v>6029</v>
      </c>
      <c r="D1633" s="161">
        <v>11536992</v>
      </c>
      <c r="E1633" s="161">
        <v>10179383.09</v>
      </c>
      <c r="F1633" s="162">
        <f t="shared" si="81"/>
        <v>1357608.9100000001</v>
      </c>
      <c r="G1633" s="52">
        <f t="shared" si="82"/>
        <v>0.88232557411845303</v>
      </c>
      <c r="H1633" s="92"/>
    </row>
    <row r="1634" spans="1:8" s="15" customFormat="1" ht="25.5" outlineLevel="2">
      <c r="A1634" s="89" t="s">
        <v>162</v>
      </c>
      <c r="B1634" s="104" t="s">
        <v>6026</v>
      </c>
      <c r="C1634" s="103" t="s">
        <v>6025</v>
      </c>
      <c r="D1634" s="161">
        <v>5972171.25</v>
      </c>
      <c r="E1634" s="161">
        <v>5350773.03</v>
      </c>
      <c r="F1634" s="162">
        <f t="shared" si="81"/>
        <v>621398.21999999974</v>
      </c>
      <c r="G1634" s="52">
        <f t="shared" si="82"/>
        <v>0.8959510379076957</v>
      </c>
      <c r="H1634" s="92"/>
    </row>
    <row r="1635" spans="1:8" s="15" customFormat="1" outlineLevel="2">
      <c r="A1635" s="89" t="s">
        <v>162</v>
      </c>
      <c r="B1635" s="104" t="s">
        <v>6024</v>
      </c>
      <c r="C1635" s="103" t="s">
        <v>6023</v>
      </c>
      <c r="D1635" s="161">
        <v>1001475</v>
      </c>
      <c r="E1635" s="161">
        <v>899899</v>
      </c>
      <c r="F1635" s="162">
        <f t="shared" si="81"/>
        <v>101576</v>
      </c>
      <c r="G1635" s="52">
        <f t="shared" si="82"/>
        <v>0.89857360393419705</v>
      </c>
      <c r="H1635" s="92"/>
    </row>
    <row r="1636" spans="1:8" s="15" customFormat="1" ht="25.5" outlineLevel="2">
      <c r="A1636" s="89" t="s">
        <v>162</v>
      </c>
      <c r="B1636" s="104" t="s">
        <v>6022</v>
      </c>
      <c r="C1636" s="103" t="s">
        <v>6021</v>
      </c>
      <c r="D1636" s="161">
        <v>512755</v>
      </c>
      <c r="E1636" s="161">
        <v>421023.58</v>
      </c>
      <c r="F1636" s="162">
        <f t="shared" si="81"/>
        <v>91731.419999999984</v>
      </c>
      <c r="G1636" s="52">
        <f t="shared" si="82"/>
        <v>0.82110087663699038</v>
      </c>
      <c r="H1636" s="92"/>
    </row>
    <row r="1637" spans="1:8" s="15" customFormat="1" ht="25.5" outlineLevel="2">
      <c r="A1637" s="89" t="s">
        <v>162</v>
      </c>
      <c r="B1637" s="104" t="s">
        <v>6018</v>
      </c>
      <c r="C1637" s="103" t="s">
        <v>6017</v>
      </c>
      <c r="D1637" s="161">
        <v>2163186</v>
      </c>
      <c r="E1637" s="161">
        <v>1943784</v>
      </c>
      <c r="F1637" s="162">
        <f t="shared" si="81"/>
        <v>219402</v>
      </c>
      <c r="G1637" s="52">
        <f t="shared" si="82"/>
        <v>0.89857460246136944</v>
      </c>
      <c r="H1637" s="92"/>
    </row>
    <row r="1638" spans="1:8" s="15" customFormat="1" ht="25.5" outlineLevel="2">
      <c r="A1638" s="89" t="s">
        <v>162</v>
      </c>
      <c r="B1638" s="104" t="s">
        <v>6014</v>
      </c>
      <c r="C1638" s="103" t="s">
        <v>6013</v>
      </c>
      <c r="D1638" s="161">
        <v>901328</v>
      </c>
      <c r="E1638" s="161">
        <v>325000.01</v>
      </c>
      <c r="F1638" s="162">
        <f t="shared" si="81"/>
        <v>576327.99</v>
      </c>
      <c r="G1638" s="52">
        <f t="shared" si="82"/>
        <v>0.36057906777554899</v>
      </c>
      <c r="H1638" s="92"/>
    </row>
    <row r="1639" spans="1:8" s="15" customFormat="1" outlineLevel="2">
      <c r="A1639" s="89" t="s">
        <v>162</v>
      </c>
      <c r="B1639" s="104" t="s">
        <v>6012</v>
      </c>
      <c r="C1639" s="103" t="s">
        <v>6011</v>
      </c>
      <c r="D1639" s="161">
        <v>801180</v>
      </c>
      <c r="E1639" s="161">
        <v>719921</v>
      </c>
      <c r="F1639" s="162">
        <f t="shared" si="81"/>
        <v>81259</v>
      </c>
      <c r="G1639" s="52">
        <f t="shared" si="82"/>
        <v>0.89857585062033496</v>
      </c>
      <c r="H1639" s="92"/>
    </row>
    <row r="1640" spans="1:8" s="15" customFormat="1" ht="25.5" outlineLevel="2">
      <c r="A1640" s="89" t="s">
        <v>162</v>
      </c>
      <c r="B1640" s="104" t="s">
        <v>6010</v>
      </c>
      <c r="C1640" s="103" t="s">
        <v>6009</v>
      </c>
      <c r="D1640" s="161">
        <v>801180</v>
      </c>
      <c r="E1640" s="161">
        <v>719921</v>
      </c>
      <c r="F1640" s="162">
        <f t="shared" si="81"/>
        <v>81259</v>
      </c>
      <c r="G1640" s="52">
        <f t="shared" si="82"/>
        <v>0.89857585062033496</v>
      </c>
      <c r="H1640" s="92"/>
    </row>
    <row r="1641" spans="1:8" s="15" customFormat="1" ht="25.5" outlineLevel="2">
      <c r="A1641" s="89" t="s">
        <v>162</v>
      </c>
      <c r="B1641" s="104" t="s">
        <v>6004</v>
      </c>
      <c r="C1641" s="103" t="s">
        <v>6003</v>
      </c>
      <c r="D1641" s="161">
        <v>4807080</v>
      </c>
      <c r="E1641" s="161">
        <v>3875852.47</v>
      </c>
      <c r="F1641" s="162">
        <f t="shared" si="81"/>
        <v>931227.5299999998</v>
      </c>
      <c r="G1641" s="52">
        <f t="shared" si="82"/>
        <v>0.80628000158100144</v>
      </c>
      <c r="H1641" s="92"/>
    </row>
    <row r="1642" spans="1:8" s="15" customFormat="1" ht="25.5" outlineLevel="2">
      <c r="A1642" s="89" t="s">
        <v>162</v>
      </c>
      <c r="B1642" s="104" t="s">
        <v>5997</v>
      </c>
      <c r="C1642" s="103" t="s">
        <v>5996</v>
      </c>
      <c r="D1642" s="161">
        <v>993463</v>
      </c>
      <c r="E1642" s="161">
        <v>892701</v>
      </c>
      <c r="F1642" s="162">
        <f t="shared" si="81"/>
        <v>100762</v>
      </c>
      <c r="G1642" s="52">
        <f t="shared" si="82"/>
        <v>0.89857498467481933</v>
      </c>
      <c r="H1642" s="92"/>
    </row>
    <row r="1643" spans="1:8" s="15" customFormat="1" ht="25.5" outlineLevel="2">
      <c r="A1643" s="89" t="s">
        <v>162</v>
      </c>
      <c r="B1643" s="104" t="s">
        <v>5995</v>
      </c>
      <c r="C1643" s="103" t="s">
        <v>5994</v>
      </c>
      <c r="D1643" s="161">
        <v>600885</v>
      </c>
      <c r="E1643" s="161">
        <v>401656.39</v>
      </c>
      <c r="F1643" s="162">
        <f t="shared" si="81"/>
        <v>199228.61</v>
      </c>
      <c r="G1643" s="52">
        <f t="shared" si="82"/>
        <v>0.66844136565232948</v>
      </c>
      <c r="H1643" s="92"/>
    </row>
    <row r="1644" spans="1:8" s="15" customFormat="1" outlineLevel="2">
      <c r="A1644" s="89" t="s">
        <v>162</v>
      </c>
      <c r="B1644" s="104" t="s">
        <v>5993</v>
      </c>
      <c r="C1644" s="103" t="s">
        <v>5992</v>
      </c>
      <c r="D1644" s="161">
        <v>400590</v>
      </c>
      <c r="E1644" s="161">
        <v>359960</v>
      </c>
      <c r="F1644" s="162">
        <f t="shared" si="81"/>
        <v>40630</v>
      </c>
      <c r="G1644" s="52">
        <f t="shared" si="82"/>
        <v>0.89857460246136944</v>
      </c>
      <c r="H1644" s="92"/>
    </row>
    <row r="1645" spans="1:8" s="15" customFormat="1" ht="25.5" outlineLevel="2">
      <c r="A1645" s="89" t="s">
        <v>162</v>
      </c>
      <c r="B1645" s="104" t="s">
        <v>5991</v>
      </c>
      <c r="C1645" s="103" t="s">
        <v>5990</v>
      </c>
      <c r="D1645" s="161">
        <v>2403540</v>
      </c>
      <c r="E1645" s="161">
        <v>2159760</v>
      </c>
      <c r="F1645" s="162">
        <f t="shared" si="81"/>
        <v>243780</v>
      </c>
      <c r="G1645" s="52">
        <f t="shared" si="82"/>
        <v>0.89857460246136944</v>
      </c>
      <c r="H1645" s="92"/>
    </row>
    <row r="1646" spans="1:8" s="15" customFormat="1" ht="25.5" outlineLevel="2">
      <c r="A1646" s="89" t="s">
        <v>162</v>
      </c>
      <c r="B1646" s="104" t="s">
        <v>5989</v>
      </c>
      <c r="C1646" s="103" t="s">
        <v>5988</v>
      </c>
      <c r="D1646" s="161">
        <v>448661</v>
      </c>
      <c r="E1646" s="161">
        <v>403155</v>
      </c>
      <c r="F1646" s="162">
        <f t="shared" si="81"/>
        <v>45506</v>
      </c>
      <c r="G1646" s="52">
        <f t="shared" si="82"/>
        <v>0.89857375613213541</v>
      </c>
      <c r="H1646" s="92"/>
    </row>
    <row r="1647" spans="1:8" s="15" customFormat="1" outlineLevel="2">
      <c r="A1647" s="89" t="s">
        <v>162</v>
      </c>
      <c r="B1647" s="104" t="s">
        <v>5987</v>
      </c>
      <c r="C1647" s="103" t="s">
        <v>5878</v>
      </c>
      <c r="D1647" s="161">
        <v>2534044.38</v>
      </c>
      <c r="E1647" s="161">
        <v>477948</v>
      </c>
      <c r="F1647" s="162">
        <f t="shared" si="81"/>
        <v>2056096.38</v>
      </c>
      <c r="G1647" s="52">
        <f t="shared" si="82"/>
        <v>0.18861074564132141</v>
      </c>
      <c r="H1647" s="92"/>
    </row>
    <row r="1648" spans="1:8" s="15" customFormat="1" ht="25.5" outlineLevel="2">
      <c r="A1648" s="89" t="s">
        <v>162</v>
      </c>
      <c r="B1648" s="104" t="s">
        <v>5986</v>
      </c>
      <c r="C1648" s="103" t="s">
        <v>5876</v>
      </c>
      <c r="D1648" s="161">
        <v>16023601</v>
      </c>
      <c r="E1648" s="161">
        <v>14398403</v>
      </c>
      <c r="F1648" s="162">
        <f t="shared" si="81"/>
        <v>1625198</v>
      </c>
      <c r="G1648" s="52">
        <f t="shared" si="82"/>
        <v>0.89857473360700879</v>
      </c>
      <c r="H1648" s="92"/>
    </row>
    <row r="1649" spans="1:8" s="15" customFormat="1" ht="25.5" outlineLevel="2">
      <c r="A1649" s="89" t="s">
        <v>162</v>
      </c>
      <c r="B1649" s="104" t="s">
        <v>5983</v>
      </c>
      <c r="C1649" s="103" t="s">
        <v>5982</v>
      </c>
      <c r="D1649" s="161">
        <v>2403540</v>
      </c>
      <c r="E1649" s="161">
        <v>2159760</v>
      </c>
      <c r="F1649" s="162">
        <f t="shared" si="81"/>
        <v>243780</v>
      </c>
      <c r="G1649" s="52">
        <f t="shared" si="82"/>
        <v>0.89857460246136944</v>
      </c>
      <c r="H1649" s="92"/>
    </row>
    <row r="1650" spans="1:8" s="15" customFormat="1" ht="25.5" outlineLevel="2">
      <c r="A1650" s="89" t="s">
        <v>162</v>
      </c>
      <c r="B1650" s="104" t="s">
        <v>5979</v>
      </c>
      <c r="C1650" s="103" t="s">
        <v>5978</v>
      </c>
      <c r="D1650" s="161">
        <v>1602360</v>
      </c>
      <c r="E1650" s="161">
        <v>1439840</v>
      </c>
      <c r="F1650" s="162">
        <f t="shared" si="81"/>
        <v>162520</v>
      </c>
      <c r="G1650" s="52">
        <f t="shared" si="82"/>
        <v>0.89857460246136944</v>
      </c>
      <c r="H1650" s="92"/>
    </row>
    <row r="1651" spans="1:8" s="15" customFormat="1" ht="25.5" outlineLevel="2">
      <c r="A1651" s="89" t="s">
        <v>162</v>
      </c>
      <c r="B1651" s="104" t="s">
        <v>5977</v>
      </c>
      <c r="C1651" s="103" t="s">
        <v>5976</v>
      </c>
      <c r="D1651" s="161">
        <v>200295</v>
      </c>
      <c r="E1651" s="161">
        <v>179980</v>
      </c>
      <c r="F1651" s="162">
        <f t="shared" si="81"/>
        <v>20315</v>
      </c>
      <c r="G1651" s="52">
        <f t="shared" si="82"/>
        <v>0.89857460246136944</v>
      </c>
      <c r="H1651" s="92"/>
    </row>
    <row r="1652" spans="1:8" s="15" customFormat="1" ht="25.5" outlineLevel="2">
      <c r="A1652" s="89" t="s">
        <v>162</v>
      </c>
      <c r="B1652" s="104" t="s">
        <v>5975</v>
      </c>
      <c r="C1652" s="103" t="s">
        <v>5865</v>
      </c>
      <c r="D1652" s="161">
        <v>2403540</v>
      </c>
      <c r="E1652" s="161">
        <v>1800122.29</v>
      </c>
      <c r="F1652" s="162">
        <f t="shared" si="81"/>
        <v>603417.71</v>
      </c>
      <c r="G1652" s="52">
        <f t="shared" si="82"/>
        <v>0.74894625843547435</v>
      </c>
      <c r="H1652" s="92"/>
    </row>
    <row r="1653" spans="1:8" s="15" customFormat="1" ht="25.5" outlineLevel="2">
      <c r="A1653" s="89" t="s">
        <v>162</v>
      </c>
      <c r="B1653" s="104" t="s">
        <v>5972</v>
      </c>
      <c r="C1653" s="103" t="s">
        <v>5971</v>
      </c>
      <c r="D1653" s="161">
        <v>801180</v>
      </c>
      <c r="E1653" s="161">
        <v>719921</v>
      </c>
      <c r="F1653" s="162">
        <f t="shared" si="81"/>
        <v>81259</v>
      </c>
      <c r="G1653" s="52">
        <f t="shared" si="82"/>
        <v>0.89857585062033496</v>
      </c>
      <c r="H1653" s="92"/>
    </row>
    <row r="1654" spans="1:8" s="15" customFormat="1" ht="38.25" outlineLevel="2">
      <c r="A1654" s="89" t="s">
        <v>162</v>
      </c>
      <c r="B1654" s="104" t="s">
        <v>5970</v>
      </c>
      <c r="C1654" s="103" t="s">
        <v>5969</v>
      </c>
      <c r="D1654" s="161">
        <v>256378</v>
      </c>
      <c r="E1654" s="161">
        <v>230375</v>
      </c>
      <c r="F1654" s="162">
        <f t="shared" si="81"/>
        <v>26003</v>
      </c>
      <c r="G1654" s="52">
        <f t="shared" si="82"/>
        <v>0.89857554080303303</v>
      </c>
      <c r="H1654" s="92"/>
    </row>
    <row r="1655" spans="1:8" s="15" customFormat="1" ht="89.25" outlineLevel="2">
      <c r="A1655" s="89" t="s">
        <v>162</v>
      </c>
      <c r="B1655" s="104" t="s">
        <v>5968</v>
      </c>
      <c r="C1655" s="103" t="s">
        <v>5967</v>
      </c>
      <c r="D1655" s="161">
        <v>12298113</v>
      </c>
      <c r="E1655" s="161">
        <v>11050773</v>
      </c>
      <c r="F1655" s="162">
        <f t="shared" si="81"/>
        <v>1247340</v>
      </c>
      <c r="G1655" s="52">
        <f t="shared" si="82"/>
        <v>0.8985746837746571</v>
      </c>
      <c r="H1655" s="92"/>
    </row>
    <row r="1656" spans="1:8" s="15" customFormat="1" ht="25.5" outlineLevel="2">
      <c r="A1656" s="89" t="s">
        <v>162</v>
      </c>
      <c r="B1656" s="104" t="s">
        <v>5966</v>
      </c>
      <c r="C1656" s="103" t="s">
        <v>5965</v>
      </c>
      <c r="D1656" s="161">
        <v>8812980</v>
      </c>
      <c r="E1656" s="161">
        <v>7919120</v>
      </c>
      <c r="F1656" s="162">
        <f t="shared" si="81"/>
        <v>893860</v>
      </c>
      <c r="G1656" s="52">
        <f t="shared" si="82"/>
        <v>0.89857460246136944</v>
      </c>
      <c r="H1656" s="92"/>
    </row>
    <row r="1657" spans="1:8" s="15" customFormat="1" ht="25.5" outlineLevel="2">
      <c r="A1657" s="89" t="s">
        <v>162</v>
      </c>
      <c r="B1657" s="104" t="s">
        <v>5964</v>
      </c>
      <c r="C1657" s="103" t="s">
        <v>5853</v>
      </c>
      <c r="D1657" s="161">
        <v>2403540</v>
      </c>
      <c r="E1657" s="161">
        <v>2159760</v>
      </c>
      <c r="F1657" s="162">
        <f t="shared" si="81"/>
        <v>243780</v>
      </c>
      <c r="G1657" s="52">
        <f t="shared" si="82"/>
        <v>0.89857460246136944</v>
      </c>
      <c r="H1657" s="92"/>
    </row>
    <row r="1658" spans="1:8" s="15" customFormat="1" ht="38.25" outlineLevel="2">
      <c r="A1658" s="89" t="s">
        <v>162</v>
      </c>
      <c r="B1658" s="104" t="s">
        <v>5963</v>
      </c>
      <c r="C1658" s="103" t="s">
        <v>5962</v>
      </c>
      <c r="D1658" s="161">
        <v>4486608</v>
      </c>
      <c r="E1658" s="161">
        <v>3871980.2</v>
      </c>
      <c r="F1658" s="162">
        <f t="shared" si="81"/>
        <v>614627.79999999981</v>
      </c>
      <c r="G1658" s="52">
        <f t="shared" si="82"/>
        <v>0.86300835731581638</v>
      </c>
      <c r="H1658" s="92"/>
    </row>
    <row r="1659" spans="1:8" s="15" customFormat="1" ht="25.5" outlineLevel="2">
      <c r="A1659" s="89" t="s">
        <v>162</v>
      </c>
      <c r="B1659" s="104" t="s">
        <v>5961</v>
      </c>
      <c r="C1659" s="103" t="s">
        <v>5960</v>
      </c>
      <c r="D1659" s="161">
        <v>8812980</v>
      </c>
      <c r="E1659" s="161">
        <v>7919120</v>
      </c>
      <c r="F1659" s="162">
        <f t="shared" si="81"/>
        <v>893860</v>
      </c>
      <c r="G1659" s="52">
        <f t="shared" si="82"/>
        <v>0.89857460246136944</v>
      </c>
      <c r="H1659" s="92"/>
    </row>
    <row r="1660" spans="1:8" s="15" customFormat="1" outlineLevel="2">
      <c r="A1660" s="89" t="s">
        <v>162</v>
      </c>
      <c r="B1660" s="104" t="s">
        <v>5959</v>
      </c>
      <c r="C1660" s="103" t="s">
        <v>5847</v>
      </c>
      <c r="D1660" s="161">
        <v>3335225.37</v>
      </c>
      <c r="E1660" s="161">
        <v>2996950</v>
      </c>
      <c r="F1660" s="162">
        <f t="shared" si="81"/>
        <v>338275.37000000011</v>
      </c>
      <c r="G1660" s="52">
        <f t="shared" si="82"/>
        <v>0.89857495896896467</v>
      </c>
      <c r="H1660" s="92"/>
    </row>
    <row r="1661" spans="1:8" s="15" customFormat="1" outlineLevel="2">
      <c r="A1661" s="89" t="s">
        <v>162</v>
      </c>
      <c r="B1661" s="104" t="s">
        <v>5958</v>
      </c>
      <c r="C1661" s="103" t="s">
        <v>5957</v>
      </c>
      <c r="D1661" s="161">
        <v>11216520</v>
      </c>
      <c r="E1661" s="161">
        <v>10078881</v>
      </c>
      <c r="F1661" s="162">
        <f t="shared" si="81"/>
        <v>1137639</v>
      </c>
      <c r="G1661" s="52">
        <f t="shared" si="82"/>
        <v>0.89857469161558134</v>
      </c>
      <c r="H1661" s="92"/>
    </row>
    <row r="1662" spans="1:8" s="15" customFormat="1" ht="25.5" outlineLevel="2">
      <c r="A1662" s="89" t="s">
        <v>162</v>
      </c>
      <c r="B1662" s="104" t="s">
        <v>5956</v>
      </c>
      <c r="C1662" s="103" t="s">
        <v>5955</v>
      </c>
      <c r="D1662" s="161">
        <v>3204720</v>
      </c>
      <c r="E1662" s="161">
        <v>1966782.06</v>
      </c>
      <c r="F1662" s="162">
        <f t="shared" si="81"/>
        <v>1237937.94</v>
      </c>
      <c r="G1662" s="52">
        <f t="shared" si="82"/>
        <v>0.61371416535609979</v>
      </c>
      <c r="H1662" s="92"/>
    </row>
    <row r="1663" spans="1:8" s="15" customFormat="1" ht="25.5" outlineLevel="2">
      <c r="A1663" s="89" t="s">
        <v>162</v>
      </c>
      <c r="B1663" s="104" t="s">
        <v>5954</v>
      </c>
      <c r="C1663" s="103" t="s">
        <v>5841</v>
      </c>
      <c r="D1663" s="161">
        <v>801180</v>
      </c>
      <c r="E1663" s="161">
        <v>719921</v>
      </c>
      <c r="F1663" s="162">
        <f t="shared" ref="F1663:F1694" si="83">D1663-E1663</f>
        <v>81259</v>
      </c>
      <c r="G1663" s="52">
        <f t="shared" ref="G1663:G1694" si="84">E1663/D1663</f>
        <v>0.89857585062033496</v>
      </c>
      <c r="H1663" s="92"/>
    </row>
    <row r="1664" spans="1:8" s="15" customFormat="1" outlineLevel="2">
      <c r="A1664" s="89" t="s">
        <v>162</v>
      </c>
      <c r="B1664" s="104" t="s">
        <v>5953</v>
      </c>
      <c r="C1664" s="103" t="s">
        <v>5952</v>
      </c>
      <c r="D1664" s="161">
        <v>961416</v>
      </c>
      <c r="E1664" s="161">
        <v>776346.75</v>
      </c>
      <c r="F1664" s="162">
        <f t="shared" si="83"/>
        <v>185069.25</v>
      </c>
      <c r="G1664" s="52">
        <f t="shared" si="84"/>
        <v>0.80750346364112935</v>
      </c>
      <c r="H1664" s="92"/>
    </row>
    <row r="1665" spans="1:8" s="15" customFormat="1" ht="25.5" outlineLevel="2">
      <c r="A1665" s="89" t="s">
        <v>162</v>
      </c>
      <c r="B1665" s="104" t="s">
        <v>5951</v>
      </c>
      <c r="C1665" s="103" t="s">
        <v>5950</v>
      </c>
      <c r="D1665" s="161">
        <v>300443</v>
      </c>
      <c r="E1665" s="161">
        <v>254996.25</v>
      </c>
      <c r="F1665" s="162">
        <f t="shared" si="83"/>
        <v>45446.75</v>
      </c>
      <c r="G1665" s="52">
        <f t="shared" si="84"/>
        <v>0.84873420249431675</v>
      </c>
      <c r="H1665" s="92"/>
    </row>
    <row r="1666" spans="1:8" s="15" customFormat="1" ht="38.25" outlineLevel="2">
      <c r="A1666" s="89" t="s">
        <v>162</v>
      </c>
      <c r="B1666" s="104" t="s">
        <v>5949</v>
      </c>
      <c r="C1666" s="103" t="s">
        <v>5948</v>
      </c>
      <c r="D1666" s="161">
        <v>1602360</v>
      </c>
      <c r="E1666" s="161">
        <v>1239283.03</v>
      </c>
      <c r="F1666" s="162">
        <f t="shared" si="83"/>
        <v>363076.97</v>
      </c>
      <c r="G1666" s="52">
        <f t="shared" si="84"/>
        <v>0.77341111235927007</v>
      </c>
      <c r="H1666" s="92"/>
    </row>
    <row r="1667" spans="1:8" s="15" customFormat="1" outlineLevel="2">
      <c r="A1667" s="89" t="s">
        <v>162</v>
      </c>
      <c r="B1667" s="104" t="s">
        <v>5944</v>
      </c>
      <c r="C1667" s="103" t="s">
        <v>5943</v>
      </c>
      <c r="D1667" s="161">
        <v>400590</v>
      </c>
      <c r="E1667" s="161">
        <v>359960</v>
      </c>
      <c r="F1667" s="162">
        <f t="shared" si="83"/>
        <v>40630</v>
      </c>
      <c r="G1667" s="52">
        <f t="shared" si="84"/>
        <v>0.89857460246136944</v>
      </c>
      <c r="H1667" s="92"/>
    </row>
    <row r="1668" spans="1:8" s="15" customFormat="1" outlineLevel="2">
      <c r="A1668" s="89" t="s">
        <v>162</v>
      </c>
      <c r="B1668" s="104" t="s">
        <v>5942</v>
      </c>
      <c r="C1668" s="103" t="s">
        <v>5941</v>
      </c>
      <c r="D1668" s="161">
        <v>4102042</v>
      </c>
      <c r="E1668" s="161">
        <v>2679515.2000000002</v>
      </c>
      <c r="F1668" s="162">
        <f t="shared" si="83"/>
        <v>1422526.7999999998</v>
      </c>
      <c r="G1668" s="52">
        <f t="shared" si="84"/>
        <v>0.6532149597688176</v>
      </c>
      <c r="H1668" s="92"/>
    </row>
    <row r="1669" spans="1:8" s="15" customFormat="1" outlineLevel="2">
      <c r="A1669" s="89" t="s">
        <v>162</v>
      </c>
      <c r="B1669" s="104" t="s">
        <v>5940</v>
      </c>
      <c r="C1669" s="103" t="s">
        <v>5823</v>
      </c>
      <c r="D1669" s="161">
        <v>1041534</v>
      </c>
      <c r="E1669" s="161">
        <v>935796</v>
      </c>
      <c r="F1669" s="162">
        <f t="shared" si="83"/>
        <v>105738</v>
      </c>
      <c r="G1669" s="52">
        <f t="shared" si="84"/>
        <v>0.89847859023325216</v>
      </c>
      <c r="H1669" s="92"/>
    </row>
    <row r="1670" spans="1:8" s="15" customFormat="1" outlineLevel="2">
      <c r="A1670" s="89" t="s">
        <v>162</v>
      </c>
      <c r="B1670" s="104" t="s">
        <v>5937</v>
      </c>
      <c r="C1670" s="103" t="s">
        <v>5936</v>
      </c>
      <c r="D1670" s="161">
        <v>4005900</v>
      </c>
      <c r="E1670" s="161">
        <v>3599601</v>
      </c>
      <c r="F1670" s="162">
        <f t="shared" si="83"/>
        <v>406299</v>
      </c>
      <c r="G1670" s="52">
        <f t="shared" si="84"/>
        <v>0.89857485209316257</v>
      </c>
      <c r="H1670" s="92"/>
    </row>
    <row r="1671" spans="1:8" s="15" customFormat="1" outlineLevel="2">
      <c r="A1671" s="89" t="s">
        <v>162</v>
      </c>
      <c r="B1671" s="104" t="s">
        <v>5935</v>
      </c>
      <c r="C1671" s="103" t="s">
        <v>5934</v>
      </c>
      <c r="D1671" s="161">
        <v>1774614</v>
      </c>
      <c r="E1671" s="161">
        <v>1594622</v>
      </c>
      <c r="F1671" s="162">
        <f t="shared" si="83"/>
        <v>179992</v>
      </c>
      <c r="G1671" s="52">
        <f t="shared" si="84"/>
        <v>0.89857399975431274</v>
      </c>
      <c r="H1671" s="92"/>
    </row>
    <row r="1672" spans="1:8" s="15" customFormat="1" ht="25.5" outlineLevel="2">
      <c r="A1672" s="89" t="s">
        <v>162</v>
      </c>
      <c r="B1672" s="104" t="s">
        <v>5933</v>
      </c>
      <c r="C1672" s="103" t="s">
        <v>5932</v>
      </c>
      <c r="D1672" s="161">
        <v>745097</v>
      </c>
      <c r="E1672" s="161">
        <v>669524</v>
      </c>
      <c r="F1672" s="162">
        <f t="shared" si="83"/>
        <v>75573</v>
      </c>
      <c r="G1672" s="52">
        <f t="shared" si="84"/>
        <v>0.89857293748330758</v>
      </c>
      <c r="H1672" s="92"/>
    </row>
    <row r="1673" spans="1:8" s="15" customFormat="1" ht="25.5" outlineLevel="2">
      <c r="A1673" s="89" t="s">
        <v>162</v>
      </c>
      <c r="B1673" s="104" t="s">
        <v>5931</v>
      </c>
      <c r="C1673" s="103" t="s">
        <v>5930</v>
      </c>
      <c r="D1673" s="161">
        <v>400590</v>
      </c>
      <c r="E1673" s="161">
        <v>359960</v>
      </c>
      <c r="F1673" s="162">
        <f t="shared" si="83"/>
        <v>40630</v>
      </c>
      <c r="G1673" s="52">
        <f t="shared" si="84"/>
        <v>0.89857460246136944</v>
      </c>
      <c r="H1673" s="92"/>
    </row>
    <row r="1674" spans="1:8" s="15" customFormat="1" ht="25.5" outlineLevel="2">
      <c r="A1674" s="89" t="s">
        <v>162</v>
      </c>
      <c r="B1674" s="104" t="s">
        <v>5929</v>
      </c>
      <c r="C1674" s="103" t="s">
        <v>5928</v>
      </c>
      <c r="D1674" s="161">
        <v>600885</v>
      </c>
      <c r="E1674" s="161">
        <v>539940</v>
      </c>
      <c r="F1674" s="162">
        <f t="shared" si="83"/>
        <v>60945</v>
      </c>
      <c r="G1674" s="52">
        <f t="shared" si="84"/>
        <v>0.89857460246136944</v>
      </c>
      <c r="H1674" s="92"/>
    </row>
    <row r="1675" spans="1:8" s="15" customFormat="1" outlineLevel="2">
      <c r="A1675" s="89" t="s">
        <v>162</v>
      </c>
      <c r="B1675" s="104" t="s">
        <v>5927</v>
      </c>
      <c r="C1675" s="103" t="s">
        <v>5926</v>
      </c>
      <c r="D1675" s="161">
        <v>5728437</v>
      </c>
      <c r="E1675" s="161">
        <v>5147429</v>
      </c>
      <c r="F1675" s="162">
        <f t="shared" si="83"/>
        <v>581008</v>
      </c>
      <c r="G1675" s="52">
        <f t="shared" si="84"/>
        <v>0.89857477702905697</v>
      </c>
      <c r="H1675" s="92"/>
    </row>
    <row r="1676" spans="1:8" s="15" customFormat="1" outlineLevel="2">
      <c r="A1676" s="89" t="s">
        <v>162</v>
      </c>
      <c r="B1676" s="104" t="s">
        <v>5925</v>
      </c>
      <c r="C1676" s="103" t="s">
        <v>5924</v>
      </c>
      <c r="D1676" s="161">
        <v>800885</v>
      </c>
      <c r="E1676" s="161">
        <v>727136.96</v>
      </c>
      <c r="F1676" s="162">
        <f t="shared" si="83"/>
        <v>73748.040000000037</v>
      </c>
      <c r="G1676" s="52">
        <f t="shared" si="84"/>
        <v>0.90791681702117033</v>
      </c>
      <c r="H1676" s="92"/>
    </row>
    <row r="1677" spans="1:8" s="15" customFormat="1" ht="25.5" outlineLevel="2">
      <c r="A1677" s="89" t="s">
        <v>162</v>
      </c>
      <c r="B1677" s="104" t="s">
        <v>5923</v>
      </c>
      <c r="C1677" s="103" t="s">
        <v>5922</v>
      </c>
      <c r="D1677" s="161">
        <v>100148</v>
      </c>
      <c r="E1677" s="161">
        <v>73141.600000000006</v>
      </c>
      <c r="F1677" s="162">
        <f t="shared" si="83"/>
        <v>27006.399999999994</v>
      </c>
      <c r="G1677" s="52">
        <f t="shared" si="84"/>
        <v>0.73033510404601198</v>
      </c>
      <c r="H1677" s="92"/>
    </row>
    <row r="1678" spans="1:8" s="15" customFormat="1" ht="51" outlineLevel="2">
      <c r="A1678" s="89" t="s">
        <v>162</v>
      </c>
      <c r="B1678" s="104" t="s">
        <v>5921</v>
      </c>
      <c r="C1678" s="103" t="s">
        <v>5920</v>
      </c>
      <c r="D1678" s="161">
        <v>2884248</v>
      </c>
      <c r="E1678" s="161">
        <v>2563771.73</v>
      </c>
      <c r="F1678" s="162">
        <f t="shared" si="83"/>
        <v>320476.27</v>
      </c>
      <c r="G1678" s="52">
        <f t="shared" si="84"/>
        <v>0.88888740843367142</v>
      </c>
      <c r="H1678" s="92"/>
    </row>
    <row r="1679" spans="1:8" s="15" customFormat="1" ht="25.5" outlineLevel="2">
      <c r="A1679" s="89" t="s">
        <v>162</v>
      </c>
      <c r="B1679" s="104" t="s">
        <v>5917</v>
      </c>
      <c r="C1679" s="103" t="s">
        <v>5916</v>
      </c>
      <c r="D1679" s="161">
        <v>1493043.31</v>
      </c>
      <c r="E1679" s="161">
        <v>542459.32999999996</v>
      </c>
      <c r="F1679" s="162">
        <f t="shared" si="83"/>
        <v>950583.9800000001</v>
      </c>
      <c r="G1679" s="52">
        <f t="shared" si="84"/>
        <v>0.36332457763733589</v>
      </c>
      <c r="H1679" s="92"/>
    </row>
    <row r="1680" spans="1:8" s="15" customFormat="1" ht="25.5" outlineLevel="2">
      <c r="A1680" s="89" t="s">
        <v>162</v>
      </c>
      <c r="B1680" s="104" t="s">
        <v>5915</v>
      </c>
      <c r="C1680" s="103" t="s">
        <v>5914</v>
      </c>
      <c r="D1680" s="161">
        <v>1650369</v>
      </c>
      <c r="E1680" s="161">
        <v>1478694.19</v>
      </c>
      <c r="F1680" s="162">
        <f t="shared" si="83"/>
        <v>171674.81000000006</v>
      </c>
      <c r="G1680" s="52">
        <f t="shared" si="84"/>
        <v>0.89597792372493668</v>
      </c>
      <c r="H1680" s="92"/>
    </row>
    <row r="1681" spans="1:8" s="15" customFormat="1" ht="25.5" outlineLevel="2">
      <c r="A1681" s="89" t="s">
        <v>162</v>
      </c>
      <c r="B1681" s="104" t="s">
        <v>5913</v>
      </c>
      <c r="C1681" s="103" t="s">
        <v>5912</v>
      </c>
      <c r="D1681" s="161">
        <v>540797</v>
      </c>
      <c r="E1681" s="161">
        <v>380944</v>
      </c>
      <c r="F1681" s="162">
        <f t="shared" si="83"/>
        <v>159853</v>
      </c>
      <c r="G1681" s="52">
        <f t="shared" si="84"/>
        <v>0.70441219163567848</v>
      </c>
      <c r="H1681" s="92"/>
    </row>
    <row r="1682" spans="1:8" s="15" customFormat="1" ht="25.5" outlineLevel="2">
      <c r="A1682" s="89" t="s">
        <v>162</v>
      </c>
      <c r="B1682" s="104" t="s">
        <v>5909</v>
      </c>
      <c r="C1682" s="103" t="s">
        <v>5908</v>
      </c>
      <c r="D1682" s="161">
        <v>225332</v>
      </c>
      <c r="E1682" s="161">
        <v>129455.23</v>
      </c>
      <c r="F1682" s="162">
        <f t="shared" si="83"/>
        <v>95876.77</v>
      </c>
      <c r="G1682" s="52">
        <f t="shared" si="84"/>
        <v>0.57450885804058005</v>
      </c>
      <c r="H1682" s="92"/>
    </row>
    <row r="1683" spans="1:8" s="15" customFormat="1" ht="25.5" outlineLevel="2">
      <c r="A1683" s="89" t="s">
        <v>162</v>
      </c>
      <c r="B1683" s="104" t="s">
        <v>5907</v>
      </c>
      <c r="C1683" s="103" t="s">
        <v>5906</v>
      </c>
      <c r="D1683" s="161">
        <v>128189</v>
      </c>
      <c r="E1683" s="161">
        <v>115186.73</v>
      </c>
      <c r="F1683" s="162">
        <f t="shared" si="83"/>
        <v>13002.270000000004</v>
      </c>
      <c r="G1683" s="52">
        <f t="shared" si="84"/>
        <v>0.89856953404738316</v>
      </c>
      <c r="H1683" s="92"/>
    </row>
    <row r="1684" spans="1:8" s="15" customFormat="1" ht="25.5" outlineLevel="2">
      <c r="A1684" s="89" t="s">
        <v>162</v>
      </c>
      <c r="B1684" s="104" t="s">
        <v>5903</v>
      </c>
      <c r="C1684" s="103" t="s">
        <v>5902</v>
      </c>
      <c r="D1684" s="161">
        <v>200295</v>
      </c>
      <c r="E1684" s="161">
        <v>179978.99</v>
      </c>
      <c r="F1684" s="162">
        <f t="shared" si="83"/>
        <v>20316.010000000009</v>
      </c>
      <c r="G1684" s="52">
        <f t="shared" si="84"/>
        <v>0.89856955989914866</v>
      </c>
      <c r="H1684" s="92"/>
    </row>
    <row r="1685" spans="1:8" s="15" customFormat="1" outlineLevel="2">
      <c r="A1685" s="89" t="s">
        <v>162</v>
      </c>
      <c r="B1685" s="104" t="s">
        <v>5897</v>
      </c>
      <c r="C1685" s="103" t="s">
        <v>5896</v>
      </c>
      <c r="D1685" s="161">
        <v>1201770</v>
      </c>
      <c r="E1685" s="161">
        <v>633233.92000000004</v>
      </c>
      <c r="F1685" s="162">
        <f t="shared" si="83"/>
        <v>568536.07999999996</v>
      </c>
      <c r="G1685" s="52">
        <f t="shared" si="84"/>
        <v>0.5269177296820523</v>
      </c>
      <c r="H1685" s="92"/>
    </row>
    <row r="1686" spans="1:8" s="15" customFormat="1" ht="25.5" outlineLevel="2">
      <c r="A1686" s="89" t="s">
        <v>162</v>
      </c>
      <c r="B1686" s="104" t="s">
        <v>5889</v>
      </c>
      <c r="C1686" s="103" t="s">
        <v>5888</v>
      </c>
      <c r="D1686" s="161">
        <v>248366</v>
      </c>
      <c r="E1686" s="161">
        <v>223174.12</v>
      </c>
      <c r="F1686" s="162">
        <f t="shared" si="83"/>
        <v>25191.880000000005</v>
      </c>
      <c r="G1686" s="52">
        <f t="shared" si="84"/>
        <v>0.89856953045102794</v>
      </c>
      <c r="H1686" s="92"/>
    </row>
    <row r="1687" spans="1:8" s="15" customFormat="1" outlineLevel="2">
      <c r="A1687" s="89" t="s">
        <v>162</v>
      </c>
      <c r="B1687" s="104" t="s">
        <v>5885</v>
      </c>
      <c r="C1687" s="103" t="s">
        <v>5884</v>
      </c>
      <c r="D1687" s="161">
        <v>100148</v>
      </c>
      <c r="E1687" s="161">
        <v>89989.95</v>
      </c>
      <c r="F1687" s="162">
        <f t="shared" si="83"/>
        <v>10158.050000000003</v>
      </c>
      <c r="G1687" s="52">
        <f t="shared" si="84"/>
        <v>0.89856961696688897</v>
      </c>
      <c r="H1687" s="92"/>
    </row>
    <row r="1688" spans="1:8" s="15" customFormat="1" ht="25.5" outlineLevel="2">
      <c r="A1688" s="89" t="s">
        <v>162</v>
      </c>
      <c r="B1688" s="104" t="s">
        <v>5883</v>
      </c>
      <c r="C1688" s="103" t="s">
        <v>5882</v>
      </c>
      <c r="D1688" s="161">
        <v>600885</v>
      </c>
      <c r="E1688" s="161">
        <v>539936.96</v>
      </c>
      <c r="F1688" s="162">
        <f t="shared" si="83"/>
        <v>60948.040000000037</v>
      </c>
      <c r="G1688" s="52">
        <f t="shared" si="84"/>
        <v>0.8985695432570292</v>
      </c>
      <c r="H1688" s="92"/>
    </row>
    <row r="1689" spans="1:8" s="15" customFormat="1" ht="25.5" outlineLevel="2">
      <c r="A1689" s="89" t="s">
        <v>162</v>
      </c>
      <c r="B1689" s="104" t="s">
        <v>5881</v>
      </c>
      <c r="C1689" s="103" t="s">
        <v>5880</v>
      </c>
      <c r="D1689" s="161">
        <v>112165</v>
      </c>
      <c r="E1689" s="161">
        <v>100788.05</v>
      </c>
      <c r="F1689" s="162">
        <f t="shared" si="83"/>
        <v>11376.949999999997</v>
      </c>
      <c r="G1689" s="52">
        <f t="shared" si="84"/>
        <v>0.89856951812062591</v>
      </c>
      <c r="H1689" s="92"/>
    </row>
    <row r="1690" spans="1:8" s="15" customFormat="1" ht="25.5" outlineLevel="2">
      <c r="A1690" s="89" t="s">
        <v>162</v>
      </c>
      <c r="B1690" s="104" t="s">
        <v>5877</v>
      </c>
      <c r="C1690" s="103" t="s">
        <v>5876</v>
      </c>
      <c r="D1690" s="161">
        <v>4005900</v>
      </c>
      <c r="E1690" s="161">
        <v>3599579.72</v>
      </c>
      <c r="F1690" s="162">
        <f t="shared" si="83"/>
        <v>406320.2799999998</v>
      </c>
      <c r="G1690" s="52">
        <f t="shared" si="84"/>
        <v>0.89856953992860533</v>
      </c>
      <c r="H1690" s="92"/>
    </row>
    <row r="1691" spans="1:8" s="15" customFormat="1" ht="25.5" outlineLevel="2">
      <c r="A1691" s="89" t="s">
        <v>162</v>
      </c>
      <c r="B1691" s="104" t="s">
        <v>5873</v>
      </c>
      <c r="C1691" s="103" t="s">
        <v>5872</v>
      </c>
      <c r="D1691" s="161">
        <v>600885</v>
      </c>
      <c r="E1691" s="161">
        <v>539936.96</v>
      </c>
      <c r="F1691" s="162">
        <f t="shared" si="83"/>
        <v>60948.040000000037</v>
      </c>
      <c r="G1691" s="52">
        <f t="shared" si="84"/>
        <v>0.8985695432570292</v>
      </c>
      <c r="H1691" s="92"/>
    </row>
    <row r="1692" spans="1:8" s="15" customFormat="1" ht="25.5" outlineLevel="2">
      <c r="A1692" s="89" t="s">
        <v>162</v>
      </c>
      <c r="B1692" s="104" t="s">
        <v>5869</v>
      </c>
      <c r="C1692" s="103" t="s">
        <v>5799</v>
      </c>
      <c r="D1692" s="161">
        <v>400590</v>
      </c>
      <c r="E1692" s="161">
        <v>359957.97</v>
      </c>
      <c r="F1692" s="162">
        <f t="shared" si="83"/>
        <v>40632.030000000028</v>
      </c>
      <c r="G1692" s="52">
        <f t="shared" si="84"/>
        <v>0.89856953493596936</v>
      </c>
      <c r="H1692" s="92"/>
    </row>
    <row r="1693" spans="1:8" s="15" customFormat="1" outlineLevel="2">
      <c r="A1693" s="89" t="s">
        <v>162</v>
      </c>
      <c r="B1693" s="104" t="s">
        <v>5868</v>
      </c>
      <c r="C1693" s="103" t="s">
        <v>5867</v>
      </c>
      <c r="D1693" s="161">
        <v>50074</v>
      </c>
      <c r="E1693" s="161">
        <v>21090.560000000001</v>
      </c>
      <c r="F1693" s="162">
        <f t="shared" si="83"/>
        <v>28983.439999999999</v>
      </c>
      <c r="G1693" s="52">
        <f t="shared" si="84"/>
        <v>0.42118784199384912</v>
      </c>
      <c r="H1693" s="92"/>
    </row>
    <row r="1694" spans="1:8" s="15" customFormat="1" ht="25.5" outlineLevel="2">
      <c r="A1694" s="89" t="s">
        <v>162</v>
      </c>
      <c r="B1694" s="104" t="s">
        <v>5866</v>
      </c>
      <c r="C1694" s="103" t="s">
        <v>5865</v>
      </c>
      <c r="D1694" s="161">
        <v>600885</v>
      </c>
      <c r="E1694" s="161">
        <v>539936.96</v>
      </c>
      <c r="F1694" s="162">
        <f t="shared" si="83"/>
        <v>60948.040000000037</v>
      </c>
      <c r="G1694" s="52">
        <f t="shared" si="84"/>
        <v>0.8985695432570292</v>
      </c>
      <c r="H1694" s="92"/>
    </row>
    <row r="1695" spans="1:8" s="15" customFormat="1" ht="25.5" outlineLevel="2">
      <c r="A1695" s="89" t="s">
        <v>162</v>
      </c>
      <c r="B1695" s="104" t="s">
        <v>5862</v>
      </c>
      <c r="C1695" s="103" t="s">
        <v>5861</v>
      </c>
      <c r="D1695" s="161">
        <v>200295</v>
      </c>
      <c r="E1695" s="161">
        <v>179978.99</v>
      </c>
      <c r="F1695" s="162">
        <f t="shared" ref="F1695:F1726" si="85">D1695-E1695</f>
        <v>20316.010000000009</v>
      </c>
      <c r="G1695" s="52">
        <f t="shared" ref="G1695:G1726" si="86">E1695/D1695</f>
        <v>0.89856955989914866</v>
      </c>
      <c r="H1695" s="92"/>
    </row>
    <row r="1696" spans="1:8" s="15" customFormat="1" outlineLevel="2">
      <c r="A1696" s="89" t="s">
        <v>162</v>
      </c>
      <c r="B1696" s="104" t="s">
        <v>5860</v>
      </c>
      <c r="C1696" s="103" t="s">
        <v>5859</v>
      </c>
      <c r="D1696" s="161">
        <v>64094</v>
      </c>
      <c r="E1696" s="161">
        <v>57592.91</v>
      </c>
      <c r="F1696" s="162">
        <f t="shared" si="85"/>
        <v>6501.0899999999965</v>
      </c>
      <c r="G1696" s="52">
        <f t="shared" si="86"/>
        <v>0.89856944487783574</v>
      </c>
      <c r="H1696" s="92"/>
    </row>
    <row r="1697" spans="1:8" s="15" customFormat="1" outlineLevel="2">
      <c r="A1697" s="89" t="s">
        <v>162</v>
      </c>
      <c r="B1697" s="104" t="s">
        <v>5858</v>
      </c>
      <c r="C1697" s="103" t="s">
        <v>5857</v>
      </c>
      <c r="D1697" s="161">
        <v>4506638</v>
      </c>
      <c r="E1697" s="161">
        <v>3857045.47</v>
      </c>
      <c r="F1697" s="162">
        <f t="shared" si="85"/>
        <v>649592.5299999998</v>
      </c>
      <c r="G1697" s="52">
        <f t="shared" si="86"/>
        <v>0.85585872883510949</v>
      </c>
      <c r="H1697" s="92"/>
    </row>
    <row r="1698" spans="1:8" s="15" customFormat="1" ht="25.5" outlineLevel="2">
      <c r="A1698" s="89" t="s">
        <v>162</v>
      </c>
      <c r="B1698" s="104" t="s">
        <v>5856</v>
      </c>
      <c r="C1698" s="103" t="s">
        <v>5855</v>
      </c>
      <c r="D1698" s="161">
        <v>2203245</v>
      </c>
      <c r="E1698" s="161">
        <v>1979768.85</v>
      </c>
      <c r="F1698" s="162">
        <f t="shared" si="85"/>
        <v>223476.14999999991</v>
      </c>
      <c r="G1698" s="52">
        <f t="shared" si="86"/>
        <v>0.8985695417441093</v>
      </c>
      <c r="H1698" s="92"/>
    </row>
    <row r="1699" spans="1:8" s="15" customFormat="1" ht="25.5" outlineLevel="2">
      <c r="A1699" s="89" t="s">
        <v>162</v>
      </c>
      <c r="B1699" s="104" t="s">
        <v>5854</v>
      </c>
      <c r="C1699" s="103" t="s">
        <v>5853</v>
      </c>
      <c r="D1699" s="161">
        <v>600885</v>
      </c>
      <c r="E1699" s="161">
        <v>539936.96</v>
      </c>
      <c r="F1699" s="162">
        <f t="shared" si="85"/>
        <v>60948.040000000037</v>
      </c>
      <c r="G1699" s="52">
        <f t="shared" si="86"/>
        <v>0.8985695432570292</v>
      </c>
      <c r="H1699" s="92"/>
    </row>
    <row r="1700" spans="1:8" s="15" customFormat="1" ht="38.25" outlineLevel="2">
      <c r="A1700" s="89" t="s">
        <v>162</v>
      </c>
      <c r="B1700" s="104" t="s">
        <v>5852</v>
      </c>
      <c r="C1700" s="103" t="s">
        <v>5851</v>
      </c>
      <c r="D1700" s="161">
        <v>1121652</v>
      </c>
      <c r="E1700" s="161">
        <v>591797.31000000006</v>
      </c>
      <c r="F1700" s="162">
        <f t="shared" si="85"/>
        <v>529854.68999999994</v>
      </c>
      <c r="G1700" s="52">
        <f t="shared" si="86"/>
        <v>0.52761222732184321</v>
      </c>
      <c r="H1700" s="92"/>
    </row>
    <row r="1701" spans="1:8" s="15" customFormat="1" ht="25.5" outlineLevel="2">
      <c r="A1701" s="89" t="s">
        <v>162</v>
      </c>
      <c r="B1701" s="104" t="s">
        <v>5850</v>
      </c>
      <c r="C1701" s="103" t="s">
        <v>5849</v>
      </c>
      <c r="D1701" s="161">
        <v>2203245</v>
      </c>
      <c r="E1701" s="161">
        <v>1979768.85</v>
      </c>
      <c r="F1701" s="162">
        <f t="shared" si="85"/>
        <v>223476.14999999991</v>
      </c>
      <c r="G1701" s="52">
        <f t="shared" si="86"/>
        <v>0.8985695417441093</v>
      </c>
      <c r="H1701" s="92"/>
    </row>
    <row r="1702" spans="1:8" s="15" customFormat="1" outlineLevel="2">
      <c r="A1702" s="89" t="s">
        <v>162</v>
      </c>
      <c r="B1702" s="104" t="s">
        <v>5848</v>
      </c>
      <c r="C1702" s="103" t="s">
        <v>5847</v>
      </c>
      <c r="D1702" s="161">
        <v>833805.84</v>
      </c>
      <c r="E1702" s="161">
        <v>749232.53</v>
      </c>
      <c r="F1702" s="162">
        <f t="shared" si="85"/>
        <v>84573.309999999939</v>
      </c>
      <c r="G1702" s="52">
        <f t="shared" si="86"/>
        <v>0.89856953988233046</v>
      </c>
      <c r="H1702" s="92"/>
    </row>
    <row r="1703" spans="1:8" s="15" customFormat="1" outlineLevel="2">
      <c r="A1703" s="89" t="s">
        <v>162</v>
      </c>
      <c r="B1703" s="104" t="s">
        <v>5846</v>
      </c>
      <c r="C1703" s="103" t="s">
        <v>5845</v>
      </c>
      <c r="D1703" s="161">
        <v>2804130</v>
      </c>
      <c r="E1703" s="161">
        <v>2519705.7999999998</v>
      </c>
      <c r="F1703" s="162">
        <f t="shared" si="85"/>
        <v>284424.20000000019</v>
      </c>
      <c r="G1703" s="52">
        <f t="shared" si="86"/>
        <v>0.89856953850213783</v>
      </c>
      <c r="H1703" s="92"/>
    </row>
    <row r="1704" spans="1:8" s="15" customFormat="1" ht="25.5" outlineLevel="2">
      <c r="A1704" s="89" t="s">
        <v>162</v>
      </c>
      <c r="B1704" s="104" t="s">
        <v>5842</v>
      </c>
      <c r="C1704" s="103" t="s">
        <v>5841</v>
      </c>
      <c r="D1704" s="161">
        <v>200295</v>
      </c>
      <c r="E1704" s="161">
        <v>179978.99</v>
      </c>
      <c r="F1704" s="162">
        <f t="shared" si="85"/>
        <v>20316.010000000009</v>
      </c>
      <c r="G1704" s="52">
        <f t="shared" si="86"/>
        <v>0.89856955989914866</v>
      </c>
      <c r="H1704" s="92"/>
    </row>
    <row r="1705" spans="1:8" s="15" customFormat="1" outlineLevel="2">
      <c r="A1705" s="89" t="s">
        <v>162</v>
      </c>
      <c r="B1705" s="104" t="s">
        <v>5840</v>
      </c>
      <c r="C1705" s="103" t="s">
        <v>5839</v>
      </c>
      <c r="D1705" s="161">
        <v>240354</v>
      </c>
      <c r="E1705" s="161">
        <v>75077.16</v>
      </c>
      <c r="F1705" s="162">
        <f t="shared" si="85"/>
        <v>165276.84</v>
      </c>
      <c r="G1705" s="52">
        <f t="shared" si="86"/>
        <v>0.31236076786739558</v>
      </c>
      <c r="H1705" s="92"/>
    </row>
    <row r="1706" spans="1:8" s="15" customFormat="1" ht="25.5" outlineLevel="2">
      <c r="A1706" s="89" t="s">
        <v>162</v>
      </c>
      <c r="B1706" s="104" t="s">
        <v>5838</v>
      </c>
      <c r="C1706" s="103" t="s">
        <v>5837</v>
      </c>
      <c r="D1706" s="161">
        <v>75111</v>
      </c>
      <c r="E1706" s="161">
        <v>65000</v>
      </c>
      <c r="F1706" s="162">
        <f t="shared" si="85"/>
        <v>10111</v>
      </c>
      <c r="G1706" s="52">
        <f t="shared" si="86"/>
        <v>0.86538589554126555</v>
      </c>
      <c r="H1706" s="92"/>
    </row>
    <row r="1707" spans="1:8" s="15" customFormat="1" outlineLevel="2">
      <c r="A1707" s="89" t="s">
        <v>162</v>
      </c>
      <c r="B1707" s="104" t="s">
        <v>5830</v>
      </c>
      <c r="C1707" s="103" t="s">
        <v>5829</v>
      </c>
      <c r="D1707" s="161">
        <v>100148</v>
      </c>
      <c r="E1707" s="161">
        <v>89989.95</v>
      </c>
      <c r="F1707" s="162">
        <f t="shared" si="85"/>
        <v>10158.050000000003</v>
      </c>
      <c r="G1707" s="52">
        <f t="shared" si="86"/>
        <v>0.89856961696688897</v>
      </c>
      <c r="H1707" s="92"/>
    </row>
    <row r="1708" spans="1:8" s="15" customFormat="1" outlineLevel="2">
      <c r="A1708" s="89" t="s">
        <v>162</v>
      </c>
      <c r="B1708" s="104" t="s">
        <v>5824</v>
      </c>
      <c r="C1708" s="103" t="s">
        <v>5823</v>
      </c>
      <c r="D1708" s="161">
        <v>260384</v>
      </c>
      <c r="E1708" s="161">
        <v>233973.13</v>
      </c>
      <c r="F1708" s="162">
        <f t="shared" si="85"/>
        <v>26410.869999999995</v>
      </c>
      <c r="G1708" s="52">
        <f t="shared" si="86"/>
        <v>0.89856953576256604</v>
      </c>
      <c r="H1708" s="92"/>
    </row>
    <row r="1709" spans="1:8" s="15" customFormat="1" outlineLevel="2">
      <c r="A1709" s="89" t="s">
        <v>162</v>
      </c>
      <c r="B1709" s="104" t="s">
        <v>5820</v>
      </c>
      <c r="C1709" s="103" t="s">
        <v>5819</v>
      </c>
      <c r="D1709" s="161">
        <v>1001475</v>
      </c>
      <c r="E1709" s="161">
        <v>899894.93</v>
      </c>
      <c r="F1709" s="162">
        <f t="shared" si="85"/>
        <v>101580.06999999995</v>
      </c>
      <c r="G1709" s="52">
        <f t="shared" si="86"/>
        <v>0.89856953992860533</v>
      </c>
      <c r="H1709" s="92"/>
    </row>
    <row r="1710" spans="1:8" s="15" customFormat="1" outlineLevel="2">
      <c r="A1710" s="89" t="s">
        <v>162</v>
      </c>
      <c r="B1710" s="104" t="s">
        <v>5818</v>
      </c>
      <c r="C1710" s="103" t="s">
        <v>5817</v>
      </c>
      <c r="D1710" s="161">
        <v>443653</v>
      </c>
      <c r="E1710" s="161">
        <v>398653.08</v>
      </c>
      <c r="F1710" s="162">
        <f t="shared" si="85"/>
        <v>44999.919999999984</v>
      </c>
      <c r="G1710" s="52">
        <f t="shared" si="86"/>
        <v>0.8985695577399454</v>
      </c>
      <c r="H1710" s="92"/>
    </row>
    <row r="1711" spans="1:8" s="15" customFormat="1" ht="25.5" outlineLevel="2">
      <c r="A1711" s="89" t="s">
        <v>162</v>
      </c>
      <c r="B1711" s="104" t="s">
        <v>5816</v>
      </c>
      <c r="C1711" s="103" t="s">
        <v>5815</v>
      </c>
      <c r="D1711" s="161">
        <v>186274</v>
      </c>
      <c r="E1711" s="161">
        <v>167380.14000000001</v>
      </c>
      <c r="F1711" s="162">
        <f t="shared" si="85"/>
        <v>18893.859999999986</v>
      </c>
      <c r="G1711" s="52">
        <f t="shared" si="86"/>
        <v>0.89856952661133604</v>
      </c>
      <c r="H1711" s="92"/>
    </row>
    <row r="1712" spans="1:8" s="15" customFormat="1" ht="25.5" outlineLevel="2">
      <c r="A1712" s="89" t="s">
        <v>162</v>
      </c>
      <c r="B1712" s="104" t="s">
        <v>5814</v>
      </c>
      <c r="C1712" s="103" t="s">
        <v>5813</v>
      </c>
      <c r="D1712" s="161">
        <v>100148</v>
      </c>
      <c r="E1712" s="161">
        <v>89989.95</v>
      </c>
      <c r="F1712" s="162">
        <f t="shared" si="85"/>
        <v>10158.050000000003</v>
      </c>
      <c r="G1712" s="52">
        <f t="shared" si="86"/>
        <v>0.89856961696688897</v>
      </c>
      <c r="H1712" s="92"/>
    </row>
    <row r="1713" spans="1:8" s="15" customFormat="1" ht="25.5" outlineLevel="2">
      <c r="A1713" s="89" t="s">
        <v>162</v>
      </c>
      <c r="B1713" s="104" t="s">
        <v>5812</v>
      </c>
      <c r="C1713" s="103" t="s">
        <v>5811</v>
      </c>
      <c r="D1713" s="161">
        <v>150221</v>
      </c>
      <c r="E1713" s="161">
        <v>134984.01</v>
      </c>
      <c r="F1713" s="162">
        <f t="shared" si="85"/>
        <v>15236.989999999991</v>
      </c>
      <c r="G1713" s="52">
        <f t="shared" si="86"/>
        <v>0.8985695075921476</v>
      </c>
      <c r="H1713" s="92"/>
    </row>
    <row r="1714" spans="1:8" s="15" customFormat="1" ht="25.5" outlineLevel="2">
      <c r="A1714" s="89" t="s">
        <v>162</v>
      </c>
      <c r="B1714" s="104" t="s">
        <v>5808</v>
      </c>
      <c r="C1714" s="103" t="s">
        <v>5807</v>
      </c>
      <c r="D1714" s="161">
        <v>20292889</v>
      </c>
      <c r="E1714" s="161">
        <v>18234571.949999999</v>
      </c>
      <c r="F1714" s="162">
        <f t="shared" si="85"/>
        <v>2058317.0500000007</v>
      </c>
      <c r="G1714" s="52">
        <f t="shared" si="86"/>
        <v>0.89856954078840123</v>
      </c>
      <c r="H1714" s="92"/>
    </row>
    <row r="1715" spans="1:8" s="15" customFormat="1" ht="25.5" outlineLevel="2">
      <c r="A1715" s="89" t="s">
        <v>162</v>
      </c>
      <c r="B1715" s="104" t="s">
        <v>5806</v>
      </c>
      <c r="C1715" s="103" t="s">
        <v>5805</v>
      </c>
      <c r="D1715" s="161">
        <v>5007375</v>
      </c>
      <c r="E1715" s="161">
        <v>4341613.7699999996</v>
      </c>
      <c r="F1715" s="162">
        <f t="shared" si="85"/>
        <v>665761.23000000045</v>
      </c>
      <c r="G1715" s="52">
        <f t="shared" si="86"/>
        <v>0.86704386430015723</v>
      </c>
      <c r="H1715" s="92"/>
    </row>
    <row r="1716" spans="1:8" s="15" customFormat="1" ht="38.25" outlineLevel="2">
      <c r="A1716" s="89" t="s">
        <v>162</v>
      </c>
      <c r="B1716" s="104" t="s">
        <v>5804</v>
      </c>
      <c r="C1716" s="103" t="s">
        <v>5803</v>
      </c>
      <c r="D1716" s="161">
        <v>6008850</v>
      </c>
      <c r="E1716" s="161">
        <v>5396979.1299999999</v>
      </c>
      <c r="F1716" s="162">
        <f t="shared" si="85"/>
        <v>611870.87000000011</v>
      </c>
      <c r="G1716" s="52">
        <f t="shared" si="86"/>
        <v>0.89817171838205312</v>
      </c>
      <c r="H1716" s="92"/>
    </row>
    <row r="1717" spans="1:8" s="15" customFormat="1" ht="25.5" outlineLevel="2">
      <c r="A1717" s="89" t="s">
        <v>162</v>
      </c>
      <c r="B1717" s="104" t="s">
        <v>5802</v>
      </c>
      <c r="C1717" s="103" t="s">
        <v>5801</v>
      </c>
      <c r="D1717" s="161">
        <v>7010325</v>
      </c>
      <c r="E1717" s="161">
        <v>6299264.5099999998</v>
      </c>
      <c r="F1717" s="162">
        <f t="shared" si="85"/>
        <v>711060.49000000022</v>
      </c>
      <c r="G1717" s="52">
        <f t="shared" si="86"/>
        <v>0.89856953992860522</v>
      </c>
      <c r="H1717" s="92"/>
    </row>
    <row r="1718" spans="1:8" s="15" customFormat="1" ht="25.5" outlineLevel="2">
      <c r="A1718" s="89" t="s">
        <v>162</v>
      </c>
      <c r="B1718" s="104" t="s">
        <v>5800</v>
      </c>
      <c r="C1718" s="103" t="s">
        <v>5799</v>
      </c>
      <c r="D1718" s="161">
        <v>2002950</v>
      </c>
      <c r="E1718" s="161">
        <v>1799789.86</v>
      </c>
      <c r="F1718" s="162">
        <f t="shared" si="85"/>
        <v>203160.1399999999</v>
      </c>
      <c r="G1718" s="52">
        <f t="shared" si="86"/>
        <v>0.89856953992860533</v>
      </c>
      <c r="H1718" s="92"/>
    </row>
    <row r="1719" spans="1:8" s="15" customFormat="1" ht="25.5" outlineLevel="2">
      <c r="A1719" s="89" t="s">
        <v>162</v>
      </c>
      <c r="B1719" s="104" t="s">
        <v>5798</v>
      </c>
      <c r="C1719" s="103" t="s">
        <v>5797</v>
      </c>
      <c r="D1719" s="161">
        <v>4005900</v>
      </c>
      <c r="E1719" s="161">
        <v>3599579.72</v>
      </c>
      <c r="F1719" s="162">
        <f t="shared" si="85"/>
        <v>406320.2799999998</v>
      </c>
      <c r="G1719" s="52">
        <f t="shared" si="86"/>
        <v>0.89856953992860533</v>
      </c>
      <c r="H1719" s="92"/>
    </row>
    <row r="1720" spans="1:8" s="15" customFormat="1" ht="25.5" outlineLevel="2">
      <c r="A1720" s="89" t="s">
        <v>162</v>
      </c>
      <c r="B1720" s="104" t="s">
        <v>5796</v>
      </c>
      <c r="C1720" s="103" t="s">
        <v>5795</v>
      </c>
      <c r="D1720" s="161">
        <v>3004425</v>
      </c>
      <c r="E1720" s="161">
        <v>2468476.79</v>
      </c>
      <c r="F1720" s="162">
        <f t="shared" si="85"/>
        <v>535948.21</v>
      </c>
      <c r="G1720" s="52">
        <f t="shared" si="86"/>
        <v>0.8216137164349252</v>
      </c>
      <c r="H1720" s="92"/>
    </row>
    <row r="1721" spans="1:8" s="15" customFormat="1" ht="25.5" outlineLevel="2">
      <c r="A1721" s="89" t="s">
        <v>162</v>
      </c>
      <c r="B1721" s="104" t="s">
        <v>5794</v>
      </c>
      <c r="C1721" s="103" t="s">
        <v>5793</v>
      </c>
      <c r="D1721" s="161">
        <v>4005900</v>
      </c>
      <c r="E1721" s="161">
        <v>3599579.72</v>
      </c>
      <c r="F1721" s="162">
        <f t="shared" si="85"/>
        <v>406320.2799999998</v>
      </c>
      <c r="G1721" s="52">
        <f t="shared" si="86"/>
        <v>0.89856953992860533</v>
      </c>
      <c r="H1721" s="92"/>
    </row>
    <row r="1722" spans="1:8" s="15" customFormat="1" ht="38.25" outlineLevel="2">
      <c r="A1722" s="89" t="s">
        <v>162</v>
      </c>
      <c r="B1722" s="104" t="s">
        <v>5792</v>
      </c>
      <c r="C1722" s="103" t="s">
        <v>5791</v>
      </c>
      <c r="D1722" s="161">
        <v>4005900</v>
      </c>
      <c r="E1722" s="161">
        <v>3599579.72</v>
      </c>
      <c r="F1722" s="162">
        <f t="shared" si="85"/>
        <v>406320.2799999998</v>
      </c>
      <c r="G1722" s="52">
        <f t="shared" si="86"/>
        <v>0.89856953992860533</v>
      </c>
      <c r="H1722" s="92"/>
    </row>
    <row r="1723" spans="1:8" s="15" customFormat="1" ht="25.5" outlineLevel="2">
      <c r="A1723" s="89" t="s">
        <v>162</v>
      </c>
      <c r="B1723" s="104" t="s">
        <v>10753</v>
      </c>
      <c r="C1723" s="103" t="s">
        <v>10752</v>
      </c>
      <c r="D1723" s="161">
        <v>5011707</v>
      </c>
      <c r="E1723" s="161">
        <v>2371426.89</v>
      </c>
      <c r="F1723" s="162">
        <f t="shared" si="85"/>
        <v>2640280.11</v>
      </c>
      <c r="G1723" s="52">
        <f t="shared" si="86"/>
        <v>0.47317748024774797</v>
      </c>
      <c r="H1723" s="92"/>
    </row>
    <row r="1724" spans="1:8" s="15" customFormat="1" ht="25.5" outlineLevel="2">
      <c r="A1724" s="89" t="s">
        <v>162</v>
      </c>
      <c r="B1724" s="104" t="s">
        <v>10751</v>
      </c>
      <c r="C1724" s="103" t="s">
        <v>10750</v>
      </c>
      <c r="D1724" s="161">
        <v>5011707</v>
      </c>
      <c r="E1724" s="161">
        <v>4530695</v>
      </c>
      <c r="F1724" s="162">
        <f t="shared" si="85"/>
        <v>481012</v>
      </c>
      <c r="G1724" s="52">
        <f t="shared" si="86"/>
        <v>0.90402232213495326</v>
      </c>
      <c r="H1724" s="92"/>
    </row>
    <row r="1725" spans="1:8" s="15" customFormat="1" ht="25.5" outlineLevel="2">
      <c r="A1725" s="89" t="s">
        <v>162</v>
      </c>
      <c r="B1725" s="104" t="s">
        <v>11944</v>
      </c>
      <c r="C1725" s="103" t="s">
        <v>11945</v>
      </c>
      <c r="D1725" s="161">
        <v>5000000</v>
      </c>
      <c r="E1725" s="161">
        <v>4832454.3600000003</v>
      </c>
      <c r="F1725" s="162">
        <f t="shared" si="85"/>
        <v>167545.63999999966</v>
      </c>
      <c r="G1725" s="52">
        <f t="shared" si="86"/>
        <v>0.96649087200000006</v>
      </c>
      <c r="H1725" s="92"/>
    </row>
    <row r="1726" spans="1:8" s="15" customFormat="1" ht="25.5" outlineLevel="2">
      <c r="A1726" s="89" t="s">
        <v>162</v>
      </c>
      <c r="B1726" s="104" t="s">
        <v>181</v>
      </c>
      <c r="C1726" s="103" t="s">
        <v>182</v>
      </c>
      <c r="D1726" s="161">
        <v>1974779.82</v>
      </c>
      <c r="E1726" s="161">
        <v>1934779.82</v>
      </c>
      <c r="F1726" s="162">
        <f t="shared" si="85"/>
        <v>40000</v>
      </c>
      <c r="G1726" s="52">
        <f t="shared" si="86"/>
        <v>0.9797445772967236</v>
      </c>
      <c r="H1726" s="92"/>
    </row>
    <row r="1727" spans="1:8" s="101" customFormat="1" outlineLevel="1">
      <c r="A1727" s="91" t="s">
        <v>11176</v>
      </c>
      <c r="B1727" s="104"/>
      <c r="C1727" s="103"/>
      <c r="D1727" s="161"/>
      <c r="E1727" s="161"/>
      <c r="F1727" s="162">
        <f>SUBTOTAL(9,F1599:F1726)</f>
        <v>52054780.68</v>
      </c>
      <c r="G1727" s="52"/>
      <c r="H1727" s="92"/>
    </row>
    <row r="1728" spans="1:8" s="101" customFormat="1" ht="38.25" outlineLevel="2">
      <c r="A1728" s="89" t="s">
        <v>141</v>
      </c>
      <c r="B1728" s="104" t="s">
        <v>139</v>
      </c>
      <c r="C1728" s="103" t="s">
        <v>140</v>
      </c>
      <c r="D1728" s="161">
        <v>2692574</v>
      </c>
      <c r="E1728" s="161">
        <v>2692572.52</v>
      </c>
      <c r="F1728" s="162">
        <v>0</v>
      </c>
      <c r="G1728" s="52">
        <f t="shared" ref="G1728:G1759" si="87">E1728/D1728</f>
        <v>0.99999945034008353</v>
      </c>
      <c r="H1728" s="100" t="s">
        <v>12323</v>
      </c>
    </row>
    <row r="1729" spans="1:8" s="15" customFormat="1" outlineLevel="2">
      <c r="A1729" s="89" t="s">
        <v>141</v>
      </c>
      <c r="B1729" s="104" t="s">
        <v>142</v>
      </c>
      <c r="C1729" s="103" t="s">
        <v>143</v>
      </c>
      <c r="D1729" s="161">
        <v>12301193</v>
      </c>
      <c r="E1729" s="161">
        <v>11225955.76</v>
      </c>
      <c r="F1729" s="162">
        <f t="shared" ref="F1729:F1760" si="88">D1729-E1729</f>
        <v>1075237.2400000002</v>
      </c>
      <c r="G1729" s="52">
        <f t="shared" si="87"/>
        <v>0.91259081619156779</v>
      </c>
      <c r="H1729" s="92"/>
    </row>
    <row r="1730" spans="1:8" s="15" customFormat="1" outlineLevel="2">
      <c r="A1730" s="89" t="s">
        <v>141</v>
      </c>
      <c r="B1730" s="104" t="s">
        <v>11466</v>
      </c>
      <c r="C1730" s="103" t="s">
        <v>11467</v>
      </c>
      <c r="D1730" s="161">
        <v>793258</v>
      </c>
      <c r="E1730" s="161">
        <v>786559.2</v>
      </c>
      <c r="F1730" s="162">
        <f t="shared" si="88"/>
        <v>6698.8000000000466</v>
      </c>
      <c r="G1730" s="52">
        <f t="shared" si="87"/>
        <v>0.99155533256519313</v>
      </c>
      <c r="H1730" s="92"/>
    </row>
    <row r="1731" spans="1:8" s="15" customFormat="1" ht="25.5" outlineLevel="2">
      <c r="A1731" s="89" t="s">
        <v>141</v>
      </c>
      <c r="B1731" s="104" t="s">
        <v>11267</v>
      </c>
      <c r="C1731" s="103" t="s">
        <v>11268</v>
      </c>
      <c r="D1731" s="161">
        <v>8486229</v>
      </c>
      <c r="E1731" s="161">
        <v>8459555.3200000003</v>
      </c>
      <c r="F1731" s="162">
        <f t="shared" si="88"/>
        <v>26673.679999999702</v>
      </c>
      <c r="G1731" s="52">
        <f t="shared" si="87"/>
        <v>0.99685682769107464</v>
      </c>
      <c r="H1731" s="92"/>
    </row>
    <row r="1732" spans="1:8" s="17" customFormat="1" ht="38.25" outlineLevel="2">
      <c r="A1732" s="89" t="s">
        <v>141</v>
      </c>
      <c r="B1732" s="104" t="s">
        <v>9993</v>
      </c>
      <c r="C1732" s="103" t="s">
        <v>9992</v>
      </c>
      <c r="D1732" s="161">
        <v>2562749</v>
      </c>
      <c r="E1732" s="161">
        <v>2345428</v>
      </c>
      <c r="F1732" s="162">
        <f t="shared" si="88"/>
        <v>217321</v>
      </c>
      <c r="G1732" s="52">
        <f t="shared" si="87"/>
        <v>0.91520004495172957</v>
      </c>
      <c r="H1732" s="92"/>
    </row>
    <row r="1733" spans="1:8" s="15" customFormat="1" ht="25.5" outlineLevel="2">
      <c r="A1733" s="89" t="s">
        <v>141</v>
      </c>
      <c r="B1733" s="104" t="s">
        <v>9991</v>
      </c>
      <c r="C1733" s="103" t="s">
        <v>9990</v>
      </c>
      <c r="D1733" s="161">
        <v>5304889</v>
      </c>
      <c r="E1733" s="161">
        <v>4887133.24</v>
      </c>
      <c r="F1733" s="162">
        <f t="shared" si="88"/>
        <v>417755.75999999978</v>
      </c>
      <c r="G1733" s="52">
        <f t="shared" si="87"/>
        <v>0.92125080091213973</v>
      </c>
      <c r="H1733" s="92"/>
    </row>
    <row r="1734" spans="1:8" s="15" customFormat="1" outlineLevel="2">
      <c r="A1734" s="89" t="s">
        <v>141</v>
      </c>
      <c r="B1734" s="104" t="s">
        <v>9989</v>
      </c>
      <c r="C1734" s="103" t="s">
        <v>9988</v>
      </c>
      <c r="D1734" s="161">
        <v>6765657</v>
      </c>
      <c r="E1734" s="161">
        <v>6728252.0099999998</v>
      </c>
      <c r="F1734" s="162">
        <f t="shared" si="88"/>
        <v>37404.990000000224</v>
      </c>
      <c r="G1734" s="52">
        <f t="shared" si="87"/>
        <v>0.99447134402468229</v>
      </c>
      <c r="H1734" s="92"/>
    </row>
    <row r="1735" spans="1:8" s="15" customFormat="1" outlineLevel="2">
      <c r="A1735" s="89" t="s">
        <v>141</v>
      </c>
      <c r="B1735" s="104" t="s">
        <v>9987</v>
      </c>
      <c r="C1735" s="103" t="s">
        <v>9986</v>
      </c>
      <c r="D1735" s="161">
        <v>76882</v>
      </c>
      <c r="E1735" s="161">
        <v>70363</v>
      </c>
      <c r="F1735" s="162">
        <f t="shared" si="88"/>
        <v>6519</v>
      </c>
      <c r="G1735" s="52">
        <f t="shared" si="87"/>
        <v>0.91520772092297287</v>
      </c>
      <c r="H1735" s="92"/>
    </row>
    <row r="1736" spans="1:8" s="15" customFormat="1" ht="25.5" outlineLevel="2">
      <c r="A1736" s="89" t="s">
        <v>141</v>
      </c>
      <c r="B1736" s="104" t="s">
        <v>9985</v>
      </c>
      <c r="C1736" s="103" t="s">
        <v>9984</v>
      </c>
      <c r="D1736" s="161">
        <v>22575783</v>
      </c>
      <c r="E1736" s="161">
        <v>17115432.719999999</v>
      </c>
      <c r="F1736" s="162">
        <f t="shared" si="88"/>
        <v>5460350.2800000012</v>
      </c>
      <c r="G1736" s="52">
        <f t="shared" si="87"/>
        <v>0.75813240763343615</v>
      </c>
      <c r="H1736" s="92"/>
    </row>
    <row r="1737" spans="1:8" s="15" customFormat="1" ht="25.5" outlineLevel="2">
      <c r="A1737" s="89" t="s">
        <v>141</v>
      </c>
      <c r="B1737" s="104" t="s">
        <v>144</v>
      </c>
      <c r="C1737" s="103" t="s">
        <v>145</v>
      </c>
      <c r="D1737" s="161">
        <v>11788644</v>
      </c>
      <c r="E1737" s="161">
        <v>10788968</v>
      </c>
      <c r="F1737" s="162">
        <f t="shared" si="88"/>
        <v>999676</v>
      </c>
      <c r="G1737" s="52">
        <f t="shared" si="87"/>
        <v>0.91520008577746514</v>
      </c>
      <c r="H1737" s="92"/>
    </row>
    <row r="1738" spans="1:8" s="15" customFormat="1" ht="25.5" outlineLevel="2">
      <c r="A1738" s="89" t="s">
        <v>141</v>
      </c>
      <c r="B1738" s="104" t="s">
        <v>9983</v>
      </c>
      <c r="C1738" s="103" t="s">
        <v>9982</v>
      </c>
      <c r="D1738" s="161">
        <v>5381772</v>
      </c>
      <c r="E1738" s="161">
        <v>4925399</v>
      </c>
      <c r="F1738" s="162">
        <f t="shared" si="88"/>
        <v>456373</v>
      </c>
      <c r="G1738" s="52">
        <f t="shared" si="87"/>
        <v>0.91520023516418014</v>
      </c>
      <c r="H1738" s="92"/>
    </row>
    <row r="1739" spans="1:8" s="15" customFormat="1" ht="25.5" outlineLevel="2">
      <c r="A1739" s="89" t="s">
        <v>141</v>
      </c>
      <c r="B1739" s="104" t="s">
        <v>9981</v>
      </c>
      <c r="C1739" s="103" t="s">
        <v>9980</v>
      </c>
      <c r="D1739" s="161">
        <v>6304361</v>
      </c>
      <c r="E1739" s="161">
        <v>6148641.6799999997</v>
      </c>
      <c r="F1739" s="162">
        <f t="shared" si="88"/>
        <v>155719.3200000003</v>
      </c>
      <c r="G1739" s="52">
        <f t="shared" si="87"/>
        <v>0.9752997456839797</v>
      </c>
      <c r="H1739" s="92"/>
    </row>
    <row r="1740" spans="1:8" s="15" customFormat="1" ht="25.5" outlineLevel="2">
      <c r="A1740" s="89" t="s">
        <v>141</v>
      </c>
      <c r="B1740" s="104" t="s">
        <v>9979</v>
      </c>
      <c r="C1740" s="103" t="s">
        <v>9978</v>
      </c>
      <c r="D1740" s="161">
        <v>3562220</v>
      </c>
      <c r="E1740" s="161">
        <v>3260143.42</v>
      </c>
      <c r="F1740" s="162">
        <f t="shared" si="88"/>
        <v>302076.58000000007</v>
      </c>
      <c r="G1740" s="52">
        <f t="shared" si="87"/>
        <v>0.91519990904548287</v>
      </c>
      <c r="H1740" s="92"/>
    </row>
    <row r="1741" spans="1:8" s="15" customFormat="1" ht="25.5" outlineLevel="2">
      <c r="A1741" s="89" t="s">
        <v>141</v>
      </c>
      <c r="B1741" s="104" t="s">
        <v>9977</v>
      </c>
      <c r="C1741" s="103" t="s">
        <v>9976</v>
      </c>
      <c r="D1741" s="161">
        <v>779075</v>
      </c>
      <c r="E1741" s="161">
        <v>705590.48</v>
      </c>
      <c r="F1741" s="162">
        <f t="shared" si="88"/>
        <v>73484.520000000019</v>
      </c>
      <c r="G1741" s="52">
        <f t="shared" si="87"/>
        <v>0.90567721977986715</v>
      </c>
      <c r="H1741" s="92"/>
    </row>
    <row r="1742" spans="1:8" s="15" customFormat="1" outlineLevel="2">
      <c r="A1742" s="89" t="s">
        <v>141</v>
      </c>
      <c r="B1742" s="104" t="s">
        <v>11991</v>
      </c>
      <c r="C1742" s="103" t="s">
        <v>11992</v>
      </c>
      <c r="D1742" s="161">
        <v>4919080.25</v>
      </c>
      <c r="E1742" s="161">
        <v>4914749.2300000004</v>
      </c>
      <c r="F1742" s="162">
        <f t="shared" si="88"/>
        <v>4331.019999999553</v>
      </c>
      <c r="G1742" s="52">
        <f t="shared" si="87"/>
        <v>0.99911954678926018</v>
      </c>
      <c r="H1742" s="92"/>
    </row>
    <row r="1743" spans="1:8" s="15" customFormat="1" outlineLevel="2">
      <c r="A1743" s="89" t="s">
        <v>141</v>
      </c>
      <c r="B1743" s="104" t="s">
        <v>11664</v>
      </c>
      <c r="C1743" s="103" t="s">
        <v>11665</v>
      </c>
      <c r="D1743" s="161">
        <v>1967856</v>
      </c>
      <c r="E1743" s="161">
        <v>1751200.8</v>
      </c>
      <c r="F1743" s="162">
        <f t="shared" si="88"/>
        <v>216655.19999999995</v>
      </c>
      <c r="G1743" s="52">
        <f t="shared" si="87"/>
        <v>0.88990291972583357</v>
      </c>
      <c r="H1743" s="92"/>
    </row>
    <row r="1744" spans="1:8" s="15" customFormat="1" ht="25.5" outlineLevel="2">
      <c r="A1744" s="89" t="s">
        <v>141</v>
      </c>
      <c r="B1744" s="104" t="s">
        <v>6780</v>
      </c>
      <c r="C1744" s="103" t="s">
        <v>6647</v>
      </c>
      <c r="D1744" s="161">
        <v>1602360</v>
      </c>
      <c r="E1744" s="161">
        <v>1439840</v>
      </c>
      <c r="F1744" s="162">
        <f t="shared" si="88"/>
        <v>162520</v>
      </c>
      <c r="G1744" s="52">
        <f t="shared" si="87"/>
        <v>0.89857460246136944</v>
      </c>
      <c r="H1744" s="90"/>
    </row>
    <row r="1745" spans="1:8" s="15" customFormat="1" outlineLevel="2">
      <c r="A1745" s="89" t="s">
        <v>141</v>
      </c>
      <c r="B1745" s="104" t="s">
        <v>6779</v>
      </c>
      <c r="C1745" s="103" t="s">
        <v>6778</v>
      </c>
      <c r="D1745" s="161">
        <v>400590</v>
      </c>
      <c r="E1745" s="161">
        <v>283429.56</v>
      </c>
      <c r="F1745" s="162">
        <f t="shared" si="88"/>
        <v>117160.44</v>
      </c>
      <c r="G1745" s="52">
        <f t="shared" si="87"/>
        <v>0.70753029281809332</v>
      </c>
      <c r="H1745" s="92"/>
    </row>
    <row r="1746" spans="1:8" s="15" customFormat="1" ht="25.5" outlineLevel="2">
      <c r="A1746" s="89" t="s">
        <v>141</v>
      </c>
      <c r="B1746" s="104" t="s">
        <v>6777</v>
      </c>
      <c r="C1746" s="103" t="s">
        <v>6776</v>
      </c>
      <c r="D1746" s="161">
        <v>801180</v>
      </c>
      <c r="E1746" s="161">
        <v>719921</v>
      </c>
      <c r="F1746" s="162">
        <f t="shared" si="88"/>
        <v>81259</v>
      </c>
      <c r="G1746" s="52">
        <f t="shared" si="87"/>
        <v>0.89857585062033496</v>
      </c>
      <c r="H1746" s="92"/>
    </row>
    <row r="1747" spans="1:8" s="15" customFormat="1" ht="25.5" outlineLevel="2">
      <c r="A1747" s="89" t="s">
        <v>141</v>
      </c>
      <c r="B1747" s="104" t="s">
        <v>6775</v>
      </c>
      <c r="C1747" s="103" t="s">
        <v>6774</v>
      </c>
      <c r="D1747" s="161">
        <v>801180</v>
      </c>
      <c r="E1747" s="161">
        <v>719921</v>
      </c>
      <c r="F1747" s="162">
        <f t="shared" si="88"/>
        <v>81259</v>
      </c>
      <c r="G1747" s="52">
        <f t="shared" si="87"/>
        <v>0.89857585062033496</v>
      </c>
      <c r="H1747" s="92"/>
    </row>
    <row r="1748" spans="1:8" s="15" customFormat="1" outlineLevel="2">
      <c r="A1748" s="89" t="s">
        <v>141</v>
      </c>
      <c r="B1748" s="104" t="s">
        <v>6773</v>
      </c>
      <c r="C1748" s="103" t="s">
        <v>6772</v>
      </c>
      <c r="D1748" s="161">
        <v>400590</v>
      </c>
      <c r="E1748" s="161">
        <v>300531.89</v>
      </c>
      <c r="F1748" s="162">
        <f t="shared" si="88"/>
        <v>100058.10999999999</v>
      </c>
      <c r="G1748" s="52">
        <f t="shared" si="87"/>
        <v>0.75022314585985672</v>
      </c>
      <c r="H1748" s="92"/>
    </row>
    <row r="1749" spans="1:8" s="15" customFormat="1" outlineLevel="2">
      <c r="A1749" s="89" t="s">
        <v>141</v>
      </c>
      <c r="B1749" s="104" t="s">
        <v>6769</v>
      </c>
      <c r="C1749" s="103" t="s">
        <v>6768</v>
      </c>
      <c r="D1749" s="161">
        <v>801180</v>
      </c>
      <c r="E1749" s="161">
        <v>719921</v>
      </c>
      <c r="F1749" s="162">
        <f t="shared" si="88"/>
        <v>81259</v>
      </c>
      <c r="G1749" s="52">
        <f t="shared" si="87"/>
        <v>0.89857585062033496</v>
      </c>
      <c r="H1749" s="92"/>
    </row>
    <row r="1750" spans="1:8" s="15" customFormat="1" outlineLevel="2">
      <c r="A1750" s="89" t="s">
        <v>141</v>
      </c>
      <c r="B1750" s="104" t="s">
        <v>6767</v>
      </c>
      <c r="C1750" s="103" t="s">
        <v>6766</v>
      </c>
      <c r="D1750" s="161">
        <v>801180</v>
      </c>
      <c r="E1750" s="161">
        <v>719921</v>
      </c>
      <c r="F1750" s="162">
        <f t="shared" si="88"/>
        <v>81259</v>
      </c>
      <c r="G1750" s="52">
        <f t="shared" si="87"/>
        <v>0.89857585062033496</v>
      </c>
      <c r="H1750" s="92"/>
    </row>
    <row r="1751" spans="1:8" s="15" customFormat="1" ht="25.5" outlineLevel="2">
      <c r="A1751" s="89" t="s">
        <v>141</v>
      </c>
      <c r="B1751" s="104" t="s">
        <v>6765</v>
      </c>
      <c r="C1751" s="103" t="s">
        <v>6764</v>
      </c>
      <c r="D1751" s="161">
        <v>2002950</v>
      </c>
      <c r="E1751" s="161">
        <v>1799800</v>
      </c>
      <c r="F1751" s="162">
        <f t="shared" si="88"/>
        <v>203150</v>
      </c>
      <c r="G1751" s="52">
        <f t="shared" si="87"/>
        <v>0.89857460246136944</v>
      </c>
      <c r="H1751" s="92"/>
    </row>
    <row r="1752" spans="1:8" s="15" customFormat="1" outlineLevel="2">
      <c r="A1752" s="89" t="s">
        <v>141</v>
      </c>
      <c r="B1752" s="104" t="s">
        <v>6763</v>
      </c>
      <c r="C1752" s="103" t="s">
        <v>6762</v>
      </c>
      <c r="D1752" s="161">
        <v>8732863</v>
      </c>
      <c r="E1752" s="161">
        <v>7847129</v>
      </c>
      <c r="F1752" s="162">
        <f t="shared" si="88"/>
        <v>885734</v>
      </c>
      <c r="G1752" s="52">
        <f t="shared" si="87"/>
        <v>0.89857461407559014</v>
      </c>
      <c r="H1752" s="92"/>
    </row>
    <row r="1753" spans="1:8" s="15" customFormat="1" ht="38.25" outlineLevel="2">
      <c r="A1753" s="89" t="s">
        <v>141</v>
      </c>
      <c r="B1753" s="104" t="s">
        <v>6761</v>
      </c>
      <c r="C1753" s="103" t="s">
        <v>6760</v>
      </c>
      <c r="D1753" s="161">
        <v>2002950</v>
      </c>
      <c r="E1753" s="161">
        <v>1799800</v>
      </c>
      <c r="F1753" s="162">
        <f t="shared" si="88"/>
        <v>203150</v>
      </c>
      <c r="G1753" s="52">
        <f t="shared" si="87"/>
        <v>0.89857460246136944</v>
      </c>
      <c r="H1753" s="92"/>
    </row>
    <row r="1754" spans="1:8" s="15" customFormat="1" outlineLevel="2">
      <c r="A1754" s="89" t="s">
        <v>141</v>
      </c>
      <c r="B1754" s="104" t="s">
        <v>6759</v>
      </c>
      <c r="C1754" s="103" t="s">
        <v>6758</v>
      </c>
      <c r="D1754" s="161">
        <v>801180</v>
      </c>
      <c r="E1754" s="161">
        <v>719921</v>
      </c>
      <c r="F1754" s="162">
        <f t="shared" si="88"/>
        <v>81259</v>
      </c>
      <c r="G1754" s="52">
        <f t="shared" si="87"/>
        <v>0.89857585062033496</v>
      </c>
      <c r="H1754" s="92"/>
    </row>
    <row r="1755" spans="1:8" s="15" customFormat="1" outlineLevel="2">
      <c r="A1755" s="89" t="s">
        <v>141</v>
      </c>
      <c r="B1755" s="104" t="s">
        <v>6757</v>
      </c>
      <c r="C1755" s="103" t="s">
        <v>6639</v>
      </c>
      <c r="D1755" s="161">
        <v>4005900</v>
      </c>
      <c r="E1755" s="161">
        <v>3599601</v>
      </c>
      <c r="F1755" s="162">
        <f t="shared" si="88"/>
        <v>406299</v>
      </c>
      <c r="G1755" s="52">
        <f t="shared" si="87"/>
        <v>0.89857485209316257</v>
      </c>
      <c r="H1755" s="92"/>
    </row>
    <row r="1756" spans="1:8" s="15" customFormat="1" outlineLevel="2">
      <c r="A1756" s="89" t="s">
        <v>141</v>
      </c>
      <c r="B1756" s="104" t="s">
        <v>6756</v>
      </c>
      <c r="C1756" s="103" t="s">
        <v>6755</v>
      </c>
      <c r="D1756" s="161">
        <v>6970267</v>
      </c>
      <c r="E1756" s="161">
        <v>6263306</v>
      </c>
      <c r="F1756" s="162">
        <f t="shared" si="88"/>
        <v>706961</v>
      </c>
      <c r="G1756" s="52">
        <f t="shared" si="87"/>
        <v>0.89857476047904616</v>
      </c>
      <c r="H1756" s="92"/>
    </row>
    <row r="1757" spans="1:8" s="15" customFormat="1" ht="25.5" outlineLevel="2">
      <c r="A1757" s="89" t="s">
        <v>141</v>
      </c>
      <c r="B1757" s="104" t="s">
        <v>6754</v>
      </c>
      <c r="C1757" s="103" t="s">
        <v>6673</v>
      </c>
      <c r="D1757" s="161">
        <v>7210620</v>
      </c>
      <c r="E1757" s="161">
        <v>6479280</v>
      </c>
      <c r="F1757" s="162">
        <f t="shared" si="88"/>
        <v>731340</v>
      </c>
      <c r="G1757" s="52">
        <f t="shared" si="87"/>
        <v>0.89857460246136944</v>
      </c>
      <c r="H1757" s="92"/>
    </row>
    <row r="1758" spans="1:8" s="15" customFormat="1" ht="25.5" outlineLevel="2">
      <c r="A1758" s="89" t="s">
        <v>141</v>
      </c>
      <c r="B1758" s="104" t="s">
        <v>6753</v>
      </c>
      <c r="C1758" s="103" t="s">
        <v>6752</v>
      </c>
      <c r="D1758" s="161">
        <v>1602360</v>
      </c>
      <c r="E1758" s="161">
        <v>1439840</v>
      </c>
      <c r="F1758" s="162">
        <f t="shared" si="88"/>
        <v>162520</v>
      </c>
      <c r="G1758" s="52">
        <f t="shared" si="87"/>
        <v>0.89857460246136944</v>
      </c>
      <c r="H1758" s="92"/>
    </row>
    <row r="1759" spans="1:8" s="15" customFormat="1" ht="25.5" outlineLevel="2">
      <c r="A1759" s="89" t="s">
        <v>141</v>
      </c>
      <c r="B1759" s="104" t="s">
        <v>6751</v>
      </c>
      <c r="C1759" s="103" t="s">
        <v>6750</v>
      </c>
      <c r="D1759" s="161">
        <v>15222421</v>
      </c>
      <c r="E1759" s="161">
        <v>13678482</v>
      </c>
      <c r="F1759" s="162">
        <f t="shared" si="88"/>
        <v>1543939</v>
      </c>
      <c r="G1759" s="52">
        <f t="shared" si="87"/>
        <v>0.89857467481683762</v>
      </c>
      <c r="H1759" s="92"/>
    </row>
    <row r="1760" spans="1:8" s="15" customFormat="1" outlineLevel="2">
      <c r="A1760" s="89" t="s">
        <v>141</v>
      </c>
      <c r="B1760" s="104" t="s">
        <v>6745</v>
      </c>
      <c r="C1760" s="103" t="s">
        <v>6744</v>
      </c>
      <c r="D1760" s="161">
        <v>7611210</v>
      </c>
      <c r="E1760" s="161">
        <v>6839240</v>
      </c>
      <c r="F1760" s="162">
        <f t="shared" si="88"/>
        <v>771970</v>
      </c>
      <c r="G1760" s="52">
        <f t="shared" ref="G1760:G1791" si="89">E1760/D1760</f>
        <v>0.89857460246136944</v>
      </c>
      <c r="H1760" s="92"/>
    </row>
    <row r="1761" spans="1:8" s="15" customFormat="1" outlineLevel="2">
      <c r="A1761" s="89" t="s">
        <v>141</v>
      </c>
      <c r="B1761" s="104" t="s">
        <v>6743</v>
      </c>
      <c r="C1761" s="103" t="s">
        <v>6742</v>
      </c>
      <c r="D1761" s="161">
        <v>801180</v>
      </c>
      <c r="E1761" s="161">
        <v>719921</v>
      </c>
      <c r="F1761" s="162">
        <f t="shared" ref="F1761:F1792" si="90">D1761-E1761</f>
        <v>81259</v>
      </c>
      <c r="G1761" s="52">
        <f t="shared" si="89"/>
        <v>0.89857585062033496</v>
      </c>
      <c r="H1761" s="92"/>
    </row>
    <row r="1762" spans="1:8" s="15" customFormat="1" outlineLevel="2">
      <c r="A1762" s="89" t="s">
        <v>141</v>
      </c>
      <c r="B1762" s="104" t="s">
        <v>6741</v>
      </c>
      <c r="C1762" s="103" t="s">
        <v>6740</v>
      </c>
      <c r="D1762" s="161">
        <v>1602360</v>
      </c>
      <c r="E1762" s="161">
        <v>952362.04</v>
      </c>
      <c r="F1762" s="162">
        <f t="shared" si="90"/>
        <v>649997.96</v>
      </c>
      <c r="G1762" s="52">
        <f t="shared" si="89"/>
        <v>0.59434960932624381</v>
      </c>
      <c r="H1762" s="92"/>
    </row>
    <row r="1763" spans="1:8" s="15" customFormat="1" ht="38.25" outlineLevel="2">
      <c r="A1763" s="89" t="s">
        <v>141</v>
      </c>
      <c r="B1763" s="104" t="s">
        <v>6739</v>
      </c>
      <c r="C1763" s="103" t="s">
        <v>6738</v>
      </c>
      <c r="D1763" s="161">
        <v>2724012</v>
      </c>
      <c r="E1763" s="161">
        <v>2447728</v>
      </c>
      <c r="F1763" s="162">
        <f t="shared" si="90"/>
        <v>276284</v>
      </c>
      <c r="G1763" s="52">
        <f t="shared" si="89"/>
        <v>0.89857460246136944</v>
      </c>
      <c r="H1763" s="92"/>
    </row>
    <row r="1764" spans="1:8" s="15" customFormat="1" ht="25.5" outlineLevel="2">
      <c r="A1764" s="89" t="s">
        <v>141</v>
      </c>
      <c r="B1764" s="104" t="s">
        <v>6737</v>
      </c>
      <c r="C1764" s="103" t="s">
        <v>6736</v>
      </c>
      <c r="D1764" s="161">
        <v>1201770</v>
      </c>
      <c r="E1764" s="161">
        <v>122076.3</v>
      </c>
      <c r="F1764" s="162">
        <f t="shared" si="90"/>
        <v>1079693.7</v>
      </c>
      <c r="G1764" s="52">
        <f t="shared" si="89"/>
        <v>0.10158041888214883</v>
      </c>
      <c r="H1764" s="92"/>
    </row>
    <row r="1765" spans="1:8" s="15" customFormat="1" ht="38.25" outlineLevel="2">
      <c r="A1765" s="89" t="s">
        <v>141</v>
      </c>
      <c r="B1765" s="104" t="s">
        <v>6735</v>
      </c>
      <c r="C1765" s="103" t="s">
        <v>6734</v>
      </c>
      <c r="D1765" s="161">
        <v>8011800</v>
      </c>
      <c r="E1765" s="161">
        <v>7199200</v>
      </c>
      <c r="F1765" s="162">
        <f t="shared" si="90"/>
        <v>812600</v>
      </c>
      <c r="G1765" s="52">
        <f t="shared" si="89"/>
        <v>0.89857460246136944</v>
      </c>
      <c r="H1765" s="92"/>
    </row>
    <row r="1766" spans="1:8" s="15" customFormat="1" ht="25.5" outlineLevel="2">
      <c r="A1766" s="89" t="s">
        <v>141</v>
      </c>
      <c r="B1766" s="104" t="s">
        <v>6733</v>
      </c>
      <c r="C1766" s="103" t="s">
        <v>6732</v>
      </c>
      <c r="D1766" s="161">
        <v>2403540</v>
      </c>
      <c r="E1766" s="161">
        <v>2159760</v>
      </c>
      <c r="F1766" s="162">
        <f t="shared" si="90"/>
        <v>243780</v>
      </c>
      <c r="G1766" s="52">
        <f t="shared" si="89"/>
        <v>0.89857460246136944</v>
      </c>
      <c r="H1766" s="92"/>
    </row>
    <row r="1767" spans="1:8" s="15" customFormat="1" outlineLevel="2">
      <c r="A1767" s="89" t="s">
        <v>141</v>
      </c>
      <c r="B1767" s="104" t="s">
        <v>6731</v>
      </c>
      <c r="C1767" s="103" t="s">
        <v>6730</v>
      </c>
      <c r="D1767" s="161">
        <v>801180</v>
      </c>
      <c r="E1767" s="161">
        <v>719921</v>
      </c>
      <c r="F1767" s="162">
        <f t="shared" si="90"/>
        <v>81259</v>
      </c>
      <c r="G1767" s="52">
        <f t="shared" si="89"/>
        <v>0.89857585062033496</v>
      </c>
      <c r="H1767" s="92"/>
    </row>
    <row r="1768" spans="1:8" s="15" customFormat="1" ht="25.5" outlineLevel="2">
      <c r="A1768" s="89" t="s">
        <v>141</v>
      </c>
      <c r="B1768" s="104" t="s">
        <v>6729</v>
      </c>
      <c r="C1768" s="103" t="s">
        <v>6728</v>
      </c>
      <c r="D1768" s="161">
        <v>801180</v>
      </c>
      <c r="E1768" s="161">
        <v>719921</v>
      </c>
      <c r="F1768" s="162">
        <f t="shared" si="90"/>
        <v>81259</v>
      </c>
      <c r="G1768" s="52">
        <f t="shared" si="89"/>
        <v>0.89857585062033496</v>
      </c>
      <c r="H1768" s="92"/>
    </row>
    <row r="1769" spans="1:8" s="15" customFormat="1" outlineLevel="2">
      <c r="A1769" s="89" t="s">
        <v>141</v>
      </c>
      <c r="B1769" s="104" t="s">
        <v>6727</v>
      </c>
      <c r="C1769" s="103" t="s">
        <v>6726</v>
      </c>
      <c r="D1769" s="161">
        <v>1602360</v>
      </c>
      <c r="E1769" s="161">
        <v>1439840</v>
      </c>
      <c r="F1769" s="162">
        <f t="shared" si="90"/>
        <v>162520</v>
      </c>
      <c r="G1769" s="52">
        <f t="shared" si="89"/>
        <v>0.89857460246136944</v>
      </c>
      <c r="H1769" s="92"/>
    </row>
    <row r="1770" spans="1:8" s="15" customFormat="1" outlineLevel="2">
      <c r="A1770" s="89" t="s">
        <v>141</v>
      </c>
      <c r="B1770" s="104" t="s">
        <v>6725</v>
      </c>
      <c r="C1770" s="103" t="s">
        <v>6724</v>
      </c>
      <c r="D1770" s="161">
        <v>3204720</v>
      </c>
      <c r="E1770" s="161">
        <v>2879681</v>
      </c>
      <c r="F1770" s="162">
        <f t="shared" si="90"/>
        <v>325039</v>
      </c>
      <c r="G1770" s="52">
        <f t="shared" si="89"/>
        <v>0.89857491450111082</v>
      </c>
      <c r="H1770" s="92"/>
    </row>
    <row r="1771" spans="1:8" s="15" customFormat="1" ht="38.25" outlineLevel="2">
      <c r="A1771" s="89" t="s">
        <v>141</v>
      </c>
      <c r="B1771" s="104" t="s">
        <v>6723</v>
      </c>
      <c r="C1771" s="103" t="s">
        <v>6641</v>
      </c>
      <c r="D1771" s="161">
        <v>1281888</v>
      </c>
      <c r="E1771" s="161">
        <v>1151114.8</v>
      </c>
      <c r="F1771" s="162">
        <f t="shared" si="90"/>
        <v>130773.19999999995</v>
      </c>
      <c r="G1771" s="52">
        <f t="shared" si="89"/>
        <v>0.89798391123093446</v>
      </c>
      <c r="H1771" s="92"/>
    </row>
    <row r="1772" spans="1:8" s="15" customFormat="1" outlineLevel="2">
      <c r="A1772" s="89" t="s">
        <v>141</v>
      </c>
      <c r="B1772" s="104" t="s">
        <v>6720</v>
      </c>
      <c r="C1772" s="103" t="s">
        <v>6671</v>
      </c>
      <c r="D1772" s="161">
        <v>4005900</v>
      </c>
      <c r="E1772" s="161">
        <v>3599601</v>
      </c>
      <c r="F1772" s="162">
        <f t="shared" si="90"/>
        <v>406299</v>
      </c>
      <c r="G1772" s="52">
        <f t="shared" si="89"/>
        <v>0.89857485209316257</v>
      </c>
      <c r="H1772" s="92"/>
    </row>
    <row r="1773" spans="1:8" s="15" customFormat="1" ht="25.5" outlineLevel="2">
      <c r="A1773" s="89" t="s">
        <v>141</v>
      </c>
      <c r="B1773" s="104" t="s">
        <v>6719</v>
      </c>
      <c r="C1773" s="103" t="s">
        <v>6718</v>
      </c>
      <c r="D1773" s="161">
        <v>801180</v>
      </c>
      <c r="E1773" s="161">
        <v>719921</v>
      </c>
      <c r="F1773" s="162">
        <f t="shared" si="90"/>
        <v>81259</v>
      </c>
      <c r="G1773" s="52">
        <f t="shared" si="89"/>
        <v>0.89857585062033496</v>
      </c>
      <c r="H1773" s="92"/>
    </row>
    <row r="1774" spans="1:8" s="15" customFormat="1" ht="25.5" outlineLevel="2">
      <c r="A1774" s="89" t="s">
        <v>141</v>
      </c>
      <c r="B1774" s="104" t="s">
        <v>6717</v>
      </c>
      <c r="C1774" s="103" t="s">
        <v>6716</v>
      </c>
      <c r="D1774" s="161">
        <v>1842714</v>
      </c>
      <c r="E1774" s="161">
        <v>1655817</v>
      </c>
      <c r="F1774" s="162">
        <f t="shared" si="90"/>
        <v>186897</v>
      </c>
      <c r="G1774" s="52">
        <f t="shared" si="89"/>
        <v>0.89857514513918058</v>
      </c>
      <c r="H1774" s="92"/>
    </row>
    <row r="1775" spans="1:8" s="15" customFormat="1" outlineLevel="2">
      <c r="A1775" s="89" t="s">
        <v>141</v>
      </c>
      <c r="B1775" s="104" t="s">
        <v>6715</v>
      </c>
      <c r="C1775" s="103" t="s">
        <v>6714</v>
      </c>
      <c r="D1775" s="161">
        <v>4005900</v>
      </c>
      <c r="E1775" s="161">
        <v>3599601</v>
      </c>
      <c r="F1775" s="162">
        <f t="shared" si="90"/>
        <v>406299</v>
      </c>
      <c r="G1775" s="52">
        <f t="shared" si="89"/>
        <v>0.89857485209316257</v>
      </c>
      <c r="H1775" s="92"/>
    </row>
    <row r="1776" spans="1:8" s="15" customFormat="1" ht="25.5" outlineLevel="2">
      <c r="A1776" s="89" t="s">
        <v>141</v>
      </c>
      <c r="B1776" s="104" t="s">
        <v>6713</v>
      </c>
      <c r="C1776" s="103" t="s">
        <v>6712</v>
      </c>
      <c r="D1776" s="161">
        <v>11016226</v>
      </c>
      <c r="E1776" s="161">
        <v>9898901.0399999991</v>
      </c>
      <c r="F1776" s="162">
        <f t="shared" si="90"/>
        <v>1117324.9600000009</v>
      </c>
      <c r="G1776" s="52">
        <f t="shared" si="89"/>
        <v>0.89857461529928662</v>
      </c>
      <c r="H1776" s="92"/>
    </row>
    <row r="1777" spans="1:8" s="15" customFormat="1" ht="25.5" outlineLevel="2">
      <c r="A1777" s="89" t="s">
        <v>141</v>
      </c>
      <c r="B1777" s="104" t="s">
        <v>6711</v>
      </c>
      <c r="C1777" s="103" t="s">
        <v>6710</v>
      </c>
      <c r="D1777" s="161">
        <v>12017701</v>
      </c>
      <c r="E1777" s="161">
        <v>10798801.02</v>
      </c>
      <c r="F1777" s="162">
        <f t="shared" si="90"/>
        <v>1218899.9800000004</v>
      </c>
      <c r="G1777" s="52">
        <f t="shared" si="89"/>
        <v>0.89857461256524851</v>
      </c>
      <c r="H1777" s="92"/>
    </row>
    <row r="1778" spans="1:8" s="15" customFormat="1" ht="25.5" outlineLevel="2">
      <c r="A1778" s="89" t="s">
        <v>141</v>
      </c>
      <c r="B1778" s="104" t="s">
        <v>6709</v>
      </c>
      <c r="C1778" s="103" t="s">
        <v>6708</v>
      </c>
      <c r="D1778" s="161">
        <v>12017701</v>
      </c>
      <c r="E1778" s="161">
        <v>10798801.029999999</v>
      </c>
      <c r="F1778" s="162">
        <f t="shared" si="90"/>
        <v>1218899.9700000007</v>
      </c>
      <c r="G1778" s="52">
        <f t="shared" si="89"/>
        <v>0.89857461339735445</v>
      </c>
      <c r="H1778" s="92"/>
    </row>
    <row r="1779" spans="1:8" s="15" customFormat="1" ht="38.25" outlineLevel="2">
      <c r="A1779" s="89" t="s">
        <v>141</v>
      </c>
      <c r="B1779" s="104" t="s">
        <v>6707</v>
      </c>
      <c r="C1779" s="103" t="s">
        <v>6706</v>
      </c>
      <c r="D1779" s="161">
        <v>6008850</v>
      </c>
      <c r="E1779" s="161">
        <v>5312569.55</v>
      </c>
      <c r="F1779" s="162">
        <f t="shared" si="90"/>
        <v>696280.45000000019</v>
      </c>
      <c r="G1779" s="52">
        <f t="shared" si="89"/>
        <v>0.88412417517495023</v>
      </c>
      <c r="H1779" s="92"/>
    </row>
    <row r="1780" spans="1:8" s="15" customFormat="1" ht="25.5" outlineLevel="2">
      <c r="A1780" s="89" t="s">
        <v>141</v>
      </c>
      <c r="B1780" s="104" t="s">
        <v>6705</v>
      </c>
      <c r="C1780" s="103" t="s">
        <v>6704</v>
      </c>
      <c r="D1780" s="161">
        <v>5007375</v>
      </c>
      <c r="E1780" s="161">
        <v>4499500.04</v>
      </c>
      <c r="F1780" s="162">
        <f t="shared" si="90"/>
        <v>507874.95999999996</v>
      </c>
      <c r="G1780" s="52">
        <f t="shared" si="89"/>
        <v>0.89857461044958686</v>
      </c>
      <c r="H1780" s="92"/>
    </row>
    <row r="1781" spans="1:8" s="15" customFormat="1" ht="25.5" outlineLevel="2">
      <c r="A1781" s="89" t="s">
        <v>141</v>
      </c>
      <c r="B1781" s="104" t="s">
        <v>6703</v>
      </c>
      <c r="C1781" s="103" t="s">
        <v>6702</v>
      </c>
      <c r="D1781" s="161">
        <v>8011800</v>
      </c>
      <c r="E1781" s="161">
        <v>7018670.4699999997</v>
      </c>
      <c r="F1781" s="162">
        <f t="shared" si="90"/>
        <v>993129.53000000026</v>
      </c>
      <c r="G1781" s="52">
        <f t="shared" si="89"/>
        <v>0.87604164732020262</v>
      </c>
      <c r="H1781" s="92"/>
    </row>
    <row r="1782" spans="1:8" s="15" customFormat="1" ht="25.5" outlineLevel="2">
      <c r="A1782" s="89" t="s">
        <v>141</v>
      </c>
      <c r="B1782" s="104" t="s">
        <v>6700</v>
      </c>
      <c r="C1782" s="103" t="s">
        <v>6699</v>
      </c>
      <c r="D1782" s="161">
        <v>6008850</v>
      </c>
      <c r="E1782" s="161">
        <v>5399400.0599999996</v>
      </c>
      <c r="F1782" s="162">
        <f t="shared" si="90"/>
        <v>609449.94000000041</v>
      </c>
      <c r="G1782" s="52">
        <f t="shared" si="89"/>
        <v>0.89857461244664116</v>
      </c>
      <c r="H1782" s="92"/>
    </row>
    <row r="1783" spans="1:8" s="15" customFormat="1" ht="25.5" outlineLevel="2">
      <c r="A1783" s="89" t="s">
        <v>141</v>
      </c>
      <c r="B1783" s="104" t="s">
        <v>6698</v>
      </c>
      <c r="C1783" s="103" t="s">
        <v>6697</v>
      </c>
      <c r="D1783" s="161">
        <v>5007375</v>
      </c>
      <c r="E1783" s="161">
        <v>4494914.84</v>
      </c>
      <c r="F1783" s="162">
        <f t="shared" si="90"/>
        <v>512460.16000000015</v>
      </c>
      <c r="G1783" s="52">
        <f t="shared" si="89"/>
        <v>0.89765892109139012</v>
      </c>
      <c r="H1783" s="92"/>
    </row>
    <row r="1784" spans="1:8" s="15" customFormat="1" ht="38.25" outlineLevel="2">
      <c r="A1784" s="89" t="s">
        <v>141</v>
      </c>
      <c r="B1784" s="104" t="s">
        <v>6696</v>
      </c>
      <c r="C1784" s="103" t="s">
        <v>6695</v>
      </c>
      <c r="D1784" s="161">
        <v>3004425</v>
      </c>
      <c r="E1784" s="161">
        <v>2699700.04</v>
      </c>
      <c r="F1784" s="162">
        <f t="shared" si="90"/>
        <v>304724.95999999996</v>
      </c>
      <c r="G1784" s="52">
        <f t="shared" si="89"/>
        <v>0.89857461577506514</v>
      </c>
      <c r="H1784" s="92"/>
    </row>
    <row r="1785" spans="1:8" s="15" customFormat="1" ht="25.5" outlineLevel="2">
      <c r="A1785" s="89" t="s">
        <v>141</v>
      </c>
      <c r="B1785" s="104" t="s">
        <v>6694</v>
      </c>
      <c r="C1785" s="103" t="s">
        <v>6693</v>
      </c>
      <c r="D1785" s="161">
        <v>2002950</v>
      </c>
      <c r="E1785" s="161">
        <v>1799800.01</v>
      </c>
      <c r="F1785" s="162">
        <f t="shared" si="90"/>
        <v>203149.99</v>
      </c>
      <c r="G1785" s="52">
        <f t="shared" si="89"/>
        <v>0.8985746074540053</v>
      </c>
      <c r="H1785" s="92"/>
    </row>
    <row r="1786" spans="1:8" s="15" customFormat="1" ht="25.5" outlineLevel="2">
      <c r="A1786" s="89" t="s">
        <v>141</v>
      </c>
      <c r="B1786" s="104" t="s">
        <v>6692</v>
      </c>
      <c r="C1786" s="103" t="s">
        <v>6691</v>
      </c>
      <c r="D1786" s="161">
        <v>2002950</v>
      </c>
      <c r="E1786" s="161">
        <v>1799800.01</v>
      </c>
      <c r="F1786" s="162">
        <f t="shared" si="90"/>
        <v>203149.99</v>
      </c>
      <c r="G1786" s="52">
        <f t="shared" si="89"/>
        <v>0.8985746074540053</v>
      </c>
      <c r="H1786" s="92"/>
    </row>
    <row r="1787" spans="1:8" s="15" customFormat="1" outlineLevel="2">
      <c r="A1787" s="89" t="s">
        <v>141</v>
      </c>
      <c r="B1787" s="104" t="s">
        <v>6690</v>
      </c>
      <c r="C1787" s="103" t="s">
        <v>6689</v>
      </c>
      <c r="D1787" s="161">
        <v>3004425</v>
      </c>
      <c r="E1787" s="161">
        <v>2674118.86</v>
      </c>
      <c r="F1787" s="162">
        <f t="shared" si="90"/>
        <v>330306.14000000013</v>
      </c>
      <c r="G1787" s="52">
        <f t="shared" si="89"/>
        <v>0.89006011466420354</v>
      </c>
      <c r="H1787" s="92"/>
    </row>
    <row r="1788" spans="1:8" s="15" customFormat="1" outlineLevel="2">
      <c r="A1788" s="89" t="s">
        <v>141</v>
      </c>
      <c r="B1788" s="104" t="s">
        <v>6688</v>
      </c>
      <c r="C1788" s="103" t="s">
        <v>6687</v>
      </c>
      <c r="D1788" s="161">
        <v>4005900</v>
      </c>
      <c r="E1788" s="161">
        <v>3599600.07</v>
      </c>
      <c r="F1788" s="162">
        <f t="shared" si="90"/>
        <v>406299.93000000017</v>
      </c>
      <c r="G1788" s="52">
        <f t="shared" si="89"/>
        <v>0.89857461993559495</v>
      </c>
      <c r="H1788" s="92"/>
    </row>
    <row r="1789" spans="1:8" s="15" customFormat="1" ht="25.5" outlineLevel="2">
      <c r="A1789" s="89" t="s">
        <v>141</v>
      </c>
      <c r="B1789" s="104" t="s">
        <v>6686</v>
      </c>
      <c r="C1789" s="103" t="s">
        <v>6685</v>
      </c>
      <c r="D1789" s="161">
        <v>3004425</v>
      </c>
      <c r="E1789" s="161">
        <v>2699700.04</v>
      </c>
      <c r="F1789" s="162">
        <f t="shared" si="90"/>
        <v>304724.95999999996</v>
      </c>
      <c r="G1789" s="52">
        <f t="shared" si="89"/>
        <v>0.89857461577506514</v>
      </c>
      <c r="H1789" s="92"/>
    </row>
    <row r="1790" spans="1:8" s="15" customFormat="1" ht="25.5" outlineLevel="2">
      <c r="A1790" s="89" t="s">
        <v>141</v>
      </c>
      <c r="B1790" s="104" t="s">
        <v>6684</v>
      </c>
      <c r="C1790" s="103" t="s">
        <v>6683</v>
      </c>
      <c r="D1790" s="161">
        <v>3004425</v>
      </c>
      <c r="E1790" s="161">
        <v>2699700.04</v>
      </c>
      <c r="F1790" s="162">
        <f t="shared" si="90"/>
        <v>304724.95999999996</v>
      </c>
      <c r="G1790" s="52">
        <f t="shared" si="89"/>
        <v>0.89857461577506514</v>
      </c>
      <c r="H1790" s="92"/>
    </row>
    <row r="1791" spans="1:8" s="15" customFormat="1" ht="25.5" outlineLevel="2">
      <c r="A1791" s="89" t="s">
        <v>141</v>
      </c>
      <c r="B1791" s="104" t="s">
        <v>6682</v>
      </c>
      <c r="C1791" s="103" t="s">
        <v>6681</v>
      </c>
      <c r="D1791" s="161">
        <v>2002950</v>
      </c>
      <c r="E1791" s="161">
        <v>1648526.97</v>
      </c>
      <c r="F1791" s="162">
        <f t="shared" si="90"/>
        <v>354423.03</v>
      </c>
      <c r="G1791" s="52">
        <f t="shared" si="89"/>
        <v>0.82304948700666514</v>
      </c>
      <c r="H1791" s="92"/>
    </row>
    <row r="1792" spans="1:8" s="15" customFormat="1" ht="25.5" outlineLevel="2">
      <c r="A1792" s="89" t="s">
        <v>141</v>
      </c>
      <c r="B1792" s="104" t="s">
        <v>6680</v>
      </c>
      <c r="C1792" s="103" t="s">
        <v>6679</v>
      </c>
      <c r="D1792" s="161">
        <v>1001475</v>
      </c>
      <c r="E1792" s="161">
        <v>899900.02</v>
      </c>
      <c r="F1792" s="162">
        <f t="shared" si="90"/>
        <v>101574.97999999998</v>
      </c>
      <c r="G1792" s="52">
        <f t="shared" ref="G1792:G1823" si="91">E1792/D1792</f>
        <v>0.89857462243191299</v>
      </c>
      <c r="H1792" s="92"/>
    </row>
    <row r="1793" spans="1:8" s="15" customFormat="1" ht="25.5" outlineLevel="2">
      <c r="A1793" s="89" t="s">
        <v>141</v>
      </c>
      <c r="B1793" s="104" t="s">
        <v>6678</v>
      </c>
      <c r="C1793" s="103" t="s">
        <v>6677</v>
      </c>
      <c r="D1793" s="161">
        <v>1001475</v>
      </c>
      <c r="E1793" s="161">
        <v>899900.02</v>
      </c>
      <c r="F1793" s="162">
        <f t="shared" ref="F1793:F1824" si="92">D1793-E1793</f>
        <v>101574.97999999998</v>
      </c>
      <c r="G1793" s="52">
        <f t="shared" si="91"/>
        <v>0.89857462243191299</v>
      </c>
      <c r="H1793" s="92"/>
    </row>
    <row r="1794" spans="1:8" s="15" customFormat="1" ht="25.5" outlineLevel="2">
      <c r="A1794" s="89" t="s">
        <v>141</v>
      </c>
      <c r="B1794" s="104" t="s">
        <v>6676</v>
      </c>
      <c r="C1794" s="103" t="s">
        <v>6675</v>
      </c>
      <c r="D1794" s="161">
        <v>2002950</v>
      </c>
      <c r="E1794" s="161">
        <v>1799800.01</v>
      </c>
      <c r="F1794" s="162">
        <f t="shared" si="92"/>
        <v>203149.99</v>
      </c>
      <c r="G1794" s="52">
        <f t="shared" si="91"/>
        <v>0.8985746074540053</v>
      </c>
      <c r="H1794" s="92"/>
    </row>
    <row r="1795" spans="1:8" s="15" customFormat="1" ht="25.5" outlineLevel="2">
      <c r="A1795" s="89" t="s">
        <v>141</v>
      </c>
      <c r="B1795" s="104" t="s">
        <v>6674</v>
      </c>
      <c r="C1795" s="103" t="s">
        <v>6673</v>
      </c>
      <c r="D1795" s="161">
        <v>5007375</v>
      </c>
      <c r="E1795" s="161">
        <v>4499500.04</v>
      </c>
      <c r="F1795" s="162">
        <f t="shared" si="92"/>
        <v>507874.95999999996</v>
      </c>
      <c r="G1795" s="52">
        <f t="shared" si="91"/>
        <v>0.89857461044958686</v>
      </c>
      <c r="H1795" s="92"/>
    </row>
    <row r="1796" spans="1:8" s="15" customFormat="1" outlineLevel="2">
      <c r="A1796" s="89" t="s">
        <v>141</v>
      </c>
      <c r="B1796" s="104" t="s">
        <v>6672</v>
      </c>
      <c r="C1796" s="103" t="s">
        <v>6671</v>
      </c>
      <c r="D1796" s="161">
        <v>2002950</v>
      </c>
      <c r="E1796" s="161">
        <v>1799800.01</v>
      </c>
      <c r="F1796" s="162">
        <f t="shared" si="92"/>
        <v>203149.99</v>
      </c>
      <c r="G1796" s="52">
        <f t="shared" si="91"/>
        <v>0.8985746074540053</v>
      </c>
      <c r="H1796" s="92"/>
    </row>
    <row r="1797" spans="1:8" s="15" customFormat="1" outlineLevel="2">
      <c r="A1797" s="89" t="s">
        <v>141</v>
      </c>
      <c r="B1797" s="104" t="s">
        <v>6668</v>
      </c>
      <c r="C1797" s="103" t="s">
        <v>6667</v>
      </c>
      <c r="D1797" s="161">
        <v>100148</v>
      </c>
      <c r="E1797" s="161">
        <v>89990.45</v>
      </c>
      <c r="F1797" s="162">
        <f t="shared" si="92"/>
        <v>10157.550000000003</v>
      </c>
      <c r="G1797" s="52">
        <f t="shared" si="91"/>
        <v>0.89857460957782476</v>
      </c>
      <c r="H1797" s="92"/>
    </row>
    <row r="1798" spans="1:8" s="15" customFormat="1" outlineLevel="2">
      <c r="A1798" s="89" t="s">
        <v>141</v>
      </c>
      <c r="B1798" s="104" t="s">
        <v>6666</v>
      </c>
      <c r="C1798" s="103" t="s">
        <v>6665</v>
      </c>
      <c r="D1798" s="161">
        <v>3004425</v>
      </c>
      <c r="E1798" s="161">
        <v>2699700.04</v>
      </c>
      <c r="F1798" s="162">
        <f t="shared" si="92"/>
        <v>304724.95999999996</v>
      </c>
      <c r="G1798" s="52">
        <f t="shared" si="91"/>
        <v>0.89857461577506514</v>
      </c>
      <c r="H1798" s="92"/>
    </row>
    <row r="1799" spans="1:8" s="15" customFormat="1" ht="25.5" outlineLevel="2">
      <c r="A1799" s="89" t="s">
        <v>141</v>
      </c>
      <c r="B1799" s="104" t="s">
        <v>6664</v>
      </c>
      <c r="C1799" s="103" t="s">
        <v>6663</v>
      </c>
      <c r="D1799" s="161">
        <v>2002950</v>
      </c>
      <c r="E1799" s="161">
        <v>1799800.01</v>
      </c>
      <c r="F1799" s="162">
        <f t="shared" si="92"/>
        <v>203149.99</v>
      </c>
      <c r="G1799" s="52">
        <f t="shared" si="91"/>
        <v>0.8985746074540053</v>
      </c>
      <c r="H1799" s="92"/>
    </row>
    <row r="1800" spans="1:8" s="15" customFormat="1" ht="25.5" outlineLevel="2">
      <c r="A1800" s="89" t="s">
        <v>141</v>
      </c>
      <c r="B1800" s="104" t="s">
        <v>6662</v>
      </c>
      <c r="C1800" s="103" t="s">
        <v>6661</v>
      </c>
      <c r="D1800" s="161">
        <v>3004425</v>
      </c>
      <c r="E1800" s="161">
        <v>2699700.04</v>
      </c>
      <c r="F1800" s="162">
        <f t="shared" si="92"/>
        <v>304724.95999999996</v>
      </c>
      <c r="G1800" s="52">
        <f t="shared" si="91"/>
        <v>0.89857461577506514</v>
      </c>
      <c r="H1800" s="92"/>
    </row>
    <row r="1801" spans="1:8" s="15" customFormat="1" outlineLevel="2">
      <c r="A1801" s="89" t="s">
        <v>141</v>
      </c>
      <c r="B1801" s="104" t="s">
        <v>6660</v>
      </c>
      <c r="C1801" s="103" t="s">
        <v>6659</v>
      </c>
      <c r="D1801" s="161">
        <v>650959</v>
      </c>
      <c r="E1801" s="161">
        <v>584935.23</v>
      </c>
      <c r="F1801" s="162">
        <f t="shared" si="92"/>
        <v>66023.770000000019</v>
      </c>
      <c r="G1801" s="52">
        <f t="shared" si="91"/>
        <v>0.89857461068976696</v>
      </c>
      <c r="H1801" s="92"/>
    </row>
    <row r="1802" spans="1:8" s="15" customFormat="1" outlineLevel="2">
      <c r="A1802" s="89" t="s">
        <v>141</v>
      </c>
      <c r="B1802" s="104" t="s">
        <v>6658</v>
      </c>
      <c r="C1802" s="103" t="s">
        <v>6657</v>
      </c>
      <c r="D1802" s="161">
        <v>25037</v>
      </c>
      <c r="E1802" s="161">
        <v>22497.61</v>
      </c>
      <c r="F1802" s="162">
        <f t="shared" si="92"/>
        <v>2539.3899999999994</v>
      </c>
      <c r="G1802" s="52">
        <f t="shared" si="91"/>
        <v>0.89857450972560615</v>
      </c>
      <c r="H1802" s="92"/>
    </row>
    <row r="1803" spans="1:8" s="15" customFormat="1" outlineLevel="2">
      <c r="A1803" s="89" t="s">
        <v>141</v>
      </c>
      <c r="B1803" s="104" t="s">
        <v>6656</v>
      </c>
      <c r="C1803" s="103" t="s">
        <v>6655</v>
      </c>
      <c r="D1803" s="161">
        <v>1502213</v>
      </c>
      <c r="E1803" s="161">
        <v>1349850.47</v>
      </c>
      <c r="F1803" s="162">
        <f t="shared" si="92"/>
        <v>152362.53000000003</v>
      </c>
      <c r="G1803" s="52">
        <f t="shared" si="91"/>
        <v>0.8985746162494932</v>
      </c>
      <c r="H1803" s="92"/>
    </row>
    <row r="1804" spans="1:8" s="15" customFormat="1" ht="38.25" outlineLevel="2">
      <c r="A1804" s="89" t="s">
        <v>141</v>
      </c>
      <c r="B1804" s="104" t="s">
        <v>6654</v>
      </c>
      <c r="C1804" s="103" t="s">
        <v>6653</v>
      </c>
      <c r="D1804" s="161">
        <v>3004425</v>
      </c>
      <c r="E1804" s="161">
        <v>2699700.04</v>
      </c>
      <c r="F1804" s="162">
        <f t="shared" si="92"/>
        <v>304724.95999999996</v>
      </c>
      <c r="G1804" s="52">
        <f t="shared" si="91"/>
        <v>0.89857461577506514</v>
      </c>
      <c r="H1804" s="92"/>
    </row>
    <row r="1805" spans="1:8" s="15" customFormat="1" outlineLevel="2">
      <c r="A1805" s="89" t="s">
        <v>141</v>
      </c>
      <c r="B1805" s="104" t="s">
        <v>6652</v>
      </c>
      <c r="C1805" s="103" t="s">
        <v>6651</v>
      </c>
      <c r="D1805" s="161">
        <v>2002950</v>
      </c>
      <c r="E1805" s="161">
        <v>1799799.12</v>
      </c>
      <c r="F1805" s="162">
        <f t="shared" si="92"/>
        <v>203150.87999999989</v>
      </c>
      <c r="G1805" s="52">
        <f t="shared" si="91"/>
        <v>0.89857416310941363</v>
      </c>
      <c r="H1805" s="92"/>
    </row>
    <row r="1806" spans="1:8" s="15" customFormat="1" ht="25.5" outlineLevel="2">
      <c r="A1806" s="89" t="s">
        <v>141</v>
      </c>
      <c r="B1806" s="104" t="s">
        <v>6650</v>
      </c>
      <c r="C1806" s="103" t="s">
        <v>6649</v>
      </c>
      <c r="D1806" s="161">
        <v>2002950</v>
      </c>
      <c r="E1806" s="161">
        <v>1799800.01</v>
      </c>
      <c r="F1806" s="162">
        <f t="shared" si="92"/>
        <v>203149.99</v>
      </c>
      <c r="G1806" s="52">
        <f t="shared" si="91"/>
        <v>0.8985746074540053</v>
      </c>
      <c r="H1806" s="92"/>
    </row>
    <row r="1807" spans="1:8" s="15" customFormat="1" ht="25.5" outlineLevel="2">
      <c r="A1807" s="89" t="s">
        <v>141</v>
      </c>
      <c r="B1807" s="104" t="s">
        <v>6648</v>
      </c>
      <c r="C1807" s="103" t="s">
        <v>6647</v>
      </c>
      <c r="D1807" s="161">
        <v>400590</v>
      </c>
      <c r="E1807" s="161">
        <v>359960</v>
      </c>
      <c r="F1807" s="162">
        <f t="shared" si="92"/>
        <v>40630</v>
      </c>
      <c r="G1807" s="52">
        <f t="shared" si="91"/>
        <v>0.89857460246136944</v>
      </c>
      <c r="H1807" s="92"/>
    </row>
    <row r="1808" spans="1:8" s="15" customFormat="1" outlineLevel="2">
      <c r="A1808" s="89" t="s">
        <v>141</v>
      </c>
      <c r="B1808" s="104" t="s">
        <v>6646</v>
      </c>
      <c r="C1808" s="103" t="s">
        <v>6645</v>
      </c>
      <c r="D1808" s="161">
        <v>200295</v>
      </c>
      <c r="E1808" s="161">
        <v>179980</v>
      </c>
      <c r="F1808" s="162">
        <f t="shared" si="92"/>
        <v>20315</v>
      </c>
      <c r="G1808" s="52">
        <f t="shared" si="91"/>
        <v>0.89857460246136944</v>
      </c>
      <c r="H1808" s="92"/>
    </row>
    <row r="1809" spans="1:8" s="15" customFormat="1" ht="25.5" outlineLevel="2">
      <c r="A1809" s="89" t="s">
        <v>141</v>
      </c>
      <c r="B1809" s="104" t="s">
        <v>6644</v>
      </c>
      <c r="C1809" s="103" t="s">
        <v>6643</v>
      </c>
      <c r="D1809" s="161">
        <v>200295</v>
      </c>
      <c r="E1809" s="161">
        <v>179980</v>
      </c>
      <c r="F1809" s="162">
        <f t="shared" si="92"/>
        <v>20315</v>
      </c>
      <c r="G1809" s="52">
        <f t="shared" si="91"/>
        <v>0.89857460246136944</v>
      </c>
      <c r="H1809" s="92"/>
    </row>
    <row r="1810" spans="1:8" s="15" customFormat="1" ht="38.25" outlineLevel="2">
      <c r="A1810" s="89" t="s">
        <v>141</v>
      </c>
      <c r="B1810" s="104" t="s">
        <v>6642</v>
      </c>
      <c r="C1810" s="103" t="s">
        <v>6641</v>
      </c>
      <c r="D1810" s="161">
        <v>1502213</v>
      </c>
      <c r="E1810" s="161">
        <v>1349850.47</v>
      </c>
      <c r="F1810" s="162">
        <f t="shared" si="92"/>
        <v>152362.53000000003</v>
      </c>
      <c r="G1810" s="52">
        <f t="shared" si="91"/>
        <v>0.8985746162494932</v>
      </c>
      <c r="H1810" s="92"/>
    </row>
    <row r="1811" spans="1:8" s="15" customFormat="1" outlineLevel="2">
      <c r="A1811" s="89" t="s">
        <v>141</v>
      </c>
      <c r="B1811" s="104" t="s">
        <v>6640</v>
      </c>
      <c r="C1811" s="103" t="s">
        <v>6639</v>
      </c>
      <c r="D1811" s="161">
        <v>1001475</v>
      </c>
      <c r="E1811" s="161">
        <v>899900.02</v>
      </c>
      <c r="F1811" s="162">
        <f t="shared" si="92"/>
        <v>101574.97999999998</v>
      </c>
      <c r="G1811" s="52">
        <f t="shared" si="91"/>
        <v>0.89857462243191299</v>
      </c>
      <c r="H1811" s="92"/>
    </row>
    <row r="1812" spans="1:8" s="15" customFormat="1" ht="25.5" outlineLevel="2">
      <c r="A1812" s="89" t="s">
        <v>141</v>
      </c>
      <c r="B1812" s="104" t="s">
        <v>6638</v>
      </c>
      <c r="C1812" s="103" t="s">
        <v>6637</v>
      </c>
      <c r="D1812" s="161">
        <v>3004425</v>
      </c>
      <c r="E1812" s="161">
        <v>2257789.81</v>
      </c>
      <c r="F1812" s="162">
        <f t="shared" si="92"/>
        <v>746635.19</v>
      </c>
      <c r="G1812" s="52">
        <f t="shared" si="91"/>
        <v>0.75148815829984106</v>
      </c>
      <c r="H1812" s="92"/>
    </row>
    <row r="1813" spans="1:8" s="15" customFormat="1" ht="25.5" outlineLevel="2">
      <c r="A1813" s="89" t="s">
        <v>141</v>
      </c>
      <c r="B1813" s="104" t="s">
        <v>6636</v>
      </c>
      <c r="C1813" s="103" t="s">
        <v>6635</v>
      </c>
      <c r="D1813" s="161">
        <v>1427102</v>
      </c>
      <c r="E1813" s="161">
        <v>1282357.6499999999</v>
      </c>
      <c r="F1813" s="162">
        <f t="shared" si="92"/>
        <v>144744.35000000009</v>
      </c>
      <c r="G1813" s="52">
        <f t="shared" si="91"/>
        <v>0.89857462886324868</v>
      </c>
      <c r="H1813" s="92"/>
    </row>
    <row r="1814" spans="1:8" s="15" customFormat="1" ht="38.25" outlineLevel="2">
      <c r="A1814" s="89" t="s">
        <v>141</v>
      </c>
      <c r="B1814" s="104" t="s">
        <v>10906</v>
      </c>
      <c r="C1814" s="103" t="s">
        <v>10905</v>
      </c>
      <c r="D1814" s="161">
        <v>1002341</v>
      </c>
      <c r="E1814" s="161">
        <v>755743.36</v>
      </c>
      <c r="F1814" s="162">
        <f t="shared" si="92"/>
        <v>246597.64</v>
      </c>
      <c r="G1814" s="52">
        <f t="shared" si="91"/>
        <v>0.75397829680717443</v>
      </c>
      <c r="H1814" s="92"/>
    </row>
    <row r="1815" spans="1:8" s="15" customFormat="1" ht="25.5" outlineLevel="2">
      <c r="A1815" s="89" t="s">
        <v>141</v>
      </c>
      <c r="B1815" s="104" t="s">
        <v>10902</v>
      </c>
      <c r="C1815" s="103" t="s">
        <v>10901</v>
      </c>
      <c r="D1815" s="161">
        <v>1503512</v>
      </c>
      <c r="E1815" s="161">
        <v>1193210.6200000001</v>
      </c>
      <c r="F1815" s="162">
        <f t="shared" si="92"/>
        <v>310301.37999999989</v>
      </c>
      <c r="G1815" s="52">
        <f t="shared" si="91"/>
        <v>0.79361562794310925</v>
      </c>
      <c r="H1815" s="92"/>
    </row>
    <row r="1816" spans="1:8" s="15" customFormat="1" ht="25.5" outlineLevel="2">
      <c r="A1816" s="89" t="s">
        <v>141</v>
      </c>
      <c r="B1816" s="104" t="s">
        <v>10900</v>
      </c>
      <c r="C1816" s="103" t="s">
        <v>10899</v>
      </c>
      <c r="D1816" s="161">
        <v>330773</v>
      </c>
      <c r="E1816" s="161">
        <v>299025.8</v>
      </c>
      <c r="F1816" s="162">
        <f t="shared" si="92"/>
        <v>31747.200000000012</v>
      </c>
      <c r="G1816" s="52">
        <f t="shared" si="91"/>
        <v>0.90402118673531395</v>
      </c>
      <c r="H1816" s="92"/>
    </row>
    <row r="1817" spans="1:8" s="15" customFormat="1" ht="25.5" outlineLevel="2">
      <c r="A1817" s="89" t="s">
        <v>141</v>
      </c>
      <c r="B1817" s="104" t="s">
        <v>10898</v>
      </c>
      <c r="C1817" s="103" t="s">
        <v>10897</v>
      </c>
      <c r="D1817" s="161">
        <v>5011707</v>
      </c>
      <c r="E1817" s="161">
        <v>4528690.1900000004</v>
      </c>
      <c r="F1817" s="162">
        <f t="shared" si="92"/>
        <v>483016.80999999959</v>
      </c>
      <c r="G1817" s="52">
        <f t="shared" si="91"/>
        <v>0.90362229675437933</v>
      </c>
      <c r="H1817" s="92"/>
    </row>
    <row r="1818" spans="1:8" s="15" customFormat="1" ht="25.5" outlineLevel="2">
      <c r="A1818" s="89" t="s">
        <v>141</v>
      </c>
      <c r="B1818" s="104" t="s">
        <v>146</v>
      </c>
      <c r="C1818" s="103" t="s">
        <v>147</v>
      </c>
      <c r="D1818" s="161">
        <v>37532.61</v>
      </c>
      <c r="E1818" s="161">
        <v>33929.99</v>
      </c>
      <c r="F1818" s="162">
        <f t="shared" si="92"/>
        <v>3602.6200000000026</v>
      </c>
      <c r="G1818" s="52">
        <f t="shared" si="91"/>
        <v>0.90401360310407397</v>
      </c>
      <c r="H1818" s="92"/>
    </row>
    <row r="1819" spans="1:8" s="15" customFormat="1" ht="25.5" outlineLevel="2">
      <c r="A1819" s="89" t="s">
        <v>141</v>
      </c>
      <c r="B1819" s="104" t="s">
        <v>10894</v>
      </c>
      <c r="C1819" s="103" t="s">
        <v>10893</v>
      </c>
      <c r="D1819" s="161">
        <v>1703980</v>
      </c>
      <c r="E1819" s="161">
        <v>1540436</v>
      </c>
      <c r="F1819" s="162">
        <f t="shared" si="92"/>
        <v>163544</v>
      </c>
      <c r="G1819" s="52">
        <f t="shared" si="91"/>
        <v>0.90402234768013712</v>
      </c>
      <c r="H1819" s="92"/>
    </row>
    <row r="1820" spans="1:8" s="15" customFormat="1" outlineLevel="2">
      <c r="A1820" s="89" t="s">
        <v>141</v>
      </c>
      <c r="B1820" s="104" t="s">
        <v>10892</v>
      </c>
      <c r="C1820" s="103" t="s">
        <v>10891</v>
      </c>
      <c r="D1820" s="161">
        <v>73672</v>
      </c>
      <c r="E1820" s="161">
        <v>66601.06</v>
      </c>
      <c r="F1820" s="162">
        <f t="shared" si="92"/>
        <v>7070.9400000000023</v>
      </c>
      <c r="G1820" s="52">
        <f t="shared" si="91"/>
        <v>0.90402133782169614</v>
      </c>
      <c r="H1820" s="92"/>
    </row>
    <row r="1821" spans="1:8" s="15" customFormat="1" ht="25.5" outlineLevel="2">
      <c r="A1821" s="89" t="s">
        <v>141</v>
      </c>
      <c r="B1821" s="104" t="s">
        <v>10890</v>
      </c>
      <c r="C1821" s="103" t="s">
        <v>10889</v>
      </c>
      <c r="D1821" s="161">
        <v>2305385</v>
      </c>
      <c r="E1821" s="161">
        <v>1807985.44</v>
      </c>
      <c r="F1821" s="162">
        <f t="shared" si="92"/>
        <v>497399.56000000006</v>
      </c>
      <c r="G1821" s="52">
        <f t="shared" si="91"/>
        <v>0.78424447109701845</v>
      </c>
      <c r="H1821" s="92"/>
    </row>
    <row r="1822" spans="1:8" s="15" customFormat="1" outlineLevel="2">
      <c r="A1822" s="89" t="s">
        <v>141</v>
      </c>
      <c r="B1822" s="104" t="s">
        <v>10888</v>
      </c>
      <c r="C1822" s="103" t="s">
        <v>10887</v>
      </c>
      <c r="D1822" s="161">
        <v>250585</v>
      </c>
      <c r="E1822" s="161">
        <v>203002.4</v>
      </c>
      <c r="F1822" s="162">
        <f t="shared" si="92"/>
        <v>47582.600000000006</v>
      </c>
      <c r="G1822" s="52">
        <f t="shared" si="91"/>
        <v>0.81011393339585369</v>
      </c>
      <c r="H1822" s="92"/>
    </row>
    <row r="1823" spans="1:8" s="15" customFormat="1" outlineLevel="2">
      <c r="A1823" s="89" t="s">
        <v>141</v>
      </c>
      <c r="B1823" s="104" t="s">
        <v>10886</v>
      </c>
      <c r="C1823" s="103" t="s">
        <v>10885</v>
      </c>
      <c r="D1823" s="161">
        <v>2104917</v>
      </c>
      <c r="E1823" s="161">
        <v>1902892</v>
      </c>
      <c r="F1823" s="162">
        <f t="shared" si="92"/>
        <v>202025</v>
      </c>
      <c r="G1823" s="52">
        <f t="shared" si="91"/>
        <v>0.90402234387389147</v>
      </c>
      <c r="H1823" s="92"/>
    </row>
    <row r="1824" spans="1:8" s="15" customFormat="1" ht="25.5" outlineLevel="2">
      <c r="A1824" s="89" t="s">
        <v>141</v>
      </c>
      <c r="B1824" s="104" t="s">
        <v>10884</v>
      </c>
      <c r="C1824" s="103" t="s">
        <v>10883</v>
      </c>
      <c r="D1824" s="161">
        <v>1683934</v>
      </c>
      <c r="E1824" s="161">
        <v>1522313.8</v>
      </c>
      <c r="F1824" s="162">
        <f t="shared" si="92"/>
        <v>161620.19999999995</v>
      </c>
      <c r="G1824" s="52">
        <f t="shared" ref="G1824:G1855" si="93">E1824/D1824</f>
        <v>0.90402224790282759</v>
      </c>
      <c r="H1824" s="92"/>
    </row>
    <row r="1825" spans="1:8" s="15" customFormat="1" ht="25.5" outlineLevel="2">
      <c r="A1825" s="89" t="s">
        <v>141</v>
      </c>
      <c r="B1825" s="104" t="s">
        <v>10882</v>
      </c>
      <c r="C1825" s="103" t="s">
        <v>10881</v>
      </c>
      <c r="D1825" s="161">
        <v>2004683</v>
      </c>
      <c r="E1825" s="161">
        <v>1758843.63</v>
      </c>
      <c r="F1825" s="162">
        <f t="shared" ref="F1825:F1856" si="94">D1825-E1825</f>
        <v>245839.37000000011</v>
      </c>
      <c r="G1825" s="52">
        <f t="shared" si="93"/>
        <v>0.87736745909453007</v>
      </c>
      <c r="H1825" s="92"/>
    </row>
    <row r="1826" spans="1:8" s="15" customFormat="1" ht="25.5" outlineLevel="2">
      <c r="A1826" s="89" t="s">
        <v>141</v>
      </c>
      <c r="B1826" s="104" t="s">
        <v>10880</v>
      </c>
      <c r="C1826" s="103" t="s">
        <v>10879</v>
      </c>
      <c r="D1826" s="161">
        <v>2170069</v>
      </c>
      <c r="E1826" s="161">
        <v>1611894.19</v>
      </c>
      <c r="F1826" s="162">
        <f t="shared" si="94"/>
        <v>558174.81000000006</v>
      </c>
      <c r="G1826" s="52">
        <f t="shared" si="93"/>
        <v>0.74278476398676718</v>
      </c>
      <c r="H1826" s="92"/>
    </row>
    <row r="1827" spans="1:8" s="15" customFormat="1" ht="25.5" outlineLevel="2">
      <c r="A1827" s="89" t="s">
        <v>141</v>
      </c>
      <c r="B1827" s="104" t="s">
        <v>10878</v>
      </c>
      <c r="C1827" s="103" t="s">
        <v>10877</v>
      </c>
      <c r="D1827" s="161">
        <v>200468</v>
      </c>
      <c r="E1827" s="161">
        <v>181228</v>
      </c>
      <c r="F1827" s="162">
        <f t="shared" si="94"/>
        <v>19240</v>
      </c>
      <c r="G1827" s="52">
        <f t="shared" si="93"/>
        <v>0.90402458247700379</v>
      </c>
      <c r="H1827" s="92"/>
    </row>
    <row r="1828" spans="1:8" s="15" customFormat="1" ht="25.5" outlineLevel="2">
      <c r="A1828" s="89" t="s">
        <v>141</v>
      </c>
      <c r="B1828" s="104" t="s">
        <v>10876</v>
      </c>
      <c r="C1828" s="103" t="s">
        <v>10875</v>
      </c>
      <c r="D1828" s="161">
        <v>451054</v>
      </c>
      <c r="E1828" s="161">
        <v>342506.49</v>
      </c>
      <c r="F1828" s="162">
        <f t="shared" si="94"/>
        <v>108547.51000000001</v>
      </c>
      <c r="G1828" s="52">
        <f t="shared" si="93"/>
        <v>0.7593469739765083</v>
      </c>
      <c r="H1828" s="92"/>
    </row>
    <row r="1829" spans="1:8" s="15" customFormat="1" outlineLevel="2">
      <c r="A1829" s="89" t="s">
        <v>141</v>
      </c>
      <c r="B1829" s="104" t="s">
        <v>10874</v>
      </c>
      <c r="C1829" s="103" t="s">
        <v>10873</v>
      </c>
      <c r="D1829" s="161">
        <v>1703980</v>
      </c>
      <c r="E1829" s="161">
        <v>1494989.66</v>
      </c>
      <c r="F1829" s="162">
        <f t="shared" si="94"/>
        <v>208990.34000000008</v>
      </c>
      <c r="G1829" s="52">
        <f t="shared" si="93"/>
        <v>0.8773516473198042</v>
      </c>
      <c r="H1829" s="92"/>
    </row>
    <row r="1830" spans="1:8" s="15" customFormat="1" outlineLevel="2">
      <c r="A1830" s="89" t="s">
        <v>141</v>
      </c>
      <c r="B1830" s="104" t="s">
        <v>10872</v>
      </c>
      <c r="C1830" s="103" t="s">
        <v>10871</v>
      </c>
      <c r="D1830" s="161">
        <v>1503512</v>
      </c>
      <c r="E1830" s="161">
        <v>1274103.73</v>
      </c>
      <c r="F1830" s="162">
        <f t="shared" si="94"/>
        <v>229408.27000000002</v>
      </c>
      <c r="G1830" s="52">
        <f t="shared" si="93"/>
        <v>0.84741839772479366</v>
      </c>
      <c r="H1830" s="92"/>
    </row>
    <row r="1831" spans="1:8" s="15" customFormat="1" outlineLevel="2">
      <c r="A1831" s="89" t="s">
        <v>141</v>
      </c>
      <c r="B1831" s="104" t="s">
        <v>10870</v>
      </c>
      <c r="C1831" s="103" t="s">
        <v>10869</v>
      </c>
      <c r="D1831" s="161">
        <v>3007024</v>
      </c>
      <c r="E1831" s="161">
        <v>2600557.2599999998</v>
      </c>
      <c r="F1831" s="162">
        <f t="shared" si="94"/>
        <v>406466.74000000022</v>
      </c>
      <c r="G1831" s="52">
        <f t="shared" si="93"/>
        <v>0.86482757038187918</v>
      </c>
      <c r="H1831" s="92"/>
    </row>
    <row r="1832" spans="1:8" s="15" customFormat="1" outlineLevel="2">
      <c r="A1832" s="89" t="s">
        <v>141</v>
      </c>
      <c r="B1832" s="104" t="s">
        <v>10868</v>
      </c>
      <c r="C1832" s="103" t="s">
        <v>10867</v>
      </c>
      <c r="D1832" s="161">
        <v>1202810</v>
      </c>
      <c r="E1832" s="161">
        <v>1087097</v>
      </c>
      <c r="F1832" s="162">
        <f t="shared" si="94"/>
        <v>115713</v>
      </c>
      <c r="G1832" s="52">
        <f t="shared" si="93"/>
        <v>0.90379777354694424</v>
      </c>
      <c r="H1832" s="92"/>
    </row>
    <row r="1833" spans="1:8" s="15" customFormat="1" outlineLevel="2">
      <c r="A1833" s="89" t="s">
        <v>141</v>
      </c>
      <c r="B1833" s="104" t="s">
        <v>10866</v>
      </c>
      <c r="C1833" s="103" t="s">
        <v>10865</v>
      </c>
      <c r="D1833" s="161">
        <v>6014049</v>
      </c>
      <c r="E1833" s="161">
        <v>1760216.79</v>
      </c>
      <c r="F1833" s="162">
        <f t="shared" si="94"/>
        <v>4253832.21</v>
      </c>
      <c r="G1833" s="52">
        <f t="shared" si="93"/>
        <v>0.29268414507430851</v>
      </c>
      <c r="H1833" s="92"/>
    </row>
    <row r="1834" spans="1:8" s="15" customFormat="1" ht="25.5" outlineLevel="2">
      <c r="A1834" s="89" t="s">
        <v>141</v>
      </c>
      <c r="B1834" s="104" t="s">
        <v>10864</v>
      </c>
      <c r="C1834" s="103" t="s">
        <v>10863</v>
      </c>
      <c r="D1834" s="161">
        <v>501171</v>
      </c>
      <c r="E1834" s="161">
        <v>453070</v>
      </c>
      <c r="F1834" s="162">
        <f t="shared" si="94"/>
        <v>48101</v>
      </c>
      <c r="G1834" s="52">
        <f t="shared" si="93"/>
        <v>0.90402277865239611</v>
      </c>
      <c r="H1834" s="92"/>
    </row>
    <row r="1835" spans="1:8" s="15" customFormat="1" outlineLevel="2">
      <c r="A1835" s="89" t="s">
        <v>141</v>
      </c>
      <c r="B1835" s="104" t="s">
        <v>10862</v>
      </c>
      <c r="C1835" s="103" t="s">
        <v>10861</v>
      </c>
      <c r="D1835" s="161">
        <v>1002341</v>
      </c>
      <c r="E1835" s="161">
        <v>906139</v>
      </c>
      <c r="F1835" s="162">
        <f t="shared" si="94"/>
        <v>96202</v>
      </c>
      <c r="G1835" s="52">
        <f t="shared" si="93"/>
        <v>0.90402268289933263</v>
      </c>
      <c r="H1835" s="92"/>
    </row>
    <row r="1836" spans="1:8" s="15" customFormat="1" ht="38.25" outlineLevel="2">
      <c r="A1836" s="89" t="s">
        <v>141</v>
      </c>
      <c r="B1836" s="104" t="s">
        <v>10860</v>
      </c>
      <c r="C1836" s="103" t="s">
        <v>10859</v>
      </c>
      <c r="D1836" s="161">
        <v>3608429</v>
      </c>
      <c r="E1836" s="161">
        <v>3262100</v>
      </c>
      <c r="F1836" s="162">
        <f t="shared" si="94"/>
        <v>346329</v>
      </c>
      <c r="G1836" s="52">
        <f t="shared" si="93"/>
        <v>0.90402222130461762</v>
      </c>
      <c r="H1836" s="92"/>
    </row>
    <row r="1837" spans="1:8" s="15" customFormat="1" outlineLevel="2">
      <c r="A1837" s="89" t="s">
        <v>141</v>
      </c>
      <c r="B1837" s="104" t="s">
        <v>10858</v>
      </c>
      <c r="C1837" s="103" t="s">
        <v>10857</v>
      </c>
      <c r="D1837" s="161">
        <v>3007024</v>
      </c>
      <c r="E1837" s="161">
        <v>2718417</v>
      </c>
      <c r="F1837" s="162">
        <f t="shared" si="94"/>
        <v>288607</v>
      </c>
      <c r="G1837" s="52">
        <f t="shared" si="93"/>
        <v>0.90402238226232978</v>
      </c>
      <c r="H1837" s="92"/>
    </row>
    <row r="1838" spans="1:8" s="15" customFormat="1" outlineLevel="2">
      <c r="A1838" s="89" t="s">
        <v>141</v>
      </c>
      <c r="B1838" s="104" t="s">
        <v>10856</v>
      </c>
      <c r="C1838" s="103" t="s">
        <v>10855</v>
      </c>
      <c r="D1838" s="161">
        <v>2004683</v>
      </c>
      <c r="E1838" s="161">
        <v>1812278</v>
      </c>
      <c r="F1838" s="162">
        <f t="shared" si="94"/>
        <v>192405</v>
      </c>
      <c r="G1838" s="52">
        <f t="shared" si="93"/>
        <v>0.9040222319439033</v>
      </c>
      <c r="H1838" s="92"/>
    </row>
    <row r="1839" spans="1:8" s="15" customFormat="1" ht="25.5" outlineLevel="2">
      <c r="A1839" s="89" t="s">
        <v>141</v>
      </c>
      <c r="B1839" s="104" t="s">
        <v>10852</v>
      </c>
      <c r="C1839" s="103" t="s">
        <v>10851</v>
      </c>
      <c r="D1839" s="161">
        <v>204348.26</v>
      </c>
      <c r="E1839" s="161">
        <v>184735.2</v>
      </c>
      <c r="F1839" s="162">
        <f t="shared" si="94"/>
        <v>19613.059999999998</v>
      </c>
      <c r="G1839" s="52">
        <f t="shared" si="93"/>
        <v>0.90402139954604954</v>
      </c>
      <c r="H1839" s="92"/>
    </row>
    <row r="1840" spans="1:8" s="15" customFormat="1" outlineLevel="2">
      <c r="A1840" s="89" t="s">
        <v>141</v>
      </c>
      <c r="B1840" s="104" t="s">
        <v>10850</v>
      </c>
      <c r="C1840" s="103" t="s">
        <v>10849</v>
      </c>
      <c r="D1840" s="161">
        <v>3007024</v>
      </c>
      <c r="E1840" s="161">
        <v>2718417</v>
      </c>
      <c r="F1840" s="162">
        <f t="shared" si="94"/>
        <v>288607</v>
      </c>
      <c r="G1840" s="52">
        <f t="shared" si="93"/>
        <v>0.90402238226232978</v>
      </c>
      <c r="H1840" s="92"/>
    </row>
    <row r="1841" spans="1:8" s="15" customFormat="1" outlineLevel="2">
      <c r="A1841" s="89" t="s">
        <v>141</v>
      </c>
      <c r="B1841" s="104" t="s">
        <v>10848</v>
      </c>
      <c r="C1841" s="103" t="s">
        <v>10847</v>
      </c>
      <c r="D1841" s="161">
        <v>2026734</v>
      </c>
      <c r="E1841" s="161">
        <v>1772383.73</v>
      </c>
      <c r="F1841" s="162">
        <f t="shared" si="94"/>
        <v>254350.27000000002</v>
      </c>
      <c r="G1841" s="52">
        <f t="shared" si="93"/>
        <v>0.87450239153238662</v>
      </c>
      <c r="H1841" s="92"/>
    </row>
    <row r="1842" spans="1:8" s="15" customFormat="1" ht="25.5" outlineLevel="2">
      <c r="A1842" s="89" t="s">
        <v>141</v>
      </c>
      <c r="B1842" s="104" t="s">
        <v>10846</v>
      </c>
      <c r="C1842" s="103" t="s">
        <v>10845</v>
      </c>
      <c r="D1842" s="161">
        <v>1489664.13</v>
      </c>
      <c r="E1842" s="161">
        <v>1346689.7</v>
      </c>
      <c r="F1842" s="162">
        <f t="shared" si="94"/>
        <v>142974.42999999993</v>
      </c>
      <c r="G1842" s="52">
        <f t="shared" si="93"/>
        <v>0.90402237180806655</v>
      </c>
      <c r="H1842" s="92"/>
    </row>
    <row r="1843" spans="1:8" s="15" customFormat="1" ht="25.5" outlineLevel="2">
      <c r="A1843" s="89" t="s">
        <v>141</v>
      </c>
      <c r="B1843" s="104" t="s">
        <v>10842</v>
      </c>
      <c r="C1843" s="103" t="s">
        <v>10841</v>
      </c>
      <c r="D1843" s="161">
        <v>220515</v>
      </c>
      <c r="E1843" s="161">
        <v>147358.17000000001</v>
      </c>
      <c r="F1843" s="162">
        <f t="shared" si="94"/>
        <v>73156.829999999987</v>
      </c>
      <c r="G1843" s="52">
        <f t="shared" si="93"/>
        <v>0.66824556152642678</v>
      </c>
      <c r="H1843" s="92"/>
    </row>
    <row r="1844" spans="1:8" s="15" customFormat="1" ht="25.5" outlineLevel="2">
      <c r="A1844" s="89" t="s">
        <v>141</v>
      </c>
      <c r="B1844" s="104" t="s">
        <v>10840</v>
      </c>
      <c r="C1844" s="103" t="s">
        <v>10839</v>
      </c>
      <c r="D1844" s="161">
        <v>721686</v>
      </c>
      <c r="E1844" s="161">
        <v>652420.20000000007</v>
      </c>
      <c r="F1844" s="162">
        <f t="shared" si="94"/>
        <v>69265.79999999993</v>
      </c>
      <c r="G1844" s="52">
        <f t="shared" si="93"/>
        <v>0.90402224790282759</v>
      </c>
      <c r="H1844" s="92"/>
    </row>
    <row r="1845" spans="1:8" s="15" customFormat="1" outlineLevel="2">
      <c r="A1845" s="89" t="s">
        <v>141</v>
      </c>
      <c r="B1845" s="104" t="s">
        <v>10838</v>
      </c>
      <c r="C1845" s="103" t="s">
        <v>10837</v>
      </c>
      <c r="D1845" s="161">
        <v>110258</v>
      </c>
      <c r="E1845" s="161">
        <v>33578.230000000003</v>
      </c>
      <c r="F1845" s="162">
        <f t="shared" si="94"/>
        <v>76679.76999999999</v>
      </c>
      <c r="G1845" s="52">
        <f t="shared" si="93"/>
        <v>0.30454234613361392</v>
      </c>
      <c r="H1845" s="92"/>
    </row>
    <row r="1846" spans="1:8" s="15" customFormat="1" outlineLevel="2">
      <c r="A1846" s="89" t="s">
        <v>141</v>
      </c>
      <c r="B1846" s="104" t="s">
        <v>10836</v>
      </c>
      <c r="C1846" s="103" t="s">
        <v>10835</v>
      </c>
      <c r="D1846" s="161">
        <v>220515</v>
      </c>
      <c r="E1846" s="161">
        <v>199350.2</v>
      </c>
      <c r="F1846" s="162">
        <f t="shared" si="94"/>
        <v>21164.799999999988</v>
      </c>
      <c r="G1846" s="52">
        <f t="shared" si="93"/>
        <v>0.90402104165249531</v>
      </c>
      <c r="H1846" s="92"/>
    </row>
    <row r="1847" spans="1:8" s="15" customFormat="1" ht="25.5" outlineLevel="2">
      <c r="A1847" s="89" t="s">
        <v>141</v>
      </c>
      <c r="B1847" s="104" t="s">
        <v>10834</v>
      </c>
      <c r="C1847" s="103" t="s">
        <v>10833</v>
      </c>
      <c r="D1847" s="161">
        <v>220515</v>
      </c>
      <c r="E1847" s="161">
        <v>199350.2</v>
      </c>
      <c r="F1847" s="162">
        <f t="shared" si="94"/>
        <v>21164.799999999988</v>
      </c>
      <c r="G1847" s="52">
        <f t="shared" si="93"/>
        <v>0.90402104165249531</v>
      </c>
      <c r="H1847" s="92"/>
    </row>
    <row r="1848" spans="1:8" s="15" customFormat="1" outlineLevel="2">
      <c r="A1848" s="89" t="s">
        <v>141</v>
      </c>
      <c r="B1848" s="104" t="s">
        <v>10832</v>
      </c>
      <c r="C1848" s="103" t="s">
        <v>10831</v>
      </c>
      <c r="D1848" s="161">
        <v>2024730</v>
      </c>
      <c r="E1848" s="161">
        <v>1830401.2000000002</v>
      </c>
      <c r="F1848" s="162">
        <f t="shared" si="94"/>
        <v>194328.79999999981</v>
      </c>
      <c r="G1848" s="52">
        <f t="shared" si="93"/>
        <v>0.90402236347562404</v>
      </c>
      <c r="H1848" s="92"/>
    </row>
    <row r="1849" spans="1:8" s="15" customFormat="1" outlineLevel="2">
      <c r="A1849" s="89" t="s">
        <v>141</v>
      </c>
      <c r="B1849" s="104" t="s">
        <v>10830</v>
      </c>
      <c r="C1849" s="103" t="s">
        <v>10829</v>
      </c>
      <c r="D1849" s="161">
        <v>2104917</v>
      </c>
      <c r="E1849" s="161">
        <v>1902892</v>
      </c>
      <c r="F1849" s="162">
        <f t="shared" si="94"/>
        <v>202025</v>
      </c>
      <c r="G1849" s="52">
        <f t="shared" si="93"/>
        <v>0.90402234387389147</v>
      </c>
      <c r="H1849" s="92"/>
    </row>
    <row r="1850" spans="1:8" s="15" customFormat="1" ht="25.5" outlineLevel="2">
      <c r="A1850" s="89" t="s">
        <v>141</v>
      </c>
      <c r="B1850" s="104" t="s">
        <v>10828</v>
      </c>
      <c r="C1850" s="103" t="s">
        <v>10827</v>
      </c>
      <c r="D1850" s="161">
        <v>441030</v>
      </c>
      <c r="E1850" s="161">
        <v>398701.4</v>
      </c>
      <c r="F1850" s="162">
        <f t="shared" si="94"/>
        <v>42328.599999999977</v>
      </c>
      <c r="G1850" s="52">
        <f t="shared" si="93"/>
        <v>0.90402330907194528</v>
      </c>
      <c r="H1850" s="92"/>
    </row>
    <row r="1851" spans="1:8" s="15" customFormat="1" ht="25.5" outlineLevel="2">
      <c r="A1851" s="89" t="s">
        <v>141</v>
      </c>
      <c r="B1851" s="104" t="s">
        <v>10826</v>
      </c>
      <c r="C1851" s="103" t="s">
        <v>10825</v>
      </c>
      <c r="D1851" s="161">
        <v>4189787</v>
      </c>
      <c r="E1851" s="161">
        <v>3787660.8</v>
      </c>
      <c r="F1851" s="162">
        <f t="shared" si="94"/>
        <v>402126.20000000019</v>
      </c>
      <c r="G1851" s="52">
        <f t="shared" si="93"/>
        <v>0.9040222808462578</v>
      </c>
      <c r="H1851" s="92"/>
    </row>
    <row r="1852" spans="1:8" s="15" customFormat="1" ht="25.5" outlineLevel="2">
      <c r="A1852" s="89" t="s">
        <v>141</v>
      </c>
      <c r="B1852" s="104" t="s">
        <v>10820</v>
      </c>
      <c r="C1852" s="103" t="s">
        <v>10819</v>
      </c>
      <c r="D1852" s="161">
        <v>220515</v>
      </c>
      <c r="E1852" s="161">
        <v>199350.2</v>
      </c>
      <c r="F1852" s="162">
        <f t="shared" si="94"/>
        <v>21164.799999999988</v>
      </c>
      <c r="G1852" s="52">
        <f t="shared" si="93"/>
        <v>0.90402104165249531</v>
      </c>
      <c r="H1852" s="92"/>
    </row>
    <row r="1853" spans="1:8" s="15" customFormat="1" ht="25.5" outlineLevel="2">
      <c r="A1853" s="89" t="s">
        <v>141</v>
      </c>
      <c r="B1853" s="104" t="s">
        <v>10818</v>
      </c>
      <c r="C1853" s="103" t="s">
        <v>10817</v>
      </c>
      <c r="D1853" s="161">
        <v>441030</v>
      </c>
      <c r="E1853" s="161">
        <v>231484.06</v>
      </c>
      <c r="F1853" s="162">
        <f t="shared" si="94"/>
        <v>209545.94</v>
      </c>
      <c r="G1853" s="52">
        <f t="shared" si="93"/>
        <v>0.52487145999138385</v>
      </c>
      <c r="H1853" s="92"/>
    </row>
    <row r="1854" spans="1:8" s="15" customFormat="1" outlineLevel="2">
      <c r="A1854" s="89" t="s">
        <v>141</v>
      </c>
      <c r="B1854" s="104" t="s">
        <v>10816</v>
      </c>
      <c r="C1854" s="103" t="s">
        <v>10815</v>
      </c>
      <c r="D1854" s="161">
        <v>220515</v>
      </c>
      <c r="E1854" s="161">
        <v>199350.2</v>
      </c>
      <c r="F1854" s="162">
        <f t="shared" si="94"/>
        <v>21164.799999999988</v>
      </c>
      <c r="G1854" s="52">
        <f t="shared" si="93"/>
        <v>0.90402104165249531</v>
      </c>
      <c r="H1854" s="92"/>
    </row>
    <row r="1855" spans="1:8" s="15" customFormat="1" ht="25.5" outlineLevel="2">
      <c r="A1855" s="89" t="s">
        <v>141</v>
      </c>
      <c r="B1855" s="104" t="s">
        <v>10814</v>
      </c>
      <c r="C1855" s="103" t="s">
        <v>10813</v>
      </c>
      <c r="D1855" s="161">
        <v>220515</v>
      </c>
      <c r="E1855" s="161">
        <v>199350.2</v>
      </c>
      <c r="F1855" s="162">
        <f t="shared" si="94"/>
        <v>21164.799999999988</v>
      </c>
      <c r="G1855" s="52">
        <f t="shared" si="93"/>
        <v>0.90402104165249531</v>
      </c>
      <c r="H1855" s="92"/>
    </row>
    <row r="1856" spans="1:8" s="15" customFormat="1" outlineLevel="2">
      <c r="A1856" s="89" t="s">
        <v>141</v>
      </c>
      <c r="B1856" s="104" t="s">
        <v>10812</v>
      </c>
      <c r="C1856" s="103" t="s">
        <v>10811</v>
      </c>
      <c r="D1856" s="161">
        <v>3448054</v>
      </c>
      <c r="E1856" s="161">
        <v>3117117.4</v>
      </c>
      <c r="F1856" s="162">
        <f t="shared" si="94"/>
        <v>330936.60000000009</v>
      </c>
      <c r="G1856" s="52">
        <f t="shared" ref="G1856:G1873" si="95">E1856/D1856</f>
        <v>0.9040222107890421</v>
      </c>
      <c r="H1856" s="92"/>
    </row>
    <row r="1857" spans="1:8" s="15" customFormat="1" ht="38.25" outlineLevel="2">
      <c r="A1857" s="89" t="s">
        <v>141</v>
      </c>
      <c r="B1857" s="104" t="s">
        <v>10810</v>
      </c>
      <c r="C1857" s="103" t="s">
        <v>10809</v>
      </c>
      <c r="D1857" s="161">
        <v>5512878</v>
      </c>
      <c r="E1857" s="161">
        <v>1212709.03</v>
      </c>
      <c r="F1857" s="162">
        <f t="shared" ref="F1857:F1873" si="96">D1857-E1857</f>
        <v>4300168.97</v>
      </c>
      <c r="G1857" s="52">
        <f t="shared" si="95"/>
        <v>0.21997748363014746</v>
      </c>
      <c r="H1857" s="92"/>
    </row>
    <row r="1858" spans="1:8" s="15" customFormat="1" outlineLevel="2">
      <c r="A1858" s="89" t="s">
        <v>141</v>
      </c>
      <c r="B1858" s="104" t="s">
        <v>10808</v>
      </c>
      <c r="C1858" s="103" t="s">
        <v>10807</v>
      </c>
      <c r="D1858" s="161">
        <v>1102576</v>
      </c>
      <c r="E1858" s="161">
        <v>996753</v>
      </c>
      <c r="F1858" s="162">
        <f t="shared" si="96"/>
        <v>105823</v>
      </c>
      <c r="G1858" s="52">
        <f t="shared" si="95"/>
        <v>0.90402203566919648</v>
      </c>
      <c r="H1858" s="92"/>
    </row>
    <row r="1859" spans="1:8" s="15" customFormat="1" ht="25.5" outlineLevel="2">
      <c r="A1859" s="89" t="s">
        <v>141</v>
      </c>
      <c r="B1859" s="104" t="s">
        <v>10806</v>
      </c>
      <c r="C1859" s="103" t="s">
        <v>10805</v>
      </c>
      <c r="D1859" s="161">
        <v>220515</v>
      </c>
      <c r="E1859" s="161">
        <v>199350.2</v>
      </c>
      <c r="F1859" s="162">
        <f t="shared" si="96"/>
        <v>21164.799999999988</v>
      </c>
      <c r="G1859" s="52">
        <f t="shared" si="95"/>
        <v>0.90402104165249531</v>
      </c>
      <c r="H1859" s="92"/>
    </row>
    <row r="1860" spans="1:8" s="15" customFormat="1" outlineLevel="2">
      <c r="A1860" s="89" t="s">
        <v>141</v>
      </c>
      <c r="B1860" s="104" t="s">
        <v>10804</v>
      </c>
      <c r="C1860" s="103" t="s">
        <v>10803</v>
      </c>
      <c r="D1860" s="161">
        <v>1102576</v>
      </c>
      <c r="E1860" s="161">
        <v>996753</v>
      </c>
      <c r="F1860" s="162">
        <f t="shared" si="96"/>
        <v>105823</v>
      </c>
      <c r="G1860" s="52">
        <f t="shared" si="95"/>
        <v>0.90402203566919648</v>
      </c>
      <c r="H1860" s="92"/>
    </row>
    <row r="1861" spans="1:8" s="15" customFormat="1" ht="25.5" outlineLevel="2">
      <c r="A1861" s="89" t="s">
        <v>141</v>
      </c>
      <c r="B1861" s="104" t="s">
        <v>10802</v>
      </c>
      <c r="C1861" s="103" t="s">
        <v>10801</v>
      </c>
      <c r="D1861" s="161">
        <v>801873</v>
      </c>
      <c r="E1861" s="161">
        <v>694178</v>
      </c>
      <c r="F1861" s="162">
        <f t="shared" si="96"/>
        <v>107695</v>
      </c>
      <c r="G1861" s="52">
        <f t="shared" si="95"/>
        <v>0.86569568996586743</v>
      </c>
      <c r="H1861" s="92"/>
    </row>
    <row r="1862" spans="1:8" s="15" customFormat="1" ht="25.5" outlineLevel="2">
      <c r="A1862" s="89" t="s">
        <v>141</v>
      </c>
      <c r="B1862" s="104" t="s">
        <v>10800</v>
      </c>
      <c r="C1862" s="103" t="s">
        <v>10799</v>
      </c>
      <c r="D1862" s="161">
        <v>1002341</v>
      </c>
      <c r="E1862" s="161">
        <v>906139</v>
      </c>
      <c r="F1862" s="162">
        <f t="shared" si="96"/>
        <v>96202</v>
      </c>
      <c r="G1862" s="52">
        <f t="shared" si="95"/>
        <v>0.90402268289933263</v>
      </c>
      <c r="H1862" s="92"/>
    </row>
    <row r="1863" spans="1:8" s="15" customFormat="1" ht="25.5" outlineLevel="2">
      <c r="A1863" s="89" t="s">
        <v>141</v>
      </c>
      <c r="B1863" s="104" t="s">
        <v>10798</v>
      </c>
      <c r="C1863" s="103" t="s">
        <v>10797</v>
      </c>
      <c r="D1863" s="161">
        <v>400937</v>
      </c>
      <c r="E1863" s="161">
        <v>362456</v>
      </c>
      <c r="F1863" s="162">
        <f t="shared" si="96"/>
        <v>38481</v>
      </c>
      <c r="G1863" s="52">
        <f t="shared" si="95"/>
        <v>0.9040223276973689</v>
      </c>
      <c r="H1863" s="92"/>
    </row>
    <row r="1864" spans="1:8" s="15" customFormat="1" outlineLevel="2">
      <c r="A1864" s="89" t="s">
        <v>141</v>
      </c>
      <c r="B1864" s="104" t="s">
        <v>10796</v>
      </c>
      <c r="C1864" s="103" t="s">
        <v>10795</v>
      </c>
      <c r="D1864" s="161">
        <v>1002341</v>
      </c>
      <c r="E1864" s="161">
        <v>906139</v>
      </c>
      <c r="F1864" s="162">
        <f t="shared" si="96"/>
        <v>96202</v>
      </c>
      <c r="G1864" s="52">
        <f t="shared" si="95"/>
        <v>0.90402268289933263</v>
      </c>
      <c r="H1864" s="92"/>
    </row>
    <row r="1865" spans="1:8" s="15" customFormat="1" ht="25.5" outlineLevel="2">
      <c r="A1865" s="89" t="s">
        <v>141</v>
      </c>
      <c r="B1865" s="104" t="s">
        <v>10794</v>
      </c>
      <c r="C1865" s="103" t="s">
        <v>10793</v>
      </c>
      <c r="D1865" s="161">
        <v>1002341</v>
      </c>
      <c r="E1865" s="161">
        <v>906139</v>
      </c>
      <c r="F1865" s="162">
        <f t="shared" si="96"/>
        <v>96202</v>
      </c>
      <c r="G1865" s="52">
        <f t="shared" si="95"/>
        <v>0.90402268289933263</v>
      </c>
      <c r="H1865" s="92"/>
    </row>
    <row r="1866" spans="1:8" s="15" customFormat="1" ht="25.5" outlineLevel="2">
      <c r="A1866" s="89" t="s">
        <v>141</v>
      </c>
      <c r="B1866" s="104" t="s">
        <v>10790</v>
      </c>
      <c r="C1866" s="103" t="s">
        <v>10789</v>
      </c>
      <c r="D1866" s="161">
        <v>1002341</v>
      </c>
      <c r="E1866" s="161">
        <v>520425.4</v>
      </c>
      <c r="F1866" s="162">
        <f t="shared" si="96"/>
        <v>481915.6</v>
      </c>
      <c r="G1866" s="52">
        <f t="shared" si="95"/>
        <v>0.51920992955491196</v>
      </c>
      <c r="H1866" s="92"/>
    </row>
    <row r="1867" spans="1:8" s="15" customFormat="1" outlineLevel="2">
      <c r="A1867" s="89" t="s">
        <v>141</v>
      </c>
      <c r="B1867" s="104" t="s">
        <v>10788</v>
      </c>
      <c r="C1867" s="103" t="s">
        <v>10787</v>
      </c>
      <c r="D1867" s="161">
        <v>6815922</v>
      </c>
      <c r="E1867" s="161">
        <v>6161745</v>
      </c>
      <c r="F1867" s="162">
        <f t="shared" si="96"/>
        <v>654177</v>
      </c>
      <c r="G1867" s="52">
        <f t="shared" si="95"/>
        <v>0.90402222912762209</v>
      </c>
      <c r="H1867" s="92"/>
    </row>
    <row r="1868" spans="1:8" s="15" customFormat="1" outlineLevel="2">
      <c r="A1868" s="89" t="s">
        <v>141</v>
      </c>
      <c r="B1868" s="104" t="s">
        <v>10786</v>
      </c>
      <c r="C1868" s="103" t="s">
        <v>10785</v>
      </c>
      <c r="D1868" s="161">
        <v>1002341</v>
      </c>
      <c r="E1868" s="161">
        <v>906139</v>
      </c>
      <c r="F1868" s="162">
        <f t="shared" si="96"/>
        <v>96202</v>
      </c>
      <c r="G1868" s="52">
        <f t="shared" si="95"/>
        <v>0.90402268289933263</v>
      </c>
      <c r="H1868" s="92"/>
    </row>
    <row r="1869" spans="1:8" s="15" customFormat="1" outlineLevel="2">
      <c r="A1869" s="89" t="s">
        <v>141</v>
      </c>
      <c r="B1869" s="104" t="s">
        <v>10784</v>
      </c>
      <c r="C1869" s="103" t="s">
        <v>10783</v>
      </c>
      <c r="D1869" s="161">
        <v>3007024</v>
      </c>
      <c r="E1869" s="161">
        <v>2718417</v>
      </c>
      <c r="F1869" s="162">
        <f t="shared" si="96"/>
        <v>288607</v>
      </c>
      <c r="G1869" s="52">
        <f t="shared" si="95"/>
        <v>0.90402238226232978</v>
      </c>
      <c r="H1869" s="92"/>
    </row>
    <row r="1870" spans="1:8" s="15" customFormat="1" ht="25.5" outlineLevel="2">
      <c r="A1870" s="89" t="s">
        <v>141</v>
      </c>
      <c r="B1870" s="104" t="s">
        <v>10782</v>
      </c>
      <c r="C1870" s="103" t="s">
        <v>10781</v>
      </c>
      <c r="D1870" s="161">
        <v>3007024</v>
      </c>
      <c r="E1870" s="161">
        <v>2363285.7999999998</v>
      </c>
      <c r="F1870" s="162">
        <f t="shared" si="96"/>
        <v>643738.20000000019</v>
      </c>
      <c r="G1870" s="52">
        <f t="shared" si="95"/>
        <v>0.78592182835920155</v>
      </c>
      <c r="H1870" s="92"/>
    </row>
    <row r="1871" spans="1:8" s="15" customFormat="1" outlineLevel="2">
      <c r="A1871" s="89" t="s">
        <v>141</v>
      </c>
      <c r="B1871" s="104" t="s">
        <v>10780</v>
      </c>
      <c r="C1871" s="103" t="s">
        <v>10779</v>
      </c>
      <c r="D1871" s="161">
        <v>4911473</v>
      </c>
      <c r="E1871" s="161">
        <v>4440081</v>
      </c>
      <c r="F1871" s="162">
        <f t="shared" si="96"/>
        <v>471392</v>
      </c>
      <c r="G1871" s="52">
        <f t="shared" si="95"/>
        <v>0.90402227600558938</v>
      </c>
      <c r="H1871" s="92"/>
    </row>
    <row r="1872" spans="1:8" s="15" customFormat="1" outlineLevel="2">
      <c r="A1872" s="89" t="s">
        <v>141</v>
      </c>
      <c r="B1872" s="104" t="s">
        <v>10778</v>
      </c>
      <c r="C1872" s="103" t="s">
        <v>10777</v>
      </c>
      <c r="D1872" s="161">
        <v>5011707</v>
      </c>
      <c r="E1872" s="161">
        <v>4530695</v>
      </c>
      <c r="F1872" s="162">
        <f t="shared" si="96"/>
        <v>481012</v>
      </c>
      <c r="G1872" s="52">
        <f t="shared" si="95"/>
        <v>0.90402232213495326</v>
      </c>
      <c r="H1872" s="92"/>
    </row>
    <row r="1873" spans="1:8" s="15" customFormat="1" ht="38.25" outlineLevel="2">
      <c r="A1873" s="89" t="s">
        <v>141</v>
      </c>
      <c r="B1873" s="104" t="s">
        <v>11080</v>
      </c>
      <c r="C1873" s="103" t="s">
        <v>11074</v>
      </c>
      <c r="D1873" s="161">
        <v>6794167.5</v>
      </c>
      <c r="E1873" s="161">
        <v>3754359.56</v>
      </c>
      <c r="F1873" s="162">
        <f t="shared" si="96"/>
        <v>3039807.94</v>
      </c>
      <c r="G1873" s="52">
        <f t="shared" si="95"/>
        <v>0.55258566410086296</v>
      </c>
      <c r="H1873" s="92"/>
    </row>
    <row r="1874" spans="1:8" s="101" customFormat="1" outlineLevel="1">
      <c r="A1874" s="91" t="s">
        <v>11177</v>
      </c>
      <c r="B1874" s="104"/>
      <c r="C1874" s="103"/>
      <c r="D1874" s="161"/>
      <c r="E1874" s="161"/>
      <c r="F1874" s="162">
        <f>SUBTOTAL(9,F1728:F1873)</f>
        <v>57055766.650000013</v>
      </c>
      <c r="G1874" s="52"/>
      <c r="H1874" s="92"/>
    </row>
    <row r="1875" spans="1:8" s="15" customFormat="1" ht="51" outlineLevel="2">
      <c r="A1875" s="89" t="s">
        <v>183</v>
      </c>
      <c r="B1875" s="104" t="s">
        <v>185</v>
      </c>
      <c r="C1875" s="103" t="s">
        <v>186</v>
      </c>
      <c r="D1875" s="161">
        <v>4989000</v>
      </c>
      <c r="E1875" s="161">
        <v>4976007.46</v>
      </c>
      <c r="F1875" s="162">
        <f t="shared" ref="F1875:F1883" si="97">D1875-E1875</f>
        <v>12992.540000000037</v>
      </c>
      <c r="G1875" s="52">
        <f t="shared" ref="G1875:G1883" si="98">E1875/D1875</f>
        <v>0.99739576267789132</v>
      </c>
      <c r="H1875" s="92"/>
    </row>
    <row r="1876" spans="1:8" s="15" customFormat="1" ht="25.5" outlineLevel="2">
      <c r="A1876" s="89" t="s">
        <v>183</v>
      </c>
      <c r="B1876" s="104" t="s">
        <v>5790</v>
      </c>
      <c r="C1876" s="103" t="s">
        <v>5789</v>
      </c>
      <c r="D1876" s="161">
        <v>628125.6</v>
      </c>
      <c r="E1876" s="161">
        <v>574878.22</v>
      </c>
      <c r="F1876" s="162">
        <f t="shared" si="97"/>
        <v>53247.380000000005</v>
      </c>
      <c r="G1876" s="52">
        <f t="shared" si="98"/>
        <v>0.91522813271740555</v>
      </c>
      <c r="H1876" s="92"/>
    </row>
    <row r="1877" spans="1:8" s="15" customFormat="1" ht="25.5" outlineLevel="2">
      <c r="A1877" s="89" t="s">
        <v>183</v>
      </c>
      <c r="B1877" s="104" t="s">
        <v>5788</v>
      </c>
      <c r="C1877" s="103" t="s">
        <v>5787</v>
      </c>
      <c r="D1877" s="161">
        <v>400590</v>
      </c>
      <c r="E1877" s="161">
        <v>263784.49</v>
      </c>
      <c r="F1877" s="162">
        <f t="shared" si="97"/>
        <v>136805.51</v>
      </c>
      <c r="G1877" s="52">
        <f t="shared" si="98"/>
        <v>0.65848995232032748</v>
      </c>
      <c r="H1877" s="92"/>
    </row>
    <row r="1878" spans="1:8" s="15" customFormat="1" ht="25.5" outlineLevel="2">
      <c r="A1878" s="89" t="s">
        <v>183</v>
      </c>
      <c r="B1878" s="104" t="s">
        <v>12051</v>
      </c>
      <c r="C1878" s="103" t="s">
        <v>12052</v>
      </c>
      <c r="D1878" s="161">
        <v>4590762</v>
      </c>
      <c r="E1878" s="161">
        <v>4450729.66</v>
      </c>
      <c r="F1878" s="162">
        <f t="shared" si="97"/>
        <v>140032.33999999985</v>
      </c>
      <c r="G1878" s="52">
        <f t="shared" si="98"/>
        <v>0.9694969288322941</v>
      </c>
      <c r="H1878" s="92"/>
    </row>
    <row r="1879" spans="1:8" s="15" customFormat="1" ht="38.25" outlineLevel="2">
      <c r="A1879" s="89" t="s">
        <v>183</v>
      </c>
      <c r="B1879" s="104" t="s">
        <v>11363</v>
      </c>
      <c r="C1879" s="103" t="s">
        <v>11364</v>
      </c>
      <c r="D1879" s="161">
        <v>10014750</v>
      </c>
      <c r="E1879" s="161">
        <v>9928233.9299999997</v>
      </c>
      <c r="F1879" s="162">
        <f t="shared" si="97"/>
        <v>86516.070000000298</v>
      </c>
      <c r="G1879" s="52">
        <f t="shared" si="98"/>
        <v>0.99136113532539505</v>
      </c>
      <c r="H1879" s="92"/>
    </row>
    <row r="1880" spans="1:8" s="15" customFormat="1" ht="25.5" outlineLevel="2">
      <c r="A1880" s="89" t="s">
        <v>183</v>
      </c>
      <c r="B1880" s="104" t="s">
        <v>5786</v>
      </c>
      <c r="C1880" s="103" t="s">
        <v>5785</v>
      </c>
      <c r="D1880" s="161">
        <v>3004425</v>
      </c>
      <c r="E1880" s="161">
        <v>2408426.5499999998</v>
      </c>
      <c r="F1880" s="162">
        <f t="shared" si="97"/>
        <v>595998.45000000019</v>
      </c>
      <c r="G1880" s="52">
        <f t="shared" si="98"/>
        <v>0.80162645098479735</v>
      </c>
      <c r="H1880" s="92"/>
    </row>
    <row r="1881" spans="1:8" s="15" customFormat="1" outlineLevel="2">
      <c r="A1881" s="89" t="s">
        <v>183</v>
      </c>
      <c r="B1881" s="104" t="s">
        <v>5784</v>
      </c>
      <c r="C1881" s="103" t="s">
        <v>5783</v>
      </c>
      <c r="D1881" s="161">
        <v>2002950</v>
      </c>
      <c r="E1881" s="161">
        <v>577500</v>
      </c>
      <c r="F1881" s="162">
        <f t="shared" si="97"/>
        <v>1425450</v>
      </c>
      <c r="G1881" s="52">
        <f t="shared" si="98"/>
        <v>0.28832472103647122</v>
      </c>
      <c r="H1881" s="92"/>
    </row>
    <row r="1882" spans="1:8" s="15" customFormat="1" ht="25.5" outlineLevel="2">
      <c r="A1882" s="89" t="s">
        <v>183</v>
      </c>
      <c r="B1882" s="104" t="s">
        <v>12098</v>
      </c>
      <c r="C1882" s="103" t="s">
        <v>12099</v>
      </c>
      <c r="D1882" s="161">
        <v>1502213</v>
      </c>
      <c r="E1882" s="161">
        <v>1487524</v>
      </c>
      <c r="F1882" s="162">
        <f t="shared" si="97"/>
        <v>14689</v>
      </c>
      <c r="G1882" s="52">
        <f t="shared" si="98"/>
        <v>0.99022175949748803</v>
      </c>
      <c r="H1882" s="92"/>
    </row>
    <row r="1883" spans="1:8" s="15" customFormat="1" ht="38.25" outlineLevel="2">
      <c r="A1883" s="89" t="s">
        <v>183</v>
      </c>
      <c r="B1883" s="104" t="s">
        <v>10747</v>
      </c>
      <c r="C1883" s="103" t="s">
        <v>10746</v>
      </c>
      <c r="D1883" s="161">
        <v>3608429</v>
      </c>
      <c r="E1883" s="161">
        <v>2702869.71</v>
      </c>
      <c r="F1883" s="162">
        <f t="shared" si="97"/>
        <v>905559.29</v>
      </c>
      <c r="G1883" s="52">
        <f t="shared" si="98"/>
        <v>0.74904333991329741</v>
      </c>
      <c r="H1883" s="92"/>
    </row>
    <row r="1884" spans="1:8" s="101" customFormat="1" outlineLevel="1">
      <c r="A1884" s="91" t="s">
        <v>11178</v>
      </c>
      <c r="B1884" s="104"/>
      <c r="C1884" s="103"/>
      <c r="D1884" s="161"/>
      <c r="E1884" s="161"/>
      <c r="F1884" s="162">
        <f>SUBTOTAL(9,F1875:F1883)</f>
        <v>3371290.5800000005</v>
      </c>
      <c r="G1884" s="52"/>
      <c r="H1884" s="92"/>
    </row>
    <row r="1885" spans="1:8" s="15" customFormat="1" ht="25.5" outlineLevel="2">
      <c r="A1885" s="89" t="s">
        <v>187</v>
      </c>
      <c r="B1885" s="104" t="s">
        <v>11121</v>
      </c>
      <c r="C1885" s="103" t="s">
        <v>11122</v>
      </c>
      <c r="D1885" s="161">
        <v>23344956</v>
      </c>
      <c r="E1885" s="161">
        <v>23344776</v>
      </c>
      <c r="F1885" s="162">
        <f t="shared" ref="F1885:F1916" si="99">D1885-E1885</f>
        <v>180</v>
      </c>
      <c r="G1885" s="52">
        <f t="shared" ref="G1885:G1916" si="100">E1885/D1885</f>
        <v>0.99999228955496855</v>
      </c>
      <c r="H1885" s="90"/>
    </row>
    <row r="1886" spans="1:8" s="15" customFormat="1" outlineLevel="2">
      <c r="A1886" s="89" t="s">
        <v>187</v>
      </c>
      <c r="B1886" s="104" t="s">
        <v>11468</v>
      </c>
      <c r="C1886" s="103" t="s">
        <v>11469</v>
      </c>
      <c r="D1886" s="161">
        <v>50560737</v>
      </c>
      <c r="E1886" s="161">
        <v>50427505.880000003</v>
      </c>
      <c r="F1886" s="162">
        <f t="shared" si="99"/>
        <v>133231.11999999732</v>
      </c>
      <c r="G1886" s="52">
        <f t="shared" si="100"/>
        <v>0.9973649292335276</v>
      </c>
      <c r="H1886" s="92"/>
    </row>
    <row r="1887" spans="1:8" s="15" customFormat="1" ht="25.5" outlineLevel="2">
      <c r="A1887" s="89" t="s">
        <v>187</v>
      </c>
      <c r="B1887" s="104" t="s">
        <v>188</v>
      </c>
      <c r="C1887" s="103" t="s">
        <v>189</v>
      </c>
      <c r="D1887" s="161">
        <v>7495225.3700000001</v>
      </c>
      <c r="E1887" s="161">
        <v>7106081.1699999999</v>
      </c>
      <c r="F1887" s="162">
        <f t="shared" si="99"/>
        <v>389144.20000000019</v>
      </c>
      <c r="G1887" s="52">
        <f t="shared" si="100"/>
        <v>0.94808105416582023</v>
      </c>
      <c r="H1887" s="92"/>
    </row>
    <row r="1888" spans="1:8" s="15" customFormat="1" ht="25.5" outlineLevel="2">
      <c r="A1888" s="89" t="s">
        <v>187</v>
      </c>
      <c r="B1888" s="104" t="s">
        <v>9857</v>
      </c>
      <c r="C1888" s="103" t="s">
        <v>9856</v>
      </c>
      <c r="D1888" s="161">
        <v>1101982</v>
      </c>
      <c r="E1888" s="161">
        <v>870750</v>
      </c>
      <c r="F1888" s="162">
        <f t="shared" si="99"/>
        <v>231232</v>
      </c>
      <c r="G1888" s="52">
        <f t="shared" si="100"/>
        <v>0.79016717151459825</v>
      </c>
      <c r="H1888" s="92"/>
    </row>
    <row r="1889" spans="1:8" s="15" customFormat="1" ht="25.5" outlineLevel="2">
      <c r="A1889" s="89" t="s">
        <v>187</v>
      </c>
      <c r="B1889" s="104" t="s">
        <v>9855</v>
      </c>
      <c r="C1889" s="103" t="s">
        <v>9854</v>
      </c>
      <c r="D1889" s="161">
        <v>8774851</v>
      </c>
      <c r="E1889" s="161">
        <v>8030744</v>
      </c>
      <c r="F1889" s="162">
        <f t="shared" si="99"/>
        <v>744107</v>
      </c>
      <c r="G1889" s="52">
        <f t="shared" si="100"/>
        <v>0.91520004157335544</v>
      </c>
      <c r="H1889" s="92"/>
    </row>
    <row r="1890" spans="1:8" s="15" customFormat="1" outlineLevel="2">
      <c r="A1890" s="89" t="s">
        <v>187</v>
      </c>
      <c r="B1890" s="104" t="s">
        <v>9853</v>
      </c>
      <c r="C1890" s="103" t="s">
        <v>9852</v>
      </c>
      <c r="D1890" s="161">
        <v>26909</v>
      </c>
      <c r="E1890" s="161">
        <v>24907.19</v>
      </c>
      <c r="F1890" s="162">
        <f t="shared" si="99"/>
        <v>2001.8100000000013</v>
      </c>
      <c r="G1890" s="52">
        <f t="shared" si="100"/>
        <v>0.92560816083838116</v>
      </c>
      <c r="H1890" s="92"/>
    </row>
    <row r="1891" spans="1:8" s="15" customFormat="1" outlineLevel="2">
      <c r="A1891" s="89" t="s">
        <v>187</v>
      </c>
      <c r="B1891" s="104" t="s">
        <v>9851</v>
      </c>
      <c r="C1891" s="103" t="s">
        <v>9850</v>
      </c>
      <c r="D1891" s="161">
        <v>29041067</v>
      </c>
      <c r="E1891" s="161">
        <v>27593465.5</v>
      </c>
      <c r="F1891" s="162">
        <f t="shared" si="99"/>
        <v>1447601.5</v>
      </c>
      <c r="G1891" s="52">
        <f t="shared" si="100"/>
        <v>0.95015329498740519</v>
      </c>
      <c r="H1891" s="92"/>
    </row>
    <row r="1892" spans="1:8" s="15" customFormat="1" outlineLevel="2">
      <c r="A1892" s="89" t="s">
        <v>187</v>
      </c>
      <c r="B1892" s="104" t="s">
        <v>9849</v>
      </c>
      <c r="C1892" s="103" t="s">
        <v>9848</v>
      </c>
      <c r="D1892" s="161">
        <v>768825</v>
      </c>
      <c r="E1892" s="161">
        <v>703448.88</v>
      </c>
      <c r="F1892" s="162">
        <f t="shared" si="99"/>
        <v>65376.119999999995</v>
      </c>
      <c r="G1892" s="52">
        <f t="shared" si="100"/>
        <v>0.91496618866452051</v>
      </c>
      <c r="H1892" s="92"/>
    </row>
    <row r="1893" spans="1:8" s="15" customFormat="1" ht="25.5" outlineLevel="2">
      <c r="A1893" s="89" t="s">
        <v>187</v>
      </c>
      <c r="B1893" s="104" t="s">
        <v>9847</v>
      </c>
      <c r="C1893" s="103" t="s">
        <v>9846</v>
      </c>
      <c r="D1893" s="161">
        <v>6150596</v>
      </c>
      <c r="E1893" s="161">
        <v>4625936.57</v>
      </c>
      <c r="F1893" s="162">
        <f t="shared" si="99"/>
        <v>1524659.4299999997</v>
      </c>
      <c r="G1893" s="52">
        <f t="shared" si="100"/>
        <v>0.75211192053583109</v>
      </c>
      <c r="H1893" s="92"/>
    </row>
    <row r="1894" spans="1:8" s="15" customFormat="1" outlineLevel="2">
      <c r="A1894" s="89" t="s">
        <v>187</v>
      </c>
      <c r="B1894" s="104" t="s">
        <v>9845</v>
      </c>
      <c r="C1894" s="103" t="s">
        <v>9844</v>
      </c>
      <c r="D1894" s="161">
        <v>768825</v>
      </c>
      <c r="E1894" s="161">
        <v>702163.03</v>
      </c>
      <c r="F1894" s="162">
        <f t="shared" si="99"/>
        <v>66661.969999999972</v>
      </c>
      <c r="G1894" s="52">
        <f t="shared" si="100"/>
        <v>0.91329370142750299</v>
      </c>
      <c r="H1894" s="92"/>
    </row>
    <row r="1895" spans="1:8" s="15" customFormat="1" ht="25.5" outlineLevel="2">
      <c r="A1895" s="89" t="s">
        <v>187</v>
      </c>
      <c r="B1895" s="104" t="s">
        <v>190</v>
      </c>
      <c r="C1895" s="103" t="s">
        <v>191</v>
      </c>
      <c r="D1895" s="161">
        <v>2306474</v>
      </c>
      <c r="E1895" s="161">
        <v>2280000</v>
      </c>
      <c r="F1895" s="162">
        <f t="shared" si="99"/>
        <v>26474</v>
      </c>
      <c r="G1895" s="52">
        <f t="shared" si="100"/>
        <v>0.98852187364782784</v>
      </c>
      <c r="H1895" s="92"/>
    </row>
    <row r="1896" spans="1:8" s="15" customFormat="1" ht="25.5" outlineLevel="2">
      <c r="A1896" s="89" t="s">
        <v>187</v>
      </c>
      <c r="B1896" s="104" t="s">
        <v>9843</v>
      </c>
      <c r="C1896" s="103" t="s">
        <v>9842</v>
      </c>
      <c r="D1896" s="161">
        <v>3844123</v>
      </c>
      <c r="E1896" s="161">
        <v>3518124</v>
      </c>
      <c r="F1896" s="162">
        <f t="shared" si="99"/>
        <v>325999</v>
      </c>
      <c r="G1896" s="52">
        <f t="shared" si="100"/>
        <v>0.91519548151815122</v>
      </c>
      <c r="H1896" s="92"/>
    </row>
    <row r="1897" spans="1:8" s="15" customFormat="1" outlineLevel="2">
      <c r="A1897" s="89" t="s">
        <v>187</v>
      </c>
      <c r="B1897" s="104" t="s">
        <v>9841</v>
      </c>
      <c r="C1897" s="103" t="s">
        <v>9840</v>
      </c>
      <c r="D1897" s="161">
        <v>269089</v>
      </c>
      <c r="E1897" s="161">
        <v>37580.550000000003</v>
      </c>
      <c r="F1897" s="162">
        <f t="shared" si="99"/>
        <v>231508.45</v>
      </c>
      <c r="G1897" s="52">
        <f t="shared" si="100"/>
        <v>0.13965844014433887</v>
      </c>
      <c r="H1897" s="92"/>
    </row>
    <row r="1898" spans="1:8" s="15" customFormat="1" ht="25.5" outlineLevel="2">
      <c r="A1898" s="89" t="s">
        <v>187</v>
      </c>
      <c r="B1898" s="104" t="s">
        <v>9839</v>
      </c>
      <c r="C1898" s="103" t="s">
        <v>9838</v>
      </c>
      <c r="D1898" s="161">
        <v>6150596</v>
      </c>
      <c r="E1898" s="161">
        <v>5999786</v>
      </c>
      <c r="F1898" s="162">
        <f t="shared" si="99"/>
        <v>150810</v>
      </c>
      <c r="G1898" s="52">
        <f t="shared" si="100"/>
        <v>0.9754804249864566</v>
      </c>
      <c r="H1898" s="92"/>
    </row>
    <row r="1899" spans="1:8" s="15" customFormat="1" ht="38.25" outlineLevel="2">
      <c r="A1899" s="89" t="s">
        <v>187</v>
      </c>
      <c r="B1899" s="104" t="s">
        <v>9837</v>
      </c>
      <c r="C1899" s="103" t="s">
        <v>9836</v>
      </c>
      <c r="D1899" s="161">
        <v>11502898</v>
      </c>
      <c r="E1899" s="161">
        <v>11057561.35</v>
      </c>
      <c r="F1899" s="162">
        <f t="shared" si="99"/>
        <v>445336.65000000037</v>
      </c>
      <c r="G1899" s="52">
        <f t="shared" si="100"/>
        <v>0.9612848301358492</v>
      </c>
      <c r="H1899" s="92"/>
    </row>
    <row r="1900" spans="1:8" s="15" customFormat="1" ht="25.5" outlineLevel="2">
      <c r="A1900" s="89" t="s">
        <v>187</v>
      </c>
      <c r="B1900" s="104" t="s">
        <v>9835</v>
      </c>
      <c r="C1900" s="103" t="s">
        <v>9834</v>
      </c>
      <c r="D1900" s="161">
        <v>11532369</v>
      </c>
      <c r="E1900" s="161">
        <v>10562228.25</v>
      </c>
      <c r="F1900" s="162">
        <f t="shared" si="99"/>
        <v>970140.75</v>
      </c>
      <c r="G1900" s="52">
        <f t="shared" si="100"/>
        <v>0.91587671622370048</v>
      </c>
      <c r="H1900" s="92"/>
    </row>
    <row r="1901" spans="1:8" s="15" customFormat="1" outlineLevel="2">
      <c r="A1901" s="89" t="s">
        <v>187</v>
      </c>
      <c r="B1901" s="104" t="s">
        <v>9833</v>
      </c>
      <c r="C1901" s="103" t="s">
        <v>9832</v>
      </c>
      <c r="D1901" s="161">
        <v>4459183</v>
      </c>
      <c r="E1901" s="161">
        <v>3774779.91</v>
      </c>
      <c r="F1901" s="162">
        <f t="shared" si="99"/>
        <v>684403.08999999985</v>
      </c>
      <c r="G1901" s="52">
        <f t="shared" si="100"/>
        <v>0.84651827700276039</v>
      </c>
      <c r="H1901" s="92"/>
    </row>
    <row r="1902" spans="1:8" s="15" customFormat="1" outlineLevel="2">
      <c r="A1902" s="89" t="s">
        <v>187</v>
      </c>
      <c r="B1902" s="104" t="s">
        <v>9831</v>
      </c>
      <c r="C1902" s="103" t="s">
        <v>9830</v>
      </c>
      <c r="D1902" s="161">
        <v>6150596</v>
      </c>
      <c r="E1902" s="161">
        <v>4943928.38</v>
      </c>
      <c r="F1902" s="162">
        <f t="shared" si="99"/>
        <v>1206667.6200000001</v>
      </c>
      <c r="G1902" s="52">
        <f t="shared" si="100"/>
        <v>0.80381289553077451</v>
      </c>
      <c r="H1902" s="90"/>
    </row>
    <row r="1903" spans="1:8" s="15" customFormat="1" outlineLevel="2">
      <c r="A1903" s="89" t="s">
        <v>187</v>
      </c>
      <c r="B1903" s="104" t="s">
        <v>9829</v>
      </c>
      <c r="C1903" s="103" t="s">
        <v>9828</v>
      </c>
      <c r="D1903" s="161">
        <v>1537648</v>
      </c>
      <c r="E1903" s="161">
        <v>1354370.2</v>
      </c>
      <c r="F1903" s="162">
        <f t="shared" si="99"/>
        <v>183277.80000000005</v>
      </c>
      <c r="G1903" s="52">
        <f t="shared" si="100"/>
        <v>0.8808064004245445</v>
      </c>
      <c r="H1903" s="92"/>
    </row>
    <row r="1904" spans="1:8" s="15" customFormat="1" ht="51" outlineLevel="2">
      <c r="A1904" s="89" t="s">
        <v>187</v>
      </c>
      <c r="B1904" s="104" t="s">
        <v>192</v>
      </c>
      <c r="C1904" s="103" t="s">
        <v>193</v>
      </c>
      <c r="D1904" s="161">
        <v>8841483</v>
      </c>
      <c r="E1904" s="161">
        <v>7627767.0099999998</v>
      </c>
      <c r="F1904" s="162">
        <f t="shared" si="99"/>
        <v>1213715.9900000002</v>
      </c>
      <c r="G1904" s="52">
        <f t="shared" si="100"/>
        <v>0.86272484039159492</v>
      </c>
      <c r="H1904" s="92"/>
    </row>
    <row r="1905" spans="1:8" s="15" customFormat="1" outlineLevel="2">
      <c r="A1905" s="89" t="s">
        <v>187</v>
      </c>
      <c r="B1905" s="104" t="s">
        <v>9827</v>
      </c>
      <c r="C1905" s="103" t="s">
        <v>9826</v>
      </c>
      <c r="D1905" s="161">
        <v>1537648</v>
      </c>
      <c r="E1905" s="161">
        <v>1407255</v>
      </c>
      <c r="F1905" s="162">
        <f t="shared" si="99"/>
        <v>130393</v>
      </c>
      <c r="G1905" s="52">
        <f t="shared" si="100"/>
        <v>0.91519970760538172</v>
      </c>
      <c r="H1905" s="92"/>
    </row>
    <row r="1906" spans="1:8" s="15" customFormat="1" ht="25.5" outlineLevel="2">
      <c r="A1906" s="89" t="s">
        <v>187</v>
      </c>
      <c r="B1906" s="104" t="s">
        <v>9825</v>
      </c>
      <c r="C1906" s="103" t="s">
        <v>9824</v>
      </c>
      <c r="D1906" s="161">
        <v>16213998</v>
      </c>
      <c r="E1906" s="161">
        <v>14839050</v>
      </c>
      <c r="F1906" s="162">
        <f t="shared" si="99"/>
        <v>1374948</v>
      </c>
      <c r="G1906" s="52">
        <f t="shared" si="100"/>
        <v>0.91519994019981998</v>
      </c>
      <c r="H1906" s="92"/>
    </row>
    <row r="1907" spans="1:8" s="15" customFormat="1" ht="51" outlineLevel="2">
      <c r="A1907" s="89" t="s">
        <v>187</v>
      </c>
      <c r="B1907" s="104" t="s">
        <v>9823</v>
      </c>
      <c r="C1907" s="103" t="s">
        <v>9822</v>
      </c>
      <c r="D1907" s="161">
        <v>29317843</v>
      </c>
      <c r="E1907" s="161">
        <v>25748230.5</v>
      </c>
      <c r="F1907" s="162">
        <f t="shared" si="99"/>
        <v>3569612.5</v>
      </c>
      <c r="G1907" s="52">
        <f t="shared" si="100"/>
        <v>0.87824436811398432</v>
      </c>
      <c r="H1907" s="92"/>
    </row>
    <row r="1908" spans="1:8" s="15" customFormat="1" outlineLevel="2">
      <c r="A1908" s="89" t="s">
        <v>187</v>
      </c>
      <c r="B1908" s="104" t="s">
        <v>11946</v>
      </c>
      <c r="C1908" s="103" t="s">
        <v>11947</v>
      </c>
      <c r="D1908" s="161">
        <v>1055000</v>
      </c>
      <c r="E1908" s="161">
        <v>1053837.22</v>
      </c>
      <c r="F1908" s="162">
        <f t="shared" si="99"/>
        <v>1162.7800000000279</v>
      </c>
      <c r="G1908" s="52">
        <f t="shared" si="100"/>
        <v>0.99889783886255923</v>
      </c>
      <c r="H1908" s="92"/>
    </row>
    <row r="1909" spans="1:8" s="15" customFormat="1" outlineLevel="2">
      <c r="A1909" s="89" t="s">
        <v>187</v>
      </c>
      <c r="B1909" s="104" t="s">
        <v>11993</v>
      </c>
      <c r="C1909" s="103" t="s">
        <v>11994</v>
      </c>
      <c r="D1909" s="161">
        <v>400000</v>
      </c>
      <c r="E1909" s="161">
        <v>390005.01</v>
      </c>
      <c r="F1909" s="162">
        <f t="shared" si="99"/>
        <v>9994.9899999999907</v>
      </c>
      <c r="G1909" s="52">
        <f t="shared" si="100"/>
        <v>0.97501252500000002</v>
      </c>
      <c r="H1909" s="92"/>
    </row>
    <row r="1910" spans="1:8" s="15" customFormat="1" outlineLevel="2">
      <c r="A1910" s="89" t="s">
        <v>187</v>
      </c>
      <c r="B1910" s="104" t="s">
        <v>11948</v>
      </c>
      <c r="C1910" s="103" t="s">
        <v>11949</v>
      </c>
      <c r="D1910" s="161">
        <v>491946</v>
      </c>
      <c r="E1910" s="161">
        <v>484396.72</v>
      </c>
      <c r="F1910" s="162">
        <f t="shared" si="99"/>
        <v>7549.2800000000279</v>
      </c>
      <c r="G1910" s="52">
        <f t="shared" si="100"/>
        <v>0.98465425066978896</v>
      </c>
      <c r="H1910" s="92"/>
    </row>
    <row r="1911" spans="1:8" s="15" customFormat="1" outlineLevel="2">
      <c r="A1911" s="89" t="s">
        <v>187</v>
      </c>
      <c r="B1911" s="104" t="s">
        <v>11569</v>
      </c>
      <c r="C1911" s="103" t="s">
        <v>11570</v>
      </c>
      <c r="D1911" s="161">
        <v>3935713</v>
      </c>
      <c r="E1911" s="161">
        <v>3135713</v>
      </c>
      <c r="F1911" s="162">
        <f t="shared" si="99"/>
        <v>800000</v>
      </c>
      <c r="G1911" s="52">
        <f t="shared" si="100"/>
        <v>0.79673314593823275</v>
      </c>
      <c r="H1911" s="92"/>
    </row>
    <row r="1912" spans="1:8" s="15" customFormat="1" ht="25.5" outlineLevel="2">
      <c r="A1912" s="89" t="s">
        <v>187</v>
      </c>
      <c r="B1912" s="104" t="s">
        <v>12100</v>
      </c>
      <c r="C1912" s="103" t="s">
        <v>12101</v>
      </c>
      <c r="D1912" s="161">
        <v>491964</v>
      </c>
      <c r="E1912" s="161">
        <v>488135.94</v>
      </c>
      <c r="F1912" s="162">
        <f t="shared" si="99"/>
        <v>3828.0599999999977</v>
      </c>
      <c r="G1912" s="52">
        <f t="shared" si="100"/>
        <v>0.99221882088933333</v>
      </c>
      <c r="H1912" s="92"/>
    </row>
    <row r="1913" spans="1:8" s="15" customFormat="1" outlineLevel="2">
      <c r="A1913" s="89" t="s">
        <v>187</v>
      </c>
      <c r="B1913" s="104" t="s">
        <v>11682</v>
      </c>
      <c r="C1913" s="103" t="s">
        <v>11683</v>
      </c>
      <c r="D1913" s="161">
        <v>983928</v>
      </c>
      <c r="E1913" s="161">
        <v>733928</v>
      </c>
      <c r="F1913" s="162">
        <f t="shared" si="99"/>
        <v>250000</v>
      </c>
      <c r="G1913" s="52">
        <f t="shared" si="100"/>
        <v>0.74591636786431526</v>
      </c>
      <c r="H1913" s="92"/>
    </row>
    <row r="1914" spans="1:8" s="15" customFormat="1" ht="25.5" outlineLevel="2">
      <c r="A1914" s="89" t="s">
        <v>187</v>
      </c>
      <c r="B1914" s="104" t="s">
        <v>5782</v>
      </c>
      <c r="C1914" s="103" t="s">
        <v>5781</v>
      </c>
      <c r="D1914" s="161">
        <v>801180</v>
      </c>
      <c r="E1914" s="161">
        <v>535264.64</v>
      </c>
      <c r="F1914" s="162">
        <f t="shared" si="99"/>
        <v>265915.36</v>
      </c>
      <c r="G1914" s="52">
        <f t="shared" si="100"/>
        <v>0.66809535934496622</v>
      </c>
      <c r="H1914" s="92"/>
    </row>
    <row r="1915" spans="1:8" s="15" customFormat="1" ht="25.5" outlineLevel="2">
      <c r="A1915" s="89" t="s">
        <v>187</v>
      </c>
      <c r="B1915" s="104" t="s">
        <v>5780</v>
      </c>
      <c r="C1915" s="103" t="s">
        <v>5779</v>
      </c>
      <c r="D1915" s="161">
        <v>2563776</v>
      </c>
      <c r="E1915" s="161">
        <v>1824247</v>
      </c>
      <c r="F1915" s="162">
        <f t="shared" si="99"/>
        <v>739529</v>
      </c>
      <c r="G1915" s="52">
        <f t="shared" si="100"/>
        <v>0.71154695261988565</v>
      </c>
      <c r="H1915" s="92"/>
    </row>
    <row r="1916" spans="1:8" s="15" customFormat="1" ht="25.5" outlineLevel="2">
      <c r="A1916" s="89" t="s">
        <v>187</v>
      </c>
      <c r="B1916" s="104" t="s">
        <v>5778</v>
      </c>
      <c r="C1916" s="103" t="s">
        <v>5777</v>
      </c>
      <c r="D1916" s="161">
        <v>1602360</v>
      </c>
      <c r="E1916" s="161">
        <v>1439839.46</v>
      </c>
      <c r="F1916" s="162">
        <f t="shared" si="99"/>
        <v>162520.54000000004</v>
      </c>
      <c r="G1916" s="52">
        <f t="shared" si="100"/>
        <v>0.89857426545844876</v>
      </c>
      <c r="H1916" s="92"/>
    </row>
    <row r="1917" spans="1:8" s="15" customFormat="1" outlineLevel="2">
      <c r="A1917" s="89" t="s">
        <v>187</v>
      </c>
      <c r="B1917" s="104" t="s">
        <v>5776</v>
      </c>
      <c r="C1917" s="103" t="s">
        <v>5775</v>
      </c>
      <c r="D1917" s="161">
        <v>1602360</v>
      </c>
      <c r="E1917" s="161">
        <v>1439839</v>
      </c>
      <c r="F1917" s="162">
        <f t="shared" ref="F1917:F1948" si="101">D1917-E1917</f>
        <v>162521</v>
      </c>
      <c r="G1917" s="52">
        <f t="shared" ref="G1917:G1948" si="102">E1917/D1917</f>
        <v>0.89857397838188668</v>
      </c>
      <c r="H1917" s="92"/>
    </row>
    <row r="1918" spans="1:8" s="15" customFormat="1" ht="25.5" outlineLevel="2">
      <c r="A1918" s="89" t="s">
        <v>187</v>
      </c>
      <c r="B1918" s="104" t="s">
        <v>5772</v>
      </c>
      <c r="C1918" s="103" t="s">
        <v>5771</v>
      </c>
      <c r="D1918" s="161">
        <v>1201770</v>
      </c>
      <c r="E1918" s="161">
        <v>855116</v>
      </c>
      <c r="F1918" s="162">
        <f t="shared" si="101"/>
        <v>346654</v>
      </c>
      <c r="G1918" s="52">
        <f t="shared" si="102"/>
        <v>0.71154713464306818</v>
      </c>
      <c r="H1918" s="92"/>
    </row>
    <row r="1919" spans="1:8" s="15" customFormat="1" ht="25.5" outlineLevel="2">
      <c r="A1919" s="89" t="s">
        <v>187</v>
      </c>
      <c r="B1919" s="104" t="s">
        <v>5770</v>
      </c>
      <c r="C1919" s="103" t="s">
        <v>5769</v>
      </c>
      <c r="D1919" s="161">
        <v>480708</v>
      </c>
      <c r="E1919" s="161">
        <v>165000</v>
      </c>
      <c r="F1919" s="162">
        <f t="shared" si="101"/>
        <v>315708</v>
      </c>
      <c r="G1919" s="52">
        <f t="shared" si="102"/>
        <v>0.34324371551960858</v>
      </c>
      <c r="H1919" s="92"/>
    </row>
    <row r="1920" spans="1:8" s="15" customFormat="1" outlineLevel="2">
      <c r="A1920" s="89" t="s">
        <v>187</v>
      </c>
      <c r="B1920" s="104" t="s">
        <v>5768</v>
      </c>
      <c r="C1920" s="103" t="s">
        <v>5767</v>
      </c>
      <c r="D1920" s="161">
        <v>480708</v>
      </c>
      <c r="E1920" s="161">
        <v>80653.240000000005</v>
      </c>
      <c r="F1920" s="162">
        <f t="shared" si="101"/>
        <v>400054.76</v>
      </c>
      <c r="G1920" s="52">
        <f t="shared" si="102"/>
        <v>0.16778010767451343</v>
      </c>
      <c r="H1920" s="92"/>
    </row>
    <row r="1921" spans="1:8" s="15" customFormat="1" ht="25.5" outlineLevel="2">
      <c r="A1921" s="89" t="s">
        <v>187</v>
      </c>
      <c r="B1921" s="104" t="s">
        <v>5766</v>
      </c>
      <c r="C1921" s="103" t="s">
        <v>5765</v>
      </c>
      <c r="D1921" s="161">
        <v>16023601</v>
      </c>
      <c r="E1921" s="161">
        <v>14044714.65</v>
      </c>
      <c r="F1921" s="162">
        <f t="shared" si="101"/>
        <v>1978886.3499999996</v>
      </c>
      <c r="G1921" s="52">
        <f t="shared" si="102"/>
        <v>0.8765017707318099</v>
      </c>
      <c r="H1921" s="92"/>
    </row>
    <row r="1922" spans="1:8" s="15" customFormat="1" ht="25.5" outlineLevel="2">
      <c r="A1922" s="89" t="s">
        <v>187</v>
      </c>
      <c r="B1922" s="104" t="s">
        <v>5764</v>
      </c>
      <c r="C1922" s="103" t="s">
        <v>5763</v>
      </c>
      <c r="D1922" s="161">
        <v>1602360</v>
      </c>
      <c r="E1922" s="161">
        <v>1439839</v>
      </c>
      <c r="F1922" s="162">
        <f t="shared" si="101"/>
        <v>162521</v>
      </c>
      <c r="G1922" s="52">
        <f t="shared" si="102"/>
        <v>0.89857397838188668</v>
      </c>
      <c r="H1922" s="92"/>
    </row>
    <row r="1923" spans="1:8" s="15" customFormat="1" ht="25.5" outlineLevel="2">
      <c r="A1923" s="89" t="s">
        <v>187</v>
      </c>
      <c r="B1923" s="104" t="s">
        <v>5762</v>
      </c>
      <c r="C1923" s="103" t="s">
        <v>5761</v>
      </c>
      <c r="D1923" s="161">
        <v>701033</v>
      </c>
      <c r="E1923" s="161">
        <v>591506.37</v>
      </c>
      <c r="F1923" s="162">
        <f t="shared" si="101"/>
        <v>109526.63</v>
      </c>
      <c r="G1923" s="52">
        <f t="shared" si="102"/>
        <v>0.84376394549186695</v>
      </c>
      <c r="H1923" s="92"/>
    </row>
    <row r="1924" spans="1:8" s="15" customFormat="1" ht="38.25" outlineLevel="2">
      <c r="A1924" s="89" t="s">
        <v>187</v>
      </c>
      <c r="B1924" s="104" t="s">
        <v>5758</v>
      </c>
      <c r="C1924" s="103" t="s">
        <v>5757</v>
      </c>
      <c r="D1924" s="161">
        <v>1201770</v>
      </c>
      <c r="E1924" s="161">
        <v>604849.84</v>
      </c>
      <c r="F1924" s="162">
        <f t="shared" si="101"/>
        <v>596920.16</v>
      </c>
      <c r="G1924" s="52">
        <f t="shared" si="102"/>
        <v>0.50329916706191702</v>
      </c>
      <c r="H1924" s="92"/>
    </row>
    <row r="1925" spans="1:8" s="15" customFormat="1" outlineLevel="2">
      <c r="A1925" s="89" t="s">
        <v>187</v>
      </c>
      <c r="B1925" s="104" t="s">
        <v>5756</v>
      </c>
      <c r="C1925" s="103" t="s">
        <v>5755</v>
      </c>
      <c r="D1925" s="161">
        <v>2403540</v>
      </c>
      <c r="E1925" s="161">
        <v>1710232</v>
      </c>
      <c r="F1925" s="162">
        <f t="shared" si="101"/>
        <v>693308</v>
      </c>
      <c r="G1925" s="52">
        <f t="shared" si="102"/>
        <v>0.71154713464306818</v>
      </c>
      <c r="H1925" s="92"/>
    </row>
    <row r="1926" spans="1:8" s="15" customFormat="1" ht="25.5" outlineLevel="2">
      <c r="A1926" s="89" t="s">
        <v>187</v>
      </c>
      <c r="B1926" s="104" t="s">
        <v>5752</v>
      </c>
      <c r="C1926" s="103" t="s">
        <v>5751</v>
      </c>
      <c r="D1926" s="161">
        <v>2323422</v>
      </c>
      <c r="E1926" s="161">
        <v>2004396.26</v>
      </c>
      <c r="F1926" s="162">
        <f t="shared" si="101"/>
        <v>319025.74</v>
      </c>
      <c r="G1926" s="52">
        <f t="shared" si="102"/>
        <v>0.86269143530533843</v>
      </c>
      <c r="H1926" s="92"/>
    </row>
    <row r="1927" spans="1:8" s="15" customFormat="1" ht="25.5" outlineLevel="2">
      <c r="A1927" s="89" t="s">
        <v>187</v>
      </c>
      <c r="B1927" s="104" t="s">
        <v>5750</v>
      </c>
      <c r="C1927" s="103" t="s">
        <v>5749</v>
      </c>
      <c r="D1927" s="161">
        <v>2403540</v>
      </c>
      <c r="E1927" s="161">
        <v>2159760</v>
      </c>
      <c r="F1927" s="162">
        <f t="shared" si="101"/>
        <v>243780</v>
      </c>
      <c r="G1927" s="52">
        <f t="shared" si="102"/>
        <v>0.89857460246136944</v>
      </c>
      <c r="H1927" s="92"/>
    </row>
    <row r="1928" spans="1:8" s="15" customFormat="1" ht="38.25" outlineLevel="2">
      <c r="A1928" s="89" t="s">
        <v>187</v>
      </c>
      <c r="B1928" s="104" t="s">
        <v>5748</v>
      </c>
      <c r="C1928" s="103" t="s">
        <v>5747</v>
      </c>
      <c r="D1928" s="161">
        <v>3128608</v>
      </c>
      <c r="E1928" s="161">
        <v>2810209.46</v>
      </c>
      <c r="F1928" s="162">
        <f t="shared" si="101"/>
        <v>318398.54000000004</v>
      </c>
      <c r="G1928" s="52">
        <f t="shared" si="102"/>
        <v>0.89822996680952039</v>
      </c>
      <c r="H1928" s="92"/>
    </row>
    <row r="1929" spans="1:8" s="15" customFormat="1" ht="25.5" outlineLevel="2">
      <c r="A1929" s="89" t="s">
        <v>187</v>
      </c>
      <c r="B1929" s="104" t="s">
        <v>5740</v>
      </c>
      <c r="C1929" s="103" t="s">
        <v>5739</v>
      </c>
      <c r="D1929" s="161">
        <v>8011800</v>
      </c>
      <c r="E1929" s="161">
        <v>7199200</v>
      </c>
      <c r="F1929" s="162">
        <f t="shared" si="101"/>
        <v>812600</v>
      </c>
      <c r="G1929" s="52">
        <f t="shared" si="102"/>
        <v>0.89857460246136944</v>
      </c>
      <c r="H1929" s="92"/>
    </row>
    <row r="1930" spans="1:8" s="15" customFormat="1" outlineLevel="2">
      <c r="A1930" s="89" t="s">
        <v>187</v>
      </c>
      <c r="B1930" s="104" t="s">
        <v>5738</v>
      </c>
      <c r="C1930" s="103" t="s">
        <v>5737</v>
      </c>
      <c r="D1930" s="161">
        <v>2203245</v>
      </c>
      <c r="E1930" s="161">
        <v>1764317.15</v>
      </c>
      <c r="F1930" s="162">
        <f t="shared" si="101"/>
        <v>438927.85000000009</v>
      </c>
      <c r="G1930" s="52">
        <f t="shared" si="102"/>
        <v>0.80078118865582348</v>
      </c>
      <c r="H1930" s="92"/>
    </row>
    <row r="1931" spans="1:8" s="15" customFormat="1" ht="25.5" outlineLevel="2">
      <c r="A1931" s="89" t="s">
        <v>187</v>
      </c>
      <c r="B1931" s="104" t="s">
        <v>5736</v>
      </c>
      <c r="C1931" s="103" t="s">
        <v>5735</v>
      </c>
      <c r="D1931" s="161">
        <v>1001475</v>
      </c>
      <c r="E1931" s="161">
        <v>340000</v>
      </c>
      <c r="F1931" s="162">
        <f t="shared" si="101"/>
        <v>661475</v>
      </c>
      <c r="G1931" s="52">
        <f t="shared" si="102"/>
        <v>0.33949923862303105</v>
      </c>
      <c r="H1931" s="92"/>
    </row>
    <row r="1932" spans="1:8" s="15" customFormat="1" outlineLevel="2">
      <c r="A1932" s="89" t="s">
        <v>187</v>
      </c>
      <c r="B1932" s="104" t="s">
        <v>5734</v>
      </c>
      <c r="C1932" s="103" t="s">
        <v>5733</v>
      </c>
      <c r="D1932" s="161">
        <v>961416</v>
      </c>
      <c r="E1932" s="161">
        <v>862904</v>
      </c>
      <c r="F1932" s="162">
        <f t="shared" si="101"/>
        <v>98512</v>
      </c>
      <c r="G1932" s="52">
        <f t="shared" si="102"/>
        <v>0.89753446999009789</v>
      </c>
      <c r="H1932" s="92"/>
    </row>
    <row r="1933" spans="1:8" s="15" customFormat="1" outlineLevel="2">
      <c r="A1933" s="89" t="s">
        <v>187</v>
      </c>
      <c r="B1933" s="104" t="s">
        <v>5732</v>
      </c>
      <c r="C1933" s="103" t="s">
        <v>5731</v>
      </c>
      <c r="D1933" s="161">
        <v>480708</v>
      </c>
      <c r="E1933" s="161">
        <v>417651.07</v>
      </c>
      <c r="F1933" s="162">
        <f t="shared" si="101"/>
        <v>63056.929999999993</v>
      </c>
      <c r="G1933" s="52">
        <f t="shared" si="102"/>
        <v>0.86882487913660689</v>
      </c>
      <c r="H1933" s="92"/>
    </row>
    <row r="1934" spans="1:8" s="15" customFormat="1" ht="25.5" outlineLevel="2">
      <c r="A1934" s="89" t="s">
        <v>187</v>
      </c>
      <c r="B1934" s="104" t="s">
        <v>5730</v>
      </c>
      <c r="C1934" s="103" t="s">
        <v>5729</v>
      </c>
      <c r="D1934" s="161">
        <v>1201770</v>
      </c>
      <c r="E1934" s="161">
        <v>1079880</v>
      </c>
      <c r="F1934" s="162">
        <f t="shared" si="101"/>
        <v>121890</v>
      </c>
      <c r="G1934" s="52">
        <f t="shared" si="102"/>
        <v>0.89857460246136944</v>
      </c>
      <c r="H1934" s="92"/>
    </row>
    <row r="1935" spans="1:8" s="15" customFormat="1" ht="38.25" outlineLevel="2">
      <c r="A1935" s="89" t="s">
        <v>187</v>
      </c>
      <c r="B1935" s="104" t="s">
        <v>5728</v>
      </c>
      <c r="C1935" s="103" t="s">
        <v>5727</v>
      </c>
      <c r="D1935" s="161">
        <v>28041301</v>
      </c>
      <c r="E1935" s="161">
        <v>25197201.539999999</v>
      </c>
      <c r="F1935" s="162">
        <f t="shared" si="101"/>
        <v>2844099.4600000009</v>
      </c>
      <c r="G1935" s="52">
        <f t="shared" si="102"/>
        <v>0.89857462533567889</v>
      </c>
      <c r="H1935" s="92"/>
    </row>
    <row r="1936" spans="1:8" s="15" customFormat="1" ht="25.5" outlineLevel="2">
      <c r="A1936" s="89" t="s">
        <v>187</v>
      </c>
      <c r="B1936" s="104" t="s">
        <v>5726</v>
      </c>
      <c r="C1936" s="103" t="s">
        <v>5725</v>
      </c>
      <c r="D1936" s="161">
        <v>600885</v>
      </c>
      <c r="E1936" s="161">
        <v>175000</v>
      </c>
      <c r="F1936" s="162">
        <f t="shared" si="101"/>
        <v>425885</v>
      </c>
      <c r="G1936" s="52">
        <f t="shared" si="102"/>
        <v>0.29123709195603154</v>
      </c>
      <c r="H1936" s="92"/>
    </row>
    <row r="1937" spans="1:8" s="15" customFormat="1" ht="25.5" outlineLevel="2">
      <c r="A1937" s="89" t="s">
        <v>187</v>
      </c>
      <c r="B1937" s="104" t="s">
        <v>5722</v>
      </c>
      <c r="C1937" s="103" t="s">
        <v>5721</v>
      </c>
      <c r="D1937" s="161">
        <v>2002950</v>
      </c>
      <c r="E1937" s="161">
        <v>974277.07</v>
      </c>
      <c r="F1937" s="162">
        <f t="shared" si="101"/>
        <v>1028672.93</v>
      </c>
      <c r="G1937" s="52">
        <f t="shared" si="102"/>
        <v>0.48642106393070217</v>
      </c>
      <c r="H1937" s="92"/>
    </row>
    <row r="1938" spans="1:8" s="15" customFormat="1" ht="25.5" outlineLevel="2">
      <c r="A1938" s="89" t="s">
        <v>187</v>
      </c>
      <c r="B1938" s="104" t="s">
        <v>5718</v>
      </c>
      <c r="C1938" s="103" t="s">
        <v>5717</v>
      </c>
      <c r="D1938" s="161">
        <v>480708</v>
      </c>
      <c r="E1938" s="161">
        <v>55428.25</v>
      </c>
      <c r="F1938" s="162">
        <f t="shared" si="101"/>
        <v>425279.75</v>
      </c>
      <c r="G1938" s="52">
        <f t="shared" si="102"/>
        <v>0.1153054453015136</v>
      </c>
      <c r="H1938" s="92"/>
    </row>
    <row r="1939" spans="1:8" s="15" customFormat="1" outlineLevel="2">
      <c r="A1939" s="89" t="s">
        <v>187</v>
      </c>
      <c r="B1939" s="104" t="s">
        <v>5716</v>
      </c>
      <c r="C1939" s="103" t="s">
        <v>5715</v>
      </c>
      <c r="D1939" s="161">
        <v>4807080</v>
      </c>
      <c r="E1939" s="161">
        <v>4233365.7300000004</v>
      </c>
      <c r="F1939" s="162">
        <f t="shared" si="101"/>
        <v>573714.26999999955</v>
      </c>
      <c r="G1939" s="52">
        <f t="shared" si="102"/>
        <v>0.88065223170823048</v>
      </c>
      <c r="H1939" s="92"/>
    </row>
    <row r="1940" spans="1:8" s="15" customFormat="1" outlineLevel="2">
      <c r="A1940" s="89" t="s">
        <v>187</v>
      </c>
      <c r="B1940" s="104" t="s">
        <v>5714</v>
      </c>
      <c r="C1940" s="103" t="s">
        <v>5713</v>
      </c>
      <c r="D1940" s="161">
        <v>2403540</v>
      </c>
      <c r="E1940" s="161">
        <v>2132013.52</v>
      </c>
      <c r="F1940" s="162">
        <f t="shared" si="101"/>
        <v>271526.48</v>
      </c>
      <c r="G1940" s="52">
        <f t="shared" si="102"/>
        <v>0.88703059653677496</v>
      </c>
      <c r="H1940" s="92"/>
    </row>
    <row r="1941" spans="1:8" s="15" customFormat="1" ht="25.5" outlineLevel="2">
      <c r="A1941" s="89" t="s">
        <v>187</v>
      </c>
      <c r="B1941" s="104" t="s">
        <v>5712</v>
      </c>
      <c r="C1941" s="103" t="s">
        <v>5711</v>
      </c>
      <c r="D1941" s="161">
        <v>28041301</v>
      </c>
      <c r="E1941" s="161">
        <v>21616581.469999999</v>
      </c>
      <c r="F1941" s="162">
        <f t="shared" si="101"/>
        <v>6424719.5300000012</v>
      </c>
      <c r="G1941" s="52">
        <f t="shared" si="102"/>
        <v>0.77088368581757316</v>
      </c>
      <c r="H1941" s="92"/>
    </row>
    <row r="1942" spans="1:8" s="15" customFormat="1" ht="25.5" outlineLevel="2">
      <c r="A1942" s="89" t="s">
        <v>187</v>
      </c>
      <c r="B1942" s="104" t="s">
        <v>5710</v>
      </c>
      <c r="C1942" s="103" t="s">
        <v>5709</v>
      </c>
      <c r="D1942" s="161">
        <v>961416</v>
      </c>
      <c r="E1942" s="161">
        <v>343501.17</v>
      </c>
      <c r="F1942" s="162">
        <f t="shared" si="101"/>
        <v>617914.83000000007</v>
      </c>
      <c r="G1942" s="52">
        <f t="shared" si="102"/>
        <v>0.35728672083676577</v>
      </c>
      <c r="H1942" s="92"/>
    </row>
    <row r="1943" spans="1:8" s="15" customFormat="1" ht="25.5" outlineLevel="2">
      <c r="A1943" s="89" t="s">
        <v>187</v>
      </c>
      <c r="B1943" s="104" t="s">
        <v>5704</v>
      </c>
      <c r="C1943" s="103" t="s">
        <v>5703</v>
      </c>
      <c r="D1943" s="161">
        <v>1362006</v>
      </c>
      <c r="E1943" s="161">
        <v>1212109.9099999999</v>
      </c>
      <c r="F1943" s="162">
        <f t="shared" si="101"/>
        <v>149896.09000000008</v>
      </c>
      <c r="G1943" s="52">
        <f t="shared" si="102"/>
        <v>0.8899446184524884</v>
      </c>
      <c r="H1943" s="92"/>
    </row>
    <row r="1944" spans="1:8" s="15" customFormat="1" ht="25.5" outlineLevel="2">
      <c r="A1944" s="89" t="s">
        <v>187</v>
      </c>
      <c r="B1944" s="104" t="s">
        <v>5698</v>
      </c>
      <c r="C1944" s="103" t="s">
        <v>5697</v>
      </c>
      <c r="D1944" s="161">
        <v>10014750</v>
      </c>
      <c r="E1944" s="161">
        <v>8125967</v>
      </c>
      <c r="F1944" s="162">
        <f t="shared" si="101"/>
        <v>1888783</v>
      </c>
      <c r="G1944" s="52">
        <f t="shared" si="102"/>
        <v>0.81139988516937522</v>
      </c>
      <c r="H1944" s="92"/>
    </row>
    <row r="1945" spans="1:8" s="15" customFormat="1" ht="25.5" outlineLevel="2">
      <c r="A1945" s="89" t="s">
        <v>187</v>
      </c>
      <c r="B1945" s="104" t="s">
        <v>5696</v>
      </c>
      <c r="C1945" s="103" t="s">
        <v>5695</v>
      </c>
      <c r="D1945" s="161">
        <v>30044251</v>
      </c>
      <c r="E1945" s="161">
        <v>26996996.370000001</v>
      </c>
      <c r="F1945" s="162">
        <f t="shared" si="101"/>
        <v>3047254.629999999</v>
      </c>
      <c r="G1945" s="52">
        <f t="shared" si="102"/>
        <v>0.89857445173121475</v>
      </c>
      <c r="H1945" s="92"/>
    </row>
    <row r="1946" spans="1:8" s="15" customFormat="1" ht="25.5" outlineLevel="2">
      <c r="A1946" s="89" t="s">
        <v>187</v>
      </c>
      <c r="B1946" s="104" t="s">
        <v>5694</v>
      </c>
      <c r="C1946" s="103" t="s">
        <v>5693</v>
      </c>
      <c r="D1946" s="161">
        <v>23033926</v>
      </c>
      <c r="E1946" s="161">
        <v>14340000</v>
      </c>
      <c r="F1946" s="162">
        <f t="shared" si="101"/>
        <v>8693926</v>
      </c>
      <c r="G1946" s="52">
        <f t="shared" si="102"/>
        <v>0.62255995786389173</v>
      </c>
      <c r="H1946" s="92"/>
    </row>
    <row r="1947" spans="1:8" s="15" customFormat="1" ht="25.5" outlineLevel="2">
      <c r="A1947" s="89" t="s">
        <v>187</v>
      </c>
      <c r="B1947" s="104" t="s">
        <v>5692</v>
      </c>
      <c r="C1947" s="103" t="s">
        <v>5691</v>
      </c>
      <c r="D1947" s="161">
        <v>1001475</v>
      </c>
      <c r="E1947" s="161">
        <v>718924.27</v>
      </c>
      <c r="F1947" s="162">
        <f t="shared" si="101"/>
        <v>282550.73</v>
      </c>
      <c r="G1947" s="52">
        <f t="shared" si="102"/>
        <v>0.71786541850770114</v>
      </c>
      <c r="H1947" s="92"/>
    </row>
    <row r="1948" spans="1:8" s="15" customFormat="1" outlineLevel="2">
      <c r="A1948" s="89" t="s">
        <v>187</v>
      </c>
      <c r="B1948" s="104" t="s">
        <v>5690</v>
      </c>
      <c r="C1948" s="103" t="s">
        <v>5689</v>
      </c>
      <c r="D1948" s="161">
        <v>10235075</v>
      </c>
      <c r="E1948" s="161">
        <v>9111977</v>
      </c>
      <c r="F1948" s="162">
        <f t="shared" si="101"/>
        <v>1123098</v>
      </c>
      <c r="G1948" s="52">
        <f t="shared" si="102"/>
        <v>0.89026968537113793</v>
      </c>
      <c r="H1948" s="92"/>
    </row>
    <row r="1949" spans="1:8" s="15" customFormat="1" ht="25.5" outlineLevel="2">
      <c r="A1949" s="89" t="s">
        <v>187</v>
      </c>
      <c r="B1949" s="104" t="s">
        <v>5688</v>
      </c>
      <c r="C1949" s="103" t="s">
        <v>5687</v>
      </c>
      <c r="D1949" s="161">
        <v>10014750</v>
      </c>
      <c r="E1949" s="161">
        <v>8999001.2200000007</v>
      </c>
      <c r="F1949" s="162">
        <f t="shared" ref="F1949:F1963" si="103">D1949-E1949</f>
        <v>1015748.7799999993</v>
      </c>
      <c r="G1949" s="52">
        <f t="shared" ref="G1949:G1963" si="104">E1949/D1949</f>
        <v>0.89857472428168461</v>
      </c>
      <c r="H1949" s="92"/>
    </row>
    <row r="1950" spans="1:8" s="15" customFormat="1" outlineLevel="2">
      <c r="A1950" s="89" t="s">
        <v>187</v>
      </c>
      <c r="B1950" s="104" t="s">
        <v>5686</v>
      </c>
      <c r="C1950" s="103" t="s">
        <v>5685</v>
      </c>
      <c r="D1950" s="161">
        <v>34050151</v>
      </c>
      <c r="E1950" s="161">
        <v>13776000</v>
      </c>
      <c r="F1950" s="162">
        <f t="shared" si="103"/>
        <v>20274151</v>
      </c>
      <c r="G1950" s="52">
        <f t="shared" si="104"/>
        <v>0.40457970362598394</v>
      </c>
      <c r="H1950" s="92"/>
    </row>
    <row r="1951" spans="1:8" s="15" customFormat="1" ht="25.5" outlineLevel="2">
      <c r="A1951" s="89" t="s">
        <v>187</v>
      </c>
      <c r="B1951" s="104" t="s">
        <v>5684</v>
      </c>
      <c r="C1951" s="103" t="s">
        <v>5683</v>
      </c>
      <c r="D1951" s="161">
        <v>6008850</v>
      </c>
      <c r="E1951" s="161">
        <v>4709000</v>
      </c>
      <c r="F1951" s="162">
        <f t="shared" si="103"/>
        <v>1299850</v>
      </c>
      <c r="G1951" s="52">
        <f t="shared" si="104"/>
        <v>0.78367740915482997</v>
      </c>
      <c r="H1951" s="92"/>
    </row>
    <row r="1952" spans="1:8" s="15" customFormat="1" outlineLevel="2">
      <c r="A1952" s="89" t="s">
        <v>187</v>
      </c>
      <c r="B1952" s="104" t="s">
        <v>5682</v>
      </c>
      <c r="C1952" s="103" t="s">
        <v>5681</v>
      </c>
      <c r="D1952" s="161">
        <v>3505163</v>
      </c>
      <c r="E1952" s="161">
        <v>3010000</v>
      </c>
      <c r="F1952" s="162">
        <f t="shared" si="103"/>
        <v>495163</v>
      </c>
      <c r="G1952" s="52">
        <f t="shared" si="104"/>
        <v>0.85873324578628729</v>
      </c>
      <c r="H1952" s="92"/>
    </row>
    <row r="1953" spans="1:8" s="15" customFormat="1" outlineLevel="2">
      <c r="A1953" s="89" t="s">
        <v>187</v>
      </c>
      <c r="B1953" s="104" t="s">
        <v>5680</v>
      </c>
      <c r="C1953" s="103" t="s">
        <v>5679</v>
      </c>
      <c r="D1953" s="161">
        <v>2503688</v>
      </c>
      <c r="E1953" s="161">
        <v>2249753</v>
      </c>
      <c r="F1953" s="162">
        <f t="shared" si="103"/>
        <v>253935</v>
      </c>
      <c r="G1953" s="52">
        <f t="shared" si="104"/>
        <v>0.89857562124354151</v>
      </c>
      <c r="H1953" s="92"/>
    </row>
    <row r="1954" spans="1:8" s="15" customFormat="1" ht="25.5" outlineLevel="2">
      <c r="A1954" s="89" t="s">
        <v>187</v>
      </c>
      <c r="B1954" s="104" t="s">
        <v>5678</v>
      </c>
      <c r="C1954" s="103" t="s">
        <v>5677</v>
      </c>
      <c r="D1954" s="161">
        <v>5508113</v>
      </c>
      <c r="E1954" s="161">
        <v>4949454.17</v>
      </c>
      <c r="F1954" s="162">
        <f t="shared" si="103"/>
        <v>558658.83000000007</v>
      </c>
      <c r="G1954" s="52">
        <f t="shared" si="104"/>
        <v>0.89857527795816827</v>
      </c>
      <c r="H1954" s="92"/>
    </row>
    <row r="1955" spans="1:8" s="15" customFormat="1" ht="25.5" outlineLevel="2">
      <c r="A1955" s="89" t="s">
        <v>187</v>
      </c>
      <c r="B1955" s="104" t="s">
        <v>5676</v>
      </c>
      <c r="C1955" s="103" t="s">
        <v>5675</v>
      </c>
      <c r="D1955" s="161">
        <v>4005900</v>
      </c>
      <c r="E1955" s="161">
        <v>1883395.05</v>
      </c>
      <c r="F1955" s="162">
        <f t="shared" si="103"/>
        <v>2122504.9500000002</v>
      </c>
      <c r="G1955" s="52">
        <f t="shared" si="104"/>
        <v>0.47015528345690111</v>
      </c>
      <c r="H1955" s="92"/>
    </row>
    <row r="1956" spans="1:8" s="15" customFormat="1" ht="25.5" outlineLevel="2">
      <c r="A1956" s="89" t="s">
        <v>187</v>
      </c>
      <c r="B1956" s="104" t="s">
        <v>5674</v>
      </c>
      <c r="C1956" s="103" t="s">
        <v>5673</v>
      </c>
      <c r="D1956" s="161">
        <v>500738</v>
      </c>
      <c r="E1956" s="161">
        <v>430505.44</v>
      </c>
      <c r="F1956" s="162">
        <f t="shared" si="103"/>
        <v>70232.56</v>
      </c>
      <c r="G1956" s="52">
        <f t="shared" si="104"/>
        <v>0.85974190095419156</v>
      </c>
      <c r="H1956" s="92"/>
    </row>
    <row r="1957" spans="1:8" s="15" customFormat="1" ht="38.25" outlineLevel="2">
      <c r="A1957" s="89" t="s">
        <v>187</v>
      </c>
      <c r="B1957" s="104" t="s">
        <v>5672</v>
      </c>
      <c r="C1957" s="103" t="s">
        <v>5671</v>
      </c>
      <c r="D1957" s="161">
        <v>3004425</v>
      </c>
      <c r="E1957" s="161">
        <v>1637026.9</v>
      </c>
      <c r="F1957" s="162">
        <f t="shared" si="103"/>
        <v>1367398.1</v>
      </c>
      <c r="G1957" s="52">
        <f t="shared" si="104"/>
        <v>0.54487194721119681</v>
      </c>
      <c r="H1957" s="92"/>
    </row>
    <row r="1958" spans="1:8" s="15" customFormat="1" ht="25.5" outlineLevel="2">
      <c r="A1958" s="89" t="s">
        <v>187</v>
      </c>
      <c r="B1958" s="104" t="s">
        <v>5670</v>
      </c>
      <c r="C1958" s="103" t="s">
        <v>5669</v>
      </c>
      <c r="D1958" s="161">
        <v>1001475</v>
      </c>
      <c r="E1958" s="161">
        <v>890000</v>
      </c>
      <c r="F1958" s="162">
        <f t="shared" si="103"/>
        <v>111475</v>
      </c>
      <c r="G1958" s="52">
        <f t="shared" si="104"/>
        <v>0.88868918345440473</v>
      </c>
      <c r="H1958" s="92"/>
    </row>
    <row r="1959" spans="1:8" s="15" customFormat="1" outlineLevel="2">
      <c r="A1959" s="89" t="s">
        <v>187</v>
      </c>
      <c r="B1959" s="104" t="s">
        <v>10745</v>
      </c>
      <c r="C1959" s="103" t="s">
        <v>10744</v>
      </c>
      <c r="D1959" s="161">
        <v>38088973</v>
      </c>
      <c r="E1959" s="161">
        <v>34270350.359999999</v>
      </c>
      <c r="F1959" s="162">
        <f t="shared" si="103"/>
        <v>3818622.6400000006</v>
      </c>
      <c r="G1959" s="52">
        <f t="shared" si="104"/>
        <v>0.89974466783339102</v>
      </c>
      <c r="H1959" s="92"/>
    </row>
    <row r="1960" spans="1:8" s="15" customFormat="1" ht="25.5" outlineLevel="2">
      <c r="A1960" s="89" t="s">
        <v>187</v>
      </c>
      <c r="B1960" s="104" t="s">
        <v>10743</v>
      </c>
      <c r="C1960" s="103" t="s">
        <v>10742</v>
      </c>
      <c r="D1960" s="161">
        <v>12028097</v>
      </c>
      <c r="E1960" s="161">
        <v>10873668</v>
      </c>
      <c r="F1960" s="162">
        <f t="shared" si="103"/>
        <v>1154429</v>
      </c>
      <c r="G1960" s="52">
        <f t="shared" si="104"/>
        <v>0.90402230710311038</v>
      </c>
      <c r="H1960" s="92"/>
    </row>
    <row r="1961" spans="1:8" s="15" customFormat="1" ht="25.5" outlineLevel="2">
      <c r="A1961" s="89" t="s">
        <v>187</v>
      </c>
      <c r="B1961" s="104" t="s">
        <v>10741</v>
      </c>
      <c r="C1961" s="103" t="s">
        <v>10740</v>
      </c>
      <c r="D1961" s="161">
        <v>10023414</v>
      </c>
      <c r="E1961" s="161">
        <v>9061390</v>
      </c>
      <c r="F1961" s="162">
        <f t="shared" si="103"/>
        <v>962024</v>
      </c>
      <c r="G1961" s="52">
        <f t="shared" si="104"/>
        <v>0.90402232213495326</v>
      </c>
      <c r="H1961" s="92"/>
    </row>
    <row r="1962" spans="1:8" s="15" customFormat="1" ht="25.5" outlineLevel="2">
      <c r="A1962" s="89" t="s">
        <v>187</v>
      </c>
      <c r="B1962" s="104" t="s">
        <v>10739</v>
      </c>
      <c r="C1962" s="103" t="s">
        <v>10738</v>
      </c>
      <c r="D1962" s="161">
        <v>8018731</v>
      </c>
      <c r="E1962" s="161">
        <v>7249112</v>
      </c>
      <c r="F1962" s="162">
        <f t="shared" si="103"/>
        <v>769619</v>
      </c>
      <c r="G1962" s="52">
        <f t="shared" si="104"/>
        <v>0.90402234468271847</v>
      </c>
      <c r="H1962" s="92"/>
    </row>
    <row r="1963" spans="1:8" s="15" customFormat="1" ht="25.5" outlineLevel="2">
      <c r="A1963" s="89" t="s">
        <v>187</v>
      </c>
      <c r="B1963" s="104" t="s">
        <v>11073</v>
      </c>
      <c r="C1963" s="103" t="s">
        <v>11066</v>
      </c>
      <c r="D1963" s="161">
        <v>6470635.4000000004</v>
      </c>
      <c r="E1963" s="161">
        <v>2166275.65</v>
      </c>
      <c r="F1963" s="162">
        <f t="shared" si="103"/>
        <v>4304359.75</v>
      </c>
      <c r="G1963" s="52">
        <f t="shared" si="104"/>
        <v>0.33478561471721924</v>
      </c>
      <c r="H1963" s="92"/>
    </row>
    <row r="1964" spans="1:8" s="101" customFormat="1" outlineLevel="1">
      <c r="A1964" s="91" t="s">
        <v>11179</v>
      </c>
      <c r="B1964" s="104"/>
      <c r="C1964" s="103"/>
      <c r="D1964" s="161"/>
      <c r="E1964" s="161"/>
      <c r="F1964" s="162">
        <f>SUBTOTAL(9,F1885:F1963)</f>
        <v>91577240.279999986</v>
      </c>
      <c r="G1964" s="52"/>
      <c r="H1964" s="92"/>
    </row>
    <row r="1965" spans="1:8" s="15" customFormat="1" outlineLevel="2">
      <c r="A1965" s="89" t="s">
        <v>194</v>
      </c>
      <c r="B1965" s="104" t="s">
        <v>12102</v>
      </c>
      <c r="C1965" s="103" t="s">
        <v>12103</v>
      </c>
      <c r="D1965" s="161">
        <v>6942485.7300000004</v>
      </c>
      <c r="E1965" s="161">
        <v>6938082.2199999997</v>
      </c>
      <c r="F1965" s="162">
        <f t="shared" ref="F1965:F1996" si="105">D1965-E1965</f>
        <v>4403.5100000007078</v>
      </c>
      <c r="G1965" s="52">
        <f t="shared" ref="G1965:G1996" si="106">E1965/D1965</f>
        <v>0.9993657156570056</v>
      </c>
      <c r="H1965" s="92"/>
    </row>
    <row r="1966" spans="1:8" s="15" customFormat="1" outlineLevel="2">
      <c r="A1966" s="89" t="s">
        <v>194</v>
      </c>
      <c r="B1966" s="104" t="s">
        <v>195</v>
      </c>
      <c r="C1966" s="103" t="s">
        <v>196</v>
      </c>
      <c r="D1966" s="161">
        <v>10763544</v>
      </c>
      <c r="E1966" s="161">
        <v>6152431</v>
      </c>
      <c r="F1966" s="162">
        <f t="shared" si="105"/>
        <v>4611113</v>
      </c>
      <c r="G1966" s="52">
        <f t="shared" si="106"/>
        <v>0.57159900122115914</v>
      </c>
      <c r="H1966" s="92"/>
    </row>
    <row r="1967" spans="1:8" s="15" customFormat="1" ht="25.5" outlineLevel="2">
      <c r="A1967" s="89" t="s">
        <v>194</v>
      </c>
      <c r="B1967" s="104" t="s">
        <v>195</v>
      </c>
      <c r="C1967" s="103" t="s">
        <v>11269</v>
      </c>
      <c r="D1967" s="161">
        <v>1139309.8799999999</v>
      </c>
      <c r="E1967" s="161">
        <v>906380.9</v>
      </c>
      <c r="F1967" s="162">
        <f t="shared" si="105"/>
        <v>232928.97999999986</v>
      </c>
      <c r="G1967" s="52">
        <f t="shared" si="106"/>
        <v>0.79555256731381996</v>
      </c>
      <c r="H1967" s="92"/>
    </row>
    <row r="1968" spans="1:8" s="15" customFormat="1" outlineLevel="2">
      <c r="A1968" s="89" t="s">
        <v>194</v>
      </c>
      <c r="B1968" s="104" t="s">
        <v>9821</v>
      </c>
      <c r="C1968" s="103" t="s">
        <v>9820</v>
      </c>
      <c r="D1968" s="161">
        <v>1652973</v>
      </c>
      <c r="E1968" s="161">
        <v>1463475.83</v>
      </c>
      <c r="F1968" s="162">
        <f t="shared" si="105"/>
        <v>189497.16999999993</v>
      </c>
      <c r="G1968" s="52">
        <f t="shared" si="106"/>
        <v>0.88535979111576535</v>
      </c>
      <c r="H1968" s="92"/>
    </row>
    <row r="1969" spans="1:8" s="15" customFormat="1" outlineLevel="2">
      <c r="A1969" s="89" t="s">
        <v>194</v>
      </c>
      <c r="B1969" s="104" t="s">
        <v>11950</v>
      </c>
      <c r="C1969" s="103" t="s">
        <v>11951</v>
      </c>
      <c r="D1969" s="161">
        <v>1537650</v>
      </c>
      <c r="E1969" s="161">
        <v>1389272.48</v>
      </c>
      <c r="F1969" s="162">
        <f t="shared" si="105"/>
        <v>148377.52000000002</v>
      </c>
      <c r="G1969" s="52">
        <f t="shared" si="106"/>
        <v>0.90350371020713427</v>
      </c>
      <c r="H1969" s="92"/>
    </row>
    <row r="1970" spans="1:8" s="15" customFormat="1" ht="25.5" outlineLevel="2">
      <c r="A1970" s="89" t="s">
        <v>194</v>
      </c>
      <c r="B1970" s="104" t="s">
        <v>9819</v>
      </c>
      <c r="C1970" s="103" t="s">
        <v>9818</v>
      </c>
      <c r="D1970" s="161">
        <v>6150595</v>
      </c>
      <c r="E1970" s="161">
        <v>1692146.46</v>
      </c>
      <c r="F1970" s="162">
        <f t="shared" si="105"/>
        <v>4458448.54</v>
      </c>
      <c r="G1970" s="52">
        <f t="shared" si="106"/>
        <v>0.27511914863521336</v>
      </c>
      <c r="H1970" s="92"/>
    </row>
    <row r="1971" spans="1:8" s="15" customFormat="1" ht="25.5" outlineLevel="2">
      <c r="A1971" s="89" t="s">
        <v>194</v>
      </c>
      <c r="B1971" s="104" t="s">
        <v>11219</v>
      </c>
      <c r="C1971" s="103" t="s">
        <v>11220</v>
      </c>
      <c r="D1971" s="161">
        <v>1025100</v>
      </c>
      <c r="E1971" s="161">
        <v>871911.94</v>
      </c>
      <c r="F1971" s="162">
        <f t="shared" si="105"/>
        <v>153188.06000000006</v>
      </c>
      <c r="G1971" s="52">
        <f t="shared" si="106"/>
        <v>0.85056281338406003</v>
      </c>
      <c r="H1971" s="92"/>
    </row>
    <row r="1972" spans="1:8" s="15" customFormat="1" ht="25.5" outlineLevel="2">
      <c r="A1972" s="89" t="s">
        <v>194</v>
      </c>
      <c r="B1972" s="104" t="s">
        <v>11317</v>
      </c>
      <c r="C1972" s="103" t="s">
        <v>11220</v>
      </c>
      <c r="D1972" s="161">
        <v>3844123</v>
      </c>
      <c r="E1972" s="161">
        <v>3639453.81</v>
      </c>
      <c r="F1972" s="162">
        <f t="shared" si="105"/>
        <v>204669.18999999994</v>
      </c>
      <c r="G1972" s="52">
        <f t="shared" si="106"/>
        <v>0.94675789770514629</v>
      </c>
      <c r="H1972" s="92"/>
    </row>
    <row r="1973" spans="1:8" s="15" customFormat="1" ht="25.5" outlineLevel="2">
      <c r="A1973" s="89" t="s">
        <v>194</v>
      </c>
      <c r="B1973" s="104" t="s">
        <v>9817</v>
      </c>
      <c r="C1973" s="103" t="s">
        <v>9816</v>
      </c>
      <c r="D1973" s="161">
        <v>4100398</v>
      </c>
      <c r="E1973" s="161">
        <v>3700325.99</v>
      </c>
      <c r="F1973" s="162">
        <f t="shared" si="105"/>
        <v>400072.00999999978</v>
      </c>
      <c r="G1973" s="52">
        <f t="shared" si="106"/>
        <v>0.90243093231437543</v>
      </c>
      <c r="H1973" s="92"/>
    </row>
    <row r="1974" spans="1:8" s="15" customFormat="1" outlineLevel="2">
      <c r="A1974" s="89" t="s">
        <v>194</v>
      </c>
      <c r="B1974" s="104" t="s">
        <v>11470</v>
      </c>
      <c r="C1974" s="103" t="s">
        <v>11471</v>
      </c>
      <c r="D1974" s="161">
        <v>4997360</v>
      </c>
      <c r="E1974" s="161">
        <v>3811643.01</v>
      </c>
      <c r="F1974" s="162">
        <f t="shared" si="105"/>
        <v>1185716.9900000002</v>
      </c>
      <c r="G1974" s="52">
        <f t="shared" si="106"/>
        <v>0.76273132413914546</v>
      </c>
      <c r="H1974" s="92"/>
    </row>
    <row r="1975" spans="1:8" s="15" customFormat="1" ht="25.5" outlineLevel="2">
      <c r="A1975" s="89" t="s">
        <v>194</v>
      </c>
      <c r="B1975" s="104" t="s">
        <v>9815</v>
      </c>
      <c r="C1975" s="103" t="s">
        <v>9814</v>
      </c>
      <c r="D1975" s="161">
        <v>6150595</v>
      </c>
      <c r="E1975" s="161">
        <v>5711939.25</v>
      </c>
      <c r="F1975" s="162">
        <f t="shared" si="105"/>
        <v>438655.75</v>
      </c>
      <c r="G1975" s="52">
        <f t="shared" si="106"/>
        <v>0.92868076177995784</v>
      </c>
      <c r="H1975" s="92"/>
    </row>
    <row r="1976" spans="1:8" s="15" customFormat="1" ht="25.5" outlineLevel="2">
      <c r="A1976" s="89" t="s">
        <v>194</v>
      </c>
      <c r="B1976" s="104" t="s">
        <v>9813</v>
      </c>
      <c r="C1976" s="103" t="s">
        <v>9812</v>
      </c>
      <c r="D1976" s="161">
        <v>5125498</v>
      </c>
      <c r="E1976" s="161">
        <v>2855329.64</v>
      </c>
      <c r="F1976" s="162">
        <f t="shared" si="105"/>
        <v>2270168.36</v>
      </c>
      <c r="G1976" s="52">
        <f t="shared" si="106"/>
        <v>0.5570833585341366</v>
      </c>
      <c r="H1976" s="92"/>
    </row>
    <row r="1977" spans="1:8" s="15" customFormat="1" ht="25.5" outlineLevel="2">
      <c r="A1977" s="89" t="s">
        <v>194</v>
      </c>
      <c r="B1977" s="104" t="s">
        <v>9811</v>
      </c>
      <c r="C1977" s="103" t="s">
        <v>9810</v>
      </c>
      <c r="D1977" s="161">
        <v>3075299</v>
      </c>
      <c r="E1977" s="161">
        <v>2436597.59</v>
      </c>
      <c r="F1977" s="162">
        <f t="shared" si="105"/>
        <v>638701.41000000015</v>
      </c>
      <c r="G1977" s="52">
        <f t="shared" si="106"/>
        <v>0.79231241905258643</v>
      </c>
      <c r="H1977" s="92"/>
    </row>
    <row r="1978" spans="1:8" s="15" customFormat="1" outlineLevel="2">
      <c r="A1978" s="89" t="s">
        <v>194</v>
      </c>
      <c r="B1978" s="104" t="s">
        <v>9809</v>
      </c>
      <c r="C1978" s="103" t="s">
        <v>9808</v>
      </c>
      <c r="D1978" s="161">
        <v>1025100</v>
      </c>
      <c r="E1978" s="161">
        <v>905853.37</v>
      </c>
      <c r="F1978" s="162">
        <f t="shared" si="105"/>
        <v>119246.63</v>
      </c>
      <c r="G1978" s="52">
        <f t="shared" si="106"/>
        <v>0.88367317334894158</v>
      </c>
      <c r="H1978" s="92"/>
    </row>
    <row r="1979" spans="1:8" s="15" customFormat="1" outlineLevel="2">
      <c r="A1979" s="89" t="s">
        <v>194</v>
      </c>
      <c r="B1979" s="104" t="s">
        <v>9807</v>
      </c>
      <c r="C1979" s="103" t="s">
        <v>9806</v>
      </c>
      <c r="D1979" s="161">
        <v>4612948</v>
      </c>
      <c r="E1979" s="161">
        <v>3188329.19</v>
      </c>
      <c r="F1979" s="162">
        <f t="shared" si="105"/>
        <v>1424618.81</v>
      </c>
      <c r="G1979" s="52">
        <f t="shared" si="106"/>
        <v>0.69116954927738183</v>
      </c>
      <c r="H1979" s="92"/>
    </row>
    <row r="1980" spans="1:8" s="15" customFormat="1" outlineLevel="2">
      <c r="A1980" s="89" t="s">
        <v>194</v>
      </c>
      <c r="B1980" s="104" t="s">
        <v>11318</v>
      </c>
      <c r="C1980" s="103" t="s">
        <v>9806</v>
      </c>
      <c r="D1980" s="161">
        <v>4612948</v>
      </c>
      <c r="E1980" s="161">
        <v>4258146.8499999996</v>
      </c>
      <c r="F1980" s="162">
        <f t="shared" si="105"/>
        <v>354801.15000000037</v>
      </c>
      <c r="G1980" s="52">
        <f t="shared" si="106"/>
        <v>0.92308581193631478</v>
      </c>
      <c r="H1980" s="92"/>
    </row>
    <row r="1981" spans="1:8" s="15" customFormat="1" ht="25.5" outlineLevel="2">
      <c r="A1981" s="89" t="s">
        <v>194</v>
      </c>
      <c r="B1981" s="104" t="s">
        <v>9805</v>
      </c>
      <c r="C1981" s="103" t="s">
        <v>9804</v>
      </c>
      <c r="D1981" s="161">
        <v>5125498</v>
      </c>
      <c r="E1981" s="161">
        <v>3529841.25</v>
      </c>
      <c r="F1981" s="162">
        <f t="shared" si="105"/>
        <v>1595656.75</v>
      </c>
      <c r="G1981" s="52">
        <f t="shared" si="106"/>
        <v>0.688682592403704</v>
      </c>
      <c r="H1981" s="92"/>
    </row>
    <row r="1982" spans="1:8" s="15" customFormat="1" outlineLevel="2">
      <c r="A1982" s="89" t="s">
        <v>194</v>
      </c>
      <c r="B1982" s="104" t="s">
        <v>12140</v>
      </c>
      <c r="C1982" s="103" t="s">
        <v>12141</v>
      </c>
      <c r="D1982" s="161">
        <v>2000000</v>
      </c>
      <c r="E1982" s="161">
        <v>1994220.28</v>
      </c>
      <c r="F1982" s="162">
        <f t="shared" si="105"/>
        <v>5779.7199999999721</v>
      </c>
      <c r="G1982" s="52">
        <f t="shared" si="106"/>
        <v>0.99711013999999998</v>
      </c>
      <c r="H1982" s="90"/>
    </row>
    <row r="1983" spans="1:8" s="15" customFormat="1" outlineLevel="2">
      <c r="A1983" s="89" t="s">
        <v>194</v>
      </c>
      <c r="B1983" s="104" t="s">
        <v>11752</v>
      </c>
      <c r="C1983" s="103" t="s">
        <v>11753</v>
      </c>
      <c r="D1983" s="161">
        <v>4919641</v>
      </c>
      <c r="E1983" s="161">
        <v>4919547.22</v>
      </c>
      <c r="F1983" s="162">
        <f t="shared" si="105"/>
        <v>93.78000000026077</v>
      </c>
      <c r="G1983" s="52">
        <f t="shared" si="106"/>
        <v>0.9999809376334573</v>
      </c>
      <c r="H1983" s="90"/>
    </row>
    <row r="1984" spans="1:8" s="15" customFormat="1" ht="25.5" outlineLevel="2">
      <c r="A1984" s="89" t="s">
        <v>194</v>
      </c>
      <c r="B1984" s="104" t="s">
        <v>5668</v>
      </c>
      <c r="C1984" s="103" t="s">
        <v>5667</v>
      </c>
      <c r="D1984" s="161">
        <v>400590</v>
      </c>
      <c r="E1984" s="161">
        <v>359960</v>
      </c>
      <c r="F1984" s="162">
        <f t="shared" si="105"/>
        <v>40630</v>
      </c>
      <c r="G1984" s="52">
        <f t="shared" si="106"/>
        <v>0.89857460246136944</v>
      </c>
      <c r="H1984" s="92"/>
    </row>
    <row r="1985" spans="1:8" s="15" customFormat="1" ht="51" outlineLevel="2">
      <c r="A1985" s="89" t="s">
        <v>194</v>
      </c>
      <c r="B1985" s="104" t="s">
        <v>5666</v>
      </c>
      <c r="C1985" s="103" t="s">
        <v>5665</v>
      </c>
      <c r="D1985" s="161">
        <v>1522242</v>
      </c>
      <c r="E1985" s="161">
        <v>1138359.99</v>
      </c>
      <c r="F1985" s="162">
        <f t="shared" si="105"/>
        <v>383882.01</v>
      </c>
      <c r="G1985" s="52">
        <f t="shared" si="106"/>
        <v>0.74781801448127172</v>
      </c>
      <c r="H1985" s="92"/>
    </row>
    <row r="1986" spans="1:8" s="15" customFormat="1" outlineLevel="2">
      <c r="A1986" s="89" t="s">
        <v>194</v>
      </c>
      <c r="B1986" s="104" t="s">
        <v>5664</v>
      </c>
      <c r="C1986" s="103" t="s">
        <v>5663</v>
      </c>
      <c r="D1986" s="161">
        <v>240354</v>
      </c>
      <c r="E1986" s="161">
        <v>215976</v>
      </c>
      <c r="F1986" s="162">
        <f t="shared" si="105"/>
        <v>24378</v>
      </c>
      <c r="G1986" s="52">
        <f t="shared" si="106"/>
        <v>0.89857460246136944</v>
      </c>
      <c r="H1986" s="92"/>
    </row>
    <row r="1987" spans="1:8" s="15" customFormat="1" ht="38.25" outlineLevel="2">
      <c r="A1987" s="89" t="s">
        <v>194</v>
      </c>
      <c r="B1987" s="104" t="s">
        <v>5662</v>
      </c>
      <c r="C1987" s="103" t="s">
        <v>5661</v>
      </c>
      <c r="D1987" s="161">
        <v>3204720</v>
      </c>
      <c r="E1987" s="161">
        <v>2879681</v>
      </c>
      <c r="F1987" s="162">
        <f t="shared" si="105"/>
        <v>325039</v>
      </c>
      <c r="G1987" s="52">
        <f t="shared" si="106"/>
        <v>0.89857491450111082</v>
      </c>
      <c r="H1987" s="92"/>
    </row>
    <row r="1988" spans="1:8" s="17" customFormat="1" ht="25.5" outlineLevel="2">
      <c r="A1988" s="89" t="s">
        <v>194</v>
      </c>
      <c r="B1988" s="104" t="s">
        <v>5658</v>
      </c>
      <c r="C1988" s="103" t="s">
        <v>5657</v>
      </c>
      <c r="D1988" s="161">
        <v>400590</v>
      </c>
      <c r="E1988" s="161">
        <v>359960</v>
      </c>
      <c r="F1988" s="162">
        <f t="shared" si="105"/>
        <v>40630</v>
      </c>
      <c r="G1988" s="52">
        <f t="shared" si="106"/>
        <v>0.89857460246136944</v>
      </c>
      <c r="H1988" s="92"/>
    </row>
    <row r="1989" spans="1:8" s="15" customFormat="1" ht="51" outlineLevel="2">
      <c r="A1989" s="89" t="s">
        <v>194</v>
      </c>
      <c r="B1989" s="104" t="s">
        <v>5656</v>
      </c>
      <c r="C1989" s="103" t="s">
        <v>5655</v>
      </c>
      <c r="D1989" s="161">
        <v>4005900</v>
      </c>
      <c r="E1989" s="161">
        <v>3599601</v>
      </c>
      <c r="F1989" s="162">
        <f t="shared" si="105"/>
        <v>406299</v>
      </c>
      <c r="G1989" s="52">
        <f t="shared" si="106"/>
        <v>0.89857485209316257</v>
      </c>
      <c r="H1989" s="92"/>
    </row>
    <row r="1990" spans="1:8" s="15" customFormat="1" ht="38.25" outlineLevel="2">
      <c r="A1990" s="89" t="s">
        <v>194</v>
      </c>
      <c r="B1990" s="104" t="s">
        <v>5654</v>
      </c>
      <c r="C1990" s="103" t="s">
        <v>5653</v>
      </c>
      <c r="D1990" s="161">
        <v>160236</v>
      </c>
      <c r="E1990" s="161">
        <v>143984</v>
      </c>
      <c r="F1990" s="162">
        <f t="shared" si="105"/>
        <v>16252</v>
      </c>
      <c r="G1990" s="52">
        <f t="shared" si="106"/>
        <v>0.89857460246136944</v>
      </c>
      <c r="H1990" s="92"/>
    </row>
    <row r="1991" spans="1:8" s="15" customFormat="1" outlineLevel="2">
      <c r="A1991" s="89" t="s">
        <v>194</v>
      </c>
      <c r="B1991" s="104" t="s">
        <v>5652</v>
      </c>
      <c r="C1991" s="103" t="s">
        <v>5651</v>
      </c>
      <c r="D1991" s="161">
        <v>400590</v>
      </c>
      <c r="E1991" s="161">
        <v>359960</v>
      </c>
      <c r="F1991" s="162">
        <f t="shared" si="105"/>
        <v>40630</v>
      </c>
      <c r="G1991" s="52">
        <f t="shared" si="106"/>
        <v>0.89857460246136944</v>
      </c>
      <c r="H1991" s="92"/>
    </row>
    <row r="1992" spans="1:8" s="15" customFormat="1" ht="25.5" outlineLevel="2">
      <c r="A1992" s="89" t="s">
        <v>194</v>
      </c>
      <c r="B1992" s="104" t="s">
        <v>5650</v>
      </c>
      <c r="C1992" s="103" t="s">
        <v>5649</v>
      </c>
      <c r="D1992" s="161">
        <v>160236</v>
      </c>
      <c r="E1992" s="161">
        <v>143984</v>
      </c>
      <c r="F1992" s="162">
        <f t="shared" si="105"/>
        <v>16252</v>
      </c>
      <c r="G1992" s="52">
        <f t="shared" si="106"/>
        <v>0.89857460246136944</v>
      </c>
      <c r="H1992" s="92"/>
    </row>
    <row r="1993" spans="1:8" s="15" customFormat="1" ht="25.5" outlineLevel="2">
      <c r="A1993" s="89" t="s">
        <v>194</v>
      </c>
      <c r="B1993" s="104" t="s">
        <v>5648</v>
      </c>
      <c r="C1993" s="103" t="s">
        <v>5647</v>
      </c>
      <c r="D1993" s="161">
        <v>4005900</v>
      </c>
      <c r="E1993" s="161">
        <v>1407986.48</v>
      </c>
      <c r="F1993" s="162">
        <f t="shared" si="105"/>
        <v>2597913.52</v>
      </c>
      <c r="G1993" s="52">
        <f t="shared" si="106"/>
        <v>0.35147818967023642</v>
      </c>
      <c r="H1993" s="92"/>
    </row>
    <row r="1994" spans="1:8" s="15" customFormat="1" outlineLevel="2">
      <c r="A1994" s="89" t="s">
        <v>194</v>
      </c>
      <c r="B1994" s="104" t="s">
        <v>5646</v>
      </c>
      <c r="C1994" s="103" t="s">
        <v>5645</v>
      </c>
      <c r="D1994" s="161">
        <v>2403540</v>
      </c>
      <c r="E1994" s="161">
        <v>2159760</v>
      </c>
      <c r="F1994" s="162">
        <f t="shared" si="105"/>
        <v>243780</v>
      </c>
      <c r="G1994" s="52">
        <f t="shared" si="106"/>
        <v>0.89857460246136944</v>
      </c>
      <c r="H1994" s="92"/>
    </row>
    <row r="1995" spans="1:8" s="15" customFormat="1" ht="38.25" outlineLevel="2">
      <c r="A1995" s="89" t="s">
        <v>194</v>
      </c>
      <c r="B1995" s="104" t="s">
        <v>5642</v>
      </c>
      <c r="C1995" s="103" t="s">
        <v>5641</v>
      </c>
      <c r="D1995" s="161">
        <v>4526667</v>
      </c>
      <c r="E1995" s="161">
        <v>2688932.48</v>
      </c>
      <c r="F1995" s="162">
        <f t="shared" si="105"/>
        <v>1837734.52</v>
      </c>
      <c r="G1995" s="52">
        <f t="shared" si="106"/>
        <v>0.59402038630188614</v>
      </c>
      <c r="H1995" s="92"/>
    </row>
    <row r="1996" spans="1:8" s="15" customFormat="1" ht="38.25" outlineLevel="2">
      <c r="A1996" s="89" t="s">
        <v>194</v>
      </c>
      <c r="B1996" s="104" t="s">
        <v>5640</v>
      </c>
      <c r="C1996" s="103" t="s">
        <v>5639</v>
      </c>
      <c r="D1996" s="161">
        <v>400590</v>
      </c>
      <c r="E1996" s="161">
        <v>359960</v>
      </c>
      <c r="F1996" s="162">
        <f t="shared" si="105"/>
        <v>40630</v>
      </c>
      <c r="G1996" s="52">
        <f t="shared" si="106"/>
        <v>0.89857460246136944</v>
      </c>
      <c r="H1996" s="92"/>
    </row>
    <row r="1997" spans="1:8" s="15" customFormat="1" ht="25.5" outlineLevel="2">
      <c r="A1997" s="89" t="s">
        <v>194</v>
      </c>
      <c r="B1997" s="104" t="s">
        <v>5638</v>
      </c>
      <c r="C1997" s="103" t="s">
        <v>5637</v>
      </c>
      <c r="D1997" s="161">
        <v>8011800</v>
      </c>
      <c r="E1997" s="161">
        <v>7199200</v>
      </c>
      <c r="F1997" s="162">
        <f t="shared" ref="F1997:F2027" si="107">D1997-E1997</f>
        <v>812600</v>
      </c>
      <c r="G1997" s="52">
        <f t="shared" ref="G1997:G2027" si="108">E1997/D1997</f>
        <v>0.89857460246136944</v>
      </c>
      <c r="H1997" s="92"/>
    </row>
    <row r="1998" spans="1:8" s="15" customFormat="1" ht="25.5" outlineLevel="2">
      <c r="A1998" s="89" t="s">
        <v>194</v>
      </c>
      <c r="B1998" s="104" t="s">
        <v>5636</v>
      </c>
      <c r="C1998" s="103" t="s">
        <v>5635</v>
      </c>
      <c r="D1998" s="161">
        <v>2403540</v>
      </c>
      <c r="E1998" s="161">
        <v>2147530.0699999998</v>
      </c>
      <c r="F1998" s="162">
        <f t="shared" si="107"/>
        <v>256009.93000000017</v>
      </c>
      <c r="G1998" s="52">
        <f t="shared" si="108"/>
        <v>0.8934863035356182</v>
      </c>
      <c r="H1998" s="92"/>
    </row>
    <row r="1999" spans="1:8" s="15" customFormat="1" ht="38.25" outlineLevel="2">
      <c r="A1999" s="89" t="s">
        <v>194</v>
      </c>
      <c r="B1999" s="104" t="s">
        <v>5634</v>
      </c>
      <c r="C1999" s="103" t="s">
        <v>5633</v>
      </c>
      <c r="D1999" s="161">
        <v>2403540</v>
      </c>
      <c r="E1999" s="161">
        <v>2159760</v>
      </c>
      <c r="F1999" s="162">
        <f t="shared" si="107"/>
        <v>243780</v>
      </c>
      <c r="G1999" s="52">
        <f t="shared" si="108"/>
        <v>0.89857460246136944</v>
      </c>
      <c r="H1999" s="92"/>
    </row>
    <row r="2000" spans="1:8" s="15" customFormat="1" outlineLevel="2">
      <c r="A2000" s="89" t="s">
        <v>194</v>
      </c>
      <c r="B2000" s="104" t="s">
        <v>5632</v>
      </c>
      <c r="C2000" s="103" t="s">
        <v>5631</v>
      </c>
      <c r="D2000" s="161">
        <v>4005900</v>
      </c>
      <c r="E2000" s="161">
        <v>3599601</v>
      </c>
      <c r="F2000" s="162">
        <f t="shared" si="107"/>
        <v>406299</v>
      </c>
      <c r="G2000" s="52">
        <f t="shared" si="108"/>
        <v>0.89857485209316257</v>
      </c>
      <c r="H2000" s="92"/>
    </row>
    <row r="2001" spans="1:8" s="15" customFormat="1" ht="51" outlineLevel="2">
      <c r="A2001" s="89" t="s">
        <v>194</v>
      </c>
      <c r="B2001" s="104" t="s">
        <v>5628</v>
      </c>
      <c r="C2001" s="103" t="s">
        <v>5627</v>
      </c>
      <c r="D2001" s="161">
        <v>24035400</v>
      </c>
      <c r="E2001" s="161">
        <v>21376878.969999999</v>
      </c>
      <c r="F2001" s="162">
        <f t="shared" si="107"/>
        <v>2658521.0300000012</v>
      </c>
      <c r="G2001" s="52">
        <f t="shared" si="108"/>
        <v>0.88939143804554943</v>
      </c>
      <c r="H2001" s="92"/>
    </row>
    <row r="2002" spans="1:8" s="15" customFormat="1" outlineLevel="2">
      <c r="A2002" s="89" t="s">
        <v>194</v>
      </c>
      <c r="B2002" s="104" t="s">
        <v>5626</v>
      </c>
      <c r="C2002" s="103" t="s">
        <v>5625</v>
      </c>
      <c r="D2002" s="161">
        <v>400590</v>
      </c>
      <c r="E2002" s="161">
        <v>189233.05</v>
      </c>
      <c r="F2002" s="162">
        <f t="shared" si="107"/>
        <v>211356.95</v>
      </c>
      <c r="G2002" s="52">
        <f t="shared" si="108"/>
        <v>0.47238585586260262</v>
      </c>
      <c r="H2002" s="92"/>
    </row>
    <row r="2003" spans="1:8" s="15" customFormat="1" ht="25.5" outlineLevel="2">
      <c r="A2003" s="89" t="s">
        <v>194</v>
      </c>
      <c r="B2003" s="104" t="s">
        <v>5624</v>
      </c>
      <c r="C2003" s="103" t="s">
        <v>5623</v>
      </c>
      <c r="D2003" s="161">
        <v>3204720</v>
      </c>
      <c r="E2003" s="161">
        <v>2879681</v>
      </c>
      <c r="F2003" s="162">
        <f t="shared" si="107"/>
        <v>325039</v>
      </c>
      <c r="G2003" s="52">
        <f t="shared" si="108"/>
        <v>0.89857491450111082</v>
      </c>
      <c r="H2003" s="92"/>
    </row>
    <row r="2004" spans="1:8" s="15" customFormat="1" ht="38.25" outlineLevel="2">
      <c r="A2004" s="89" t="s">
        <v>194</v>
      </c>
      <c r="B2004" s="104" t="s">
        <v>5622</v>
      </c>
      <c r="C2004" s="103" t="s">
        <v>5621</v>
      </c>
      <c r="D2004" s="161">
        <v>2203245</v>
      </c>
      <c r="E2004" s="161">
        <v>1933249.37</v>
      </c>
      <c r="F2004" s="162">
        <f t="shared" si="107"/>
        <v>269995.62999999989</v>
      </c>
      <c r="G2004" s="52">
        <f t="shared" si="108"/>
        <v>0.87745546682280007</v>
      </c>
      <c r="H2004" s="92"/>
    </row>
    <row r="2005" spans="1:8" s="15" customFormat="1" outlineLevel="2">
      <c r="A2005" s="89" t="s">
        <v>194</v>
      </c>
      <c r="B2005" s="104" t="s">
        <v>5620</v>
      </c>
      <c r="C2005" s="103" t="s">
        <v>5619</v>
      </c>
      <c r="D2005" s="161">
        <v>881298</v>
      </c>
      <c r="E2005" s="161">
        <v>791912</v>
      </c>
      <c r="F2005" s="162">
        <f t="shared" si="107"/>
        <v>89386</v>
      </c>
      <c r="G2005" s="52">
        <f t="shared" si="108"/>
        <v>0.89857460246136944</v>
      </c>
      <c r="H2005" s="92"/>
    </row>
    <row r="2006" spans="1:8" s="15" customFormat="1" ht="25.5" outlineLevel="2">
      <c r="A2006" s="89" t="s">
        <v>194</v>
      </c>
      <c r="B2006" s="104" t="s">
        <v>5618</v>
      </c>
      <c r="C2006" s="103" t="s">
        <v>5617</v>
      </c>
      <c r="D2006" s="161">
        <v>160236</v>
      </c>
      <c r="E2006" s="161">
        <v>143984</v>
      </c>
      <c r="F2006" s="162">
        <f t="shared" si="107"/>
        <v>16252</v>
      </c>
      <c r="G2006" s="52">
        <f t="shared" si="108"/>
        <v>0.89857460246136944</v>
      </c>
      <c r="H2006" s="92"/>
    </row>
    <row r="2007" spans="1:8" s="15" customFormat="1" outlineLevel="2">
      <c r="A2007" s="89" t="s">
        <v>194</v>
      </c>
      <c r="B2007" s="104" t="s">
        <v>5616</v>
      </c>
      <c r="C2007" s="103" t="s">
        <v>5615</v>
      </c>
      <c r="D2007" s="161">
        <v>2403540</v>
      </c>
      <c r="E2007" s="161">
        <v>2159760</v>
      </c>
      <c r="F2007" s="162">
        <f t="shared" si="107"/>
        <v>243780</v>
      </c>
      <c r="G2007" s="52">
        <f t="shared" si="108"/>
        <v>0.89857460246136944</v>
      </c>
      <c r="H2007" s="92"/>
    </row>
    <row r="2008" spans="1:8" s="15" customFormat="1" ht="25.5" outlineLevel="2">
      <c r="A2008" s="89" t="s">
        <v>194</v>
      </c>
      <c r="B2008" s="104" t="s">
        <v>5614</v>
      </c>
      <c r="C2008" s="103" t="s">
        <v>5613</v>
      </c>
      <c r="D2008" s="161">
        <v>2643894</v>
      </c>
      <c r="E2008" s="161">
        <v>2375736</v>
      </c>
      <c r="F2008" s="162">
        <f t="shared" si="107"/>
        <v>268158</v>
      </c>
      <c r="G2008" s="52">
        <f t="shared" si="108"/>
        <v>0.89857460246136944</v>
      </c>
      <c r="H2008" s="92"/>
    </row>
    <row r="2009" spans="1:8" s="15" customFormat="1" outlineLevel="2">
      <c r="A2009" s="89" t="s">
        <v>194</v>
      </c>
      <c r="B2009" s="104" t="s">
        <v>5612</v>
      </c>
      <c r="C2009" s="103" t="s">
        <v>5553</v>
      </c>
      <c r="D2009" s="161">
        <v>1602360</v>
      </c>
      <c r="E2009" s="161">
        <v>1439840</v>
      </c>
      <c r="F2009" s="162">
        <f t="shared" si="107"/>
        <v>162520</v>
      </c>
      <c r="G2009" s="52">
        <f t="shared" si="108"/>
        <v>0.89857460246136944</v>
      </c>
      <c r="H2009" s="92"/>
    </row>
    <row r="2010" spans="1:8" s="15" customFormat="1" ht="38.25" outlineLevel="2">
      <c r="A2010" s="89" t="s">
        <v>194</v>
      </c>
      <c r="B2010" s="104" t="s">
        <v>5611</v>
      </c>
      <c r="C2010" s="103" t="s">
        <v>5610</v>
      </c>
      <c r="D2010" s="161">
        <v>3204720</v>
      </c>
      <c r="E2010" s="161">
        <v>2879681</v>
      </c>
      <c r="F2010" s="162">
        <f t="shared" si="107"/>
        <v>325039</v>
      </c>
      <c r="G2010" s="52">
        <f t="shared" si="108"/>
        <v>0.89857491450111082</v>
      </c>
      <c r="H2010" s="92"/>
    </row>
    <row r="2011" spans="1:8" s="15" customFormat="1" outlineLevel="2">
      <c r="A2011" s="89" t="s">
        <v>194</v>
      </c>
      <c r="B2011" s="104" t="s">
        <v>5607</v>
      </c>
      <c r="C2011" s="103" t="s">
        <v>5606</v>
      </c>
      <c r="D2011" s="161">
        <v>1602360</v>
      </c>
      <c r="E2011" s="161">
        <v>1439840</v>
      </c>
      <c r="F2011" s="162">
        <f t="shared" si="107"/>
        <v>162520</v>
      </c>
      <c r="G2011" s="52">
        <f t="shared" si="108"/>
        <v>0.89857460246136944</v>
      </c>
      <c r="H2011" s="92"/>
    </row>
    <row r="2012" spans="1:8" s="15" customFormat="1" ht="51" outlineLevel="2">
      <c r="A2012" s="89" t="s">
        <v>194</v>
      </c>
      <c r="B2012" s="104" t="s">
        <v>5605</v>
      </c>
      <c r="C2012" s="103" t="s">
        <v>5604</v>
      </c>
      <c r="D2012" s="161">
        <v>1442124</v>
      </c>
      <c r="E2012" s="161">
        <v>1295856</v>
      </c>
      <c r="F2012" s="162">
        <f t="shared" si="107"/>
        <v>146268</v>
      </c>
      <c r="G2012" s="52">
        <f t="shared" si="108"/>
        <v>0.89857460246136944</v>
      </c>
      <c r="H2012" s="92"/>
    </row>
    <row r="2013" spans="1:8" s="15" customFormat="1" ht="25.5" outlineLevel="2">
      <c r="A2013" s="89" t="s">
        <v>194</v>
      </c>
      <c r="B2013" s="104" t="s">
        <v>5603</v>
      </c>
      <c r="C2013" s="103" t="s">
        <v>5602</v>
      </c>
      <c r="D2013" s="161">
        <v>8812980</v>
      </c>
      <c r="E2013" s="161">
        <v>7919121</v>
      </c>
      <c r="F2013" s="162">
        <f t="shared" si="107"/>
        <v>893859</v>
      </c>
      <c r="G2013" s="52">
        <f t="shared" si="108"/>
        <v>0.89857471593036631</v>
      </c>
      <c r="H2013" s="92"/>
    </row>
    <row r="2014" spans="1:8" s="15" customFormat="1" ht="25.5" outlineLevel="2">
      <c r="A2014" s="89" t="s">
        <v>194</v>
      </c>
      <c r="B2014" s="104" t="s">
        <v>5601</v>
      </c>
      <c r="C2014" s="103" t="s">
        <v>5600</v>
      </c>
      <c r="D2014" s="161">
        <v>8011800</v>
      </c>
      <c r="E2014" s="161">
        <v>7199200</v>
      </c>
      <c r="F2014" s="162">
        <f t="shared" si="107"/>
        <v>812600</v>
      </c>
      <c r="G2014" s="52">
        <f t="shared" si="108"/>
        <v>0.89857460246136944</v>
      </c>
      <c r="H2014" s="92"/>
    </row>
    <row r="2015" spans="1:8" s="15" customFormat="1" ht="25.5" outlineLevel="2">
      <c r="A2015" s="89" t="s">
        <v>194</v>
      </c>
      <c r="B2015" s="104" t="s">
        <v>5599</v>
      </c>
      <c r="C2015" s="103" t="s">
        <v>5598</v>
      </c>
      <c r="D2015" s="161">
        <v>4005900</v>
      </c>
      <c r="E2015" s="161">
        <v>2600330.2999999998</v>
      </c>
      <c r="F2015" s="162">
        <f t="shared" si="107"/>
        <v>1405569.7000000002</v>
      </c>
      <c r="G2015" s="52">
        <f t="shared" si="108"/>
        <v>0.6491251154547043</v>
      </c>
      <c r="H2015" s="92"/>
    </row>
    <row r="2016" spans="1:8" s="15" customFormat="1" ht="63.75" outlineLevel="2">
      <c r="A2016" s="89" t="s">
        <v>194</v>
      </c>
      <c r="B2016" s="104" t="s">
        <v>5597</v>
      </c>
      <c r="C2016" s="103" t="s">
        <v>5596</v>
      </c>
      <c r="D2016" s="161">
        <v>1602360</v>
      </c>
      <c r="E2016" s="161">
        <v>1439840</v>
      </c>
      <c r="F2016" s="162">
        <f t="shared" si="107"/>
        <v>162520</v>
      </c>
      <c r="G2016" s="52">
        <f t="shared" si="108"/>
        <v>0.89857460246136944</v>
      </c>
      <c r="H2016" s="92"/>
    </row>
    <row r="2017" spans="1:8" s="15" customFormat="1" ht="25.5" outlineLevel="2">
      <c r="A2017" s="89" t="s">
        <v>194</v>
      </c>
      <c r="B2017" s="104" t="s">
        <v>5595</v>
      </c>
      <c r="C2017" s="103" t="s">
        <v>5594</v>
      </c>
      <c r="D2017" s="161">
        <v>801180</v>
      </c>
      <c r="E2017" s="161">
        <v>251996.91</v>
      </c>
      <c r="F2017" s="162">
        <f t="shared" si="107"/>
        <v>549183.09</v>
      </c>
      <c r="G2017" s="52">
        <f t="shared" si="108"/>
        <v>0.31453220250131059</v>
      </c>
      <c r="H2017" s="92"/>
    </row>
    <row r="2018" spans="1:8" s="15" customFormat="1" outlineLevel="2">
      <c r="A2018" s="89" t="s">
        <v>194</v>
      </c>
      <c r="B2018" s="104" t="s">
        <v>5593</v>
      </c>
      <c r="C2018" s="103" t="s">
        <v>5592</v>
      </c>
      <c r="D2018" s="161">
        <v>1682478</v>
      </c>
      <c r="E2018" s="161">
        <v>1494342.56</v>
      </c>
      <c r="F2018" s="162">
        <f t="shared" si="107"/>
        <v>188135.43999999994</v>
      </c>
      <c r="G2018" s="52">
        <f t="shared" si="108"/>
        <v>0.88817955420516648</v>
      </c>
      <c r="H2018" s="92"/>
    </row>
    <row r="2019" spans="1:8" s="15" customFormat="1" outlineLevel="2">
      <c r="A2019" s="89" t="s">
        <v>194</v>
      </c>
      <c r="B2019" s="104" t="s">
        <v>5591</v>
      </c>
      <c r="C2019" s="103" t="s">
        <v>5590</v>
      </c>
      <c r="D2019" s="161">
        <v>400590</v>
      </c>
      <c r="E2019" s="161">
        <v>359960</v>
      </c>
      <c r="F2019" s="162">
        <f t="shared" si="107"/>
        <v>40630</v>
      </c>
      <c r="G2019" s="52">
        <f t="shared" si="108"/>
        <v>0.89857460246136944</v>
      </c>
      <c r="H2019" s="92"/>
    </row>
    <row r="2020" spans="1:8" s="15" customFormat="1" outlineLevel="2">
      <c r="A2020" s="89" t="s">
        <v>194</v>
      </c>
      <c r="B2020" s="104" t="s">
        <v>5587</v>
      </c>
      <c r="C2020" s="103" t="s">
        <v>5586</v>
      </c>
      <c r="D2020" s="161">
        <v>4005900</v>
      </c>
      <c r="E2020" s="161">
        <v>684378</v>
      </c>
      <c r="F2020" s="162">
        <f t="shared" si="107"/>
        <v>3321522</v>
      </c>
      <c r="G2020" s="52">
        <f t="shared" si="108"/>
        <v>0.17084250730172995</v>
      </c>
      <c r="H2020" s="92"/>
    </row>
    <row r="2021" spans="1:8" s="15" customFormat="1" ht="25.5" outlineLevel="2">
      <c r="A2021" s="89" t="s">
        <v>194</v>
      </c>
      <c r="B2021" s="104" t="s">
        <v>5585</v>
      </c>
      <c r="C2021" s="103" t="s">
        <v>5584</v>
      </c>
      <c r="D2021" s="161">
        <v>2002950</v>
      </c>
      <c r="E2021" s="161">
        <v>1799684.8</v>
      </c>
      <c r="F2021" s="162">
        <f t="shared" si="107"/>
        <v>203265.19999999995</v>
      </c>
      <c r="G2021" s="52">
        <f t="shared" si="108"/>
        <v>0.89851708729623803</v>
      </c>
      <c r="H2021" s="92"/>
    </row>
    <row r="2022" spans="1:8" s="15" customFormat="1" outlineLevel="2">
      <c r="A2022" s="89" t="s">
        <v>194</v>
      </c>
      <c r="B2022" s="104" t="s">
        <v>5583</v>
      </c>
      <c r="C2022" s="103" t="s">
        <v>5547</v>
      </c>
      <c r="D2022" s="161">
        <v>320472</v>
      </c>
      <c r="E2022" s="161">
        <v>287968</v>
      </c>
      <c r="F2022" s="162">
        <f t="shared" si="107"/>
        <v>32504</v>
      </c>
      <c r="G2022" s="52">
        <f t="shared" si="108"/>
        <v>0.89857460246136944</v>
      </c>
      <c r="H2022" s="92"/>
    </row>
    <row r="2023" spans="1:8" s="15" customFormat="1" outlineLevel="2">
      <c r="A2023" s="89" t="s">
        <v>194</v>
      </c>
      <c r="B2023" s="104" t="s">
        <v>5580</v>
      </c>
      <c r="C2023" s="103" t="s">
        <v>5548</v>
      </c>
      <c r="D2023" s="161">
        <v>801180</v>
      </c>
      <c r="E2023" s="161">
        <v>719921</v>
      </c>
      <c r="F2023" s="162">
        <f t="shared" si="107"/>
        <v>81259</v>
      </c>
      <c r="G2023" s="52">
        <f t="shared" si="108"/>
        <v>0.89857585062033496</v>
      </c>
      <c r="H2023" s="92"/>
    </row>
    <row r="2024" spans="1:8" s="15" customFormat="1" outlineLevel="2">
      <c r="A2024" s="89" t="s">
        <v>194</v>
      </c>
      <c r="B2024" s="104" t="s">
        <v>5577</v>
      </c>
      <c r="C2024" s="103" t="s">
        <v>5576</v>
      </c>
      <c r="D2024" s="161">
        <v>2403540</v>
      </c>
      <c r="E2024" s="161">
        <v>2122895.0299999998</v>
      </c>
      <c r="F2024" s="162">
        <f t="shared" si="107"/>
        <v>280644.9700000002</v>
      </c>
      <c r="G2024" s="52">
        <f t="shared" si="108"/>
        <v>0.88323682152158889</v>
      </c>
      <c r="H2024" s="92"/>
    </row>
    <row r="2025" spans="1:8" s="15" customFormat="1" ht="38.25" outlineLevel="2">
      <c r="A2025" s="89" t="s">
        <v>194</v>
      </c>
      <c r="B2025" s="104" t="s">
        <v>5575</v>
      </c>
      <c r="C2025" s="103" t="s">
        <v>5574</v>
      </c>
      <c r="D2025" s="161">
        <v>1602360</v>
      </c>
      <c r="E2025" s="161">
        <v>1439840</v>
      </c>
      <c r="F2025" s="162">
        <f t="shared" si="107"/>
        <v>162520</v>
      </c>
      <c r="G2025" s="52">
        <f t="shared" si="108"/>
        <v>0.89857460246136944</v>
      </c>
      <c r="H2025" s="92"/>
    </row>
    <row r="2026" spans="1:8" s="15" customFormat="1" outlineLevel="2">
      <c r="A2026" s="89" t="s">
        <v>194</v>
      </c>
      <c r="B2026" s="104" t="s">
        <v>5573</v>
      </c>
      <c r="C2026" s="103" t="s">
        <v>5572</v>
      </c>
      <c r="D2026" s="161">
        <v>801180</v>
      </c>
      <c r="E2026" s="161">
        <v>719921</v>
      </c>
      <c r="F2026" s="162">
        <f t="shared" si="107"/>
        <v>81259</v>
      </c>
      <c r="G2026" s="52">
        <f t="shared" si="108"/>
        <v>0.89857585062033496</v>
      </c>
      <c r="H2026" s="92"/>
    </row>
    <row r="2027" spans="1:8" s="15" customFormat="1" ht="25.5" outlineLevel="2">
      <c r="A2027" s="89" t="s">
        <v>194</v>
      </c>
      <c r="B2027" s="104" t="s">
        <v>5571</v>
      </c>
      <c r="C2027" s="103" t="s">
        <v>5570</v>
      </c>
      <c r="D2027" s="161">
        <v>2243304</v>
      </c>
      <c r="E2027" s="161">
        <v>2015778</v>
      </c>
      <c r="F2027" s="162">
        <f t="shared" si="107"/>
        <v>227526</v>
      </c>
      <c r="G2027" s="52">
        <f t="shared" si="108"/>
        <v>0.89857549400348768</v>
      </c>
      <c r="H2027" s="92"/>
    </row>
    <row r="2028" spans="1:8" s="15" customFormat="1" outlineLevel="2">
      <c r="A2028" s="89" t="s">
        <v>194</v>
      </c>
      <c r="B2028" s="104" t="s">
        <v>11472</v>
      </c>
      <c r="C2028" s="103" t="s">
        <v>11072</v>
      </c>
      <c r="D2028" s="161">
        <v>16023600</v>
      </c>
      <c r="E2028" s="161">
        <v>16014033.02</v>
      </c>
      <c r="F2028" s="162">
        <f t="shared" ref="F2028:F2037" si="109">D2028-E2028</f>
        <v>9566.980000000447</v>
      </c>
      <c r="G2028" s="52">
        <f t="shared" ref="G2028:G2037" si="110">E2028/D2028</f>
        <v>0.99940294440699962</v>
      </c>
      <c r="H2028" s="92"/>
    </row>
    <row r="2029" spans="1:8" s="15" customFormat="1" outlineLevel="2">
      <c r="A2029" s="89" t="s">
        <v>194</v>
      </c>
      <c r="B2029" s="104" t="s">
        <v>5563</v>
      </c>
      <c r="C2029" s="103" t="s">
        <v>5562</v>
      </c>
      <c r="D2029" s="161">
        <v>7511063</v>
      </c>
      <c r="E2029" s="161">
        <v>7262285.1600000001</v>
      </c>
      <c r="F2029" s="162">
        <f t="shared" si="109"/>
        <v>248777.83999999985</v>
      </c>
      <c r="G2029" s="52">
        <f t="shared" si="110"/>
        <v>0.96687847778669944</v>
      </c>
      <c r="H2029" s="92"/>
    </row>
    <row r="2030" spans="1:8" s="15" customFormat="1" ht="25.5" outlineLevel="2">
      <c r="A2030" s="89" t="s">
        <v>194</v>
      </c>
      <c r="B2030" s="104" t="s">
        <v>11750</v>
      </c>
      <c r="C2030" s="103" t="s">
        <v>11751</v>
      </c>
      <c r="D2030" s="161">
        <v>1502213</v>
      </c>
      <c r="E2030" s="161">
        <v>1216847.3700000001</v>
      </c>
      <c r="F2030" s="162">
        <f t="shared" si="109"/>
        <v>285365.62999999989</v>
      </c>
      <c r="G2030" s="52">
        <f t="shared" si="110"/>
        <v>0.81003650614127298</v>
      </c>
      <c r="H2030" s="92"/>
    </row>
    <row r="2031" spans="1:8" s="15" customFormat="1" ht="25.5" outlineLevel="2">
      <c r="A2031" s="89" t="s">
        <v>194</v>
      </c>
      <c r="B2031" s="104" t="s">
        <v>12104</v>
      </c>
      <c r="C2031" s="103" t="s">
        <v>12105</v>
      </c>
      <c r="D2031" s="161">
        <v>2002950</v>
      </c>
      <c r="E2031" s="161">
        <v>1983927.59</v>
      </c>
      <c r="F2031" s="162">
        <f t="shared" si="109"/>
        <v>19022.409999999916</v>
      </c>
      <c r="G2031" s="52">
        <f t="shared" si="110"/>
        <v>0.9905028033650366</v>
      </c>
      <c r="H2031" s="92"/>
    </row>
    <row r="2032" spans="1:8" s="15" customFormat="1" ht="25.5" outlineLevel="2">
      <c r="A2032" s="89" t="s">
        <v>194</v>
      </c>
      <c r="B2032" s="104" t="s">
        <v>5555</v>
      </c>
      <c r="C2032" s="103" t="s">
        <v>5554</v>
      </c>
      <c r="D2032" s="161">
        <v>500738</v>
      </c>
      <c r="E2032" s="161">
        <v>263234.18</v>
      </c>
      <c r="F2032" s="162">
        <f t="shared" si="109"/>
        <v>237503.82</v>
      </c>
      <c r="G2032" s="52">
        <f t="shared" si="110"/>
        <v>0.52569243796156873</v>
      </c>
      <c r="H2032" s="92"/>
    </row>
    <row r="2033" spans="1:8" s="15" customFormat="1" outlineLevel="2">
      <c r="A2033" s="89" t="s">
        <v>194</v>
      </c>
      <c r="B2033" s="104" t="s">
        <v>5552</v>
      </c>
      <c r="C2033" s="103" t="s">
        <v>5551</v>
      </c>
      <c r="D2033" s="161">
        <v>500738</v>
      </c>
      <c r="E2033" s="161">
        <v>139884.46</v>
      </c>
      <c r="F2033" s="162">
        <f t="shared" si="109"/>
        <v>360853.54000000004</v>
      </c>
      <c r="G2033" s="52">
        <f t="shared" si="110"/>
        <v>0.27935658967364169</v>
      </c>
      <c r="H2033" s="92"/>
    </row>
    <row r="2034" spans="1:8" s="15" customFormat="1" ht="25.5" outlineLevel="2">
      <c r="A2034" s="89" t="s">
        <v>194</v>
      </c>
      <c r="B2034" s="104" t="s">
        <v>5550</v>
      </c>
      <c r="C2034" s="103" t="s">
        <v>5549</v>
      </c>
      <c r="D2034" s="161">
        <v>500738</v>
      </c>
      <c r="E2034" s="161">
        <v>437775.58</v>
      </c>
      <c r="F2034" s="162">
        <f t="shared" si="109"/>
        <v>62962.419999999984</v>
      </c>
      <c r="G2034" s="52">
        <f t="shared" si="110"/>
        <v>0.87426075113133017</v>
      </c>
      <c r="H2034" s="92"/>
    </row>
    <row r="2035" spans="1:8" s="15" customFormat="1" ht="25.5" outlineLevel="2">
      <c r="A2035" s="89" t="s">
        <v>194</v>
      </c>
      <c r="B2035" s="104" t="s">
        <v>10735</v>
      </c>
      <c r="C2035" s="103" t="s">
        <v>10734</v>
      </c>
      <c r="D2035" s="161">
        <v>10023414</v>
      </c>
      <c r="E2035" s="161">
        <v>9061390</v>
      </c>
      <c r="F2035" s="162">
        <f t="shared" si="109"/>
        <v>962024</v>
      </c>
      <c r="G2035" s="52">
        <f t="shared" si="110"/>
        <v>0.90402232213495326</v>
      </c>
      <c r="H2035" s="92"/>
    </row>
    <row r="2036" spans="1:8" s="15" customFormat="1" ht="38.25" outlineLevel="2">
      <c r="A2036" s="89" t="s">
        <v>194</v>
      </c>
      <c r="B2036" s="104" t="s">
        <v>12142</v>
      </c>
      <c r="C2036" s="103" t="s">
        <v>12143</v>
      </c>
      <c r="D2036" s="161">
        <v>18117779</v>
      </c>
      <c r="E2036" s="161">
        <v>16964840.140000001</v>
      </c>
      <c r="F2036" s="162">
        <f t="shared" si="109"/>
        <v>1152938.8599999994</v>
      </c>
      <c r="G2036" s="52">
        <f t="shared" si="110"/>
        <v>0.93636422764622529</v>
      </c>
      <c r="H2036" s="92"/>
    </row>
    <row r="2037" spans="1:8" s="15" customFormat="1" ht="76.5" outlineLevel="2">
      <c r="A2037" s="89" t="s">
        <v>194</v>
      </c>
      <c r="B2037" s="104" t="s">
        <v>11365</v>
      </c>
      <c r="C2037" s="103" t="s">
        <v>11366</v>
      </c>
      <c r="D2037" s="161">
        <v>1200000</v>
      </c>
      <c r="E2037" s="161">
        <v>1178686.82</v>
      </c>
      <c r="F2037" s="162">
        <f t="shared" si="109"/>
        <v>21313.179999999935</v>
      </c>
      <c r="G2037" s="52">
        <f t="shared" si="110"/>
        <v>0.98223901666666669</v>
      </c>
      <c r="H2037" s="92"/>
    </row>
    <row r="2038" spans="1:8" s="101" customFormat="1" outlineLevel="1">
      <c r="A2038" s="91" t="s">
        <v>11180</v>
      </c>
      <c r="B2038" s="104"/>
      <c r="C2038" s="103"/>
      <c r="D2038" s="161"/>
      <c r="E2038" s="161"/>
      <c r="F2038" s="162">
        <f>SUBTOTAL(9,F1965:F2037)</f>
        <v>42851038</v>
      </c>
      <c r="G2038" s="52"/>
      <c r="H2038" s="92"/>
    </row>
    <row r="2039" spans="1:8" s="15" customFormat="1" outlineLevel="2">
      <c r="A2039" s="89" t="s">
        <v>210</v>
      </c>
      <c r="B2039" s="104" t="s">
        <v>11952</v>
      </c>
      <c r="C2039" s="103" t="s">
        <v>11953</v>
      </c>
      <c r="D2039" s="161">
        <v>31311258</v>
      </c>
      <c r="E2039" s="161">
        <v>31310274.960000001</v>
      </c>
      <c r="F2039" s="162">
        <f t="shared" ref="F2039:F2077" si="111">D2039-E2039</f>
        <v>983.03999999910593</v>
      </c>
      <c r="G2039" s="52">
        <f t="shared" ref="G2039:G2077" si="112">E2039/D2039</f>
        <v>0.99996860426368051</v>
      </c>
      <c r="H2039" s="92"/>
    </row>
    <row r="2040" spans="1:8" s="15" customFormat="1" outlineLevel="2">
      <c r="A2040" s="89" t="s">
        <v>210</v>
      </c>
      <c r="B2040" s="104" t="s">
        <v>11473</v>
      </c>
      <c r="C2040" s="103" t="s">
        <v>11474</v>
      </c>
      <c r="D2040" s="161">
        <v>17955080</v>
      </c>
      <c r="E2040" s="161">
        <v>17955017.829999998</v>
      </c>
      <c r="F2040" s="162">
        <f t="shared" si="111"/>
        <v>62.170000001788139</v>
      </c>
      <c r="G2040" s="52">
        <f t="shared" si="112"/>
        <v>0.99999653747017547</v>
      </c>
      <c r="H2040" s="92"/>
    </row>
    <row r="2041" spans="1:8" s="15" customFormat="1" outlineLevel="2">
      <c r="A2041" s="89" t="s">
        <v>210</v>
      </c>
      <c r="B2041" s="104" t="s">
        <v>9773</v>
      </c>
      <c r="C2041" s="103" t="s">
        <v>9772</v>
      </c>
      <c r="D2041" s="161">
        <v>3229064</v>
      </c>
      <c r="E2041" s="161">
        <v>3228224</v>
      </c>
      <c r="F2041" s="162">
        <f t="shared" si="111"/>
        <v>840</v>
      </c>
      <c r="G2041" s="52">
        <f t="shared" si="112"/>
        <v>0.99973986269705406</v>
      </c>
      <c r="H2041" s="92"/>
    </row>
    <row r="2042" spans="1:8" s="15" customFormat="1" outlineLevel="2">
      <c r="A2042" s="89" t="s">
        <v>210</v>
      </c>
      <c r="B2042" s="104" t="s">
        <v>9771</v>
      </c>
      <c r="C2042" s="103" t="s">
        <v>9039</v>
      </c>
      <c r="D2042" s="161">
        <v>10250992</v>
      </c>
      <c r="E2042" s="161">
        <v>10250148.68</v>
      </c>
      <c r="F2042" s="162">
        <f t="shared" si="111"/>
        <v>843.32000000029802</v>
      </c>
      <c r="G2042" s="52">
        <f t="shared" si="112"/>
        <v>0.99991773283990459</v>
      </c>
      <c r="H2042" s="92"/>
    </row>
    <row r="2043" spans="1:8" s="15" customFormat="1" ht="25.5" outlineLevel="2">
      <c r="A2043" s="89" t="s">
        <v>210</v>
      </c>
      <c r="B2043" s="104" t="s">
        <v>11684</v>
      </c>
      <c r="C2043" s="103" t="s">
        <v>11685</v>
      </c>
      <c r="D2043" s="161">
        <v>4470750</v>
      </c>
      <c r="E2043" s="161">
        <v>3529191</v>
      </c>
      <c r="F2043" s="162">
        <f t="shared" si="111"/>
        <v>941559</v>
      </c>
      <c r="G2043" s="52">
        <f t="shared" si="112"/>
        <v>0.78939573896997151</v>
      </c>
      <c r="H2043" s="92"/>
    </row>
    <row r="2044" spans="1:8" s="15" customFormat="1" outlineLevel="2">
      <c r="A2044" s="89" t="s">
        <v>210</v>
      </c>
      <c r="B2044" s="104" t="s">
        <v>11686</v>
      </c>
      <c r="C2044" s="103" t="s">
        <v>11687</v>
      </c>
      <c r="D2044" s="161">
        <v>725000</v>
      </c>
      <c r="E2044" s="161">
        <v>722833.39</v>
      </c>
      <c r="F2044" s="162">
        <f t="shared" si="111"/>
        <v>2166.609999999986</v>
      </c>
      <c r="G2044" s="52">
        <f t="shared" si="112"/>
        <v>0.99701157241379312</v>
      </c>
      <c r="H2044" s="92"/>
    </row>
    <row r="2045" spans="1:8" s="15" customFormat="1" ht="51" outlineLevel="2">
      <c r="A2045" s="89" t="s">
        <v>210</v>
      </c>
      <c r="B2045" s="104" t="s">
        <v>5264</v>
      </c>
      <c r="C2045" s="103" t="s">
        <v>5263</v>
      </c>
      <c r="D2045" s="161">
        <v>1502213</v>
      </c>
      <c r="E2045" s="161">
        <v>1349850.87</v>
      </c>
      <c r="F2045" s="162">
        <f t="shared" si="111"/>
        <v>152362.12999999989</v>
      </c>
      <c r="G2045" s="52">
        <f t="shared" si="112"/>
        <v>0.8985748825233173</v>
      </c>
      <c r="H2045" s="92"/>
    </row>
    <row r="2046" spans="1:8" s="15" customFormat="1" ht="38.25" outlineLevel="2">
      <c r="A2046" s="89" t="s">
        <v>210</v>
      </c>
      <c r="B2046" s="104" t="s">
        <v>5262</v>
      </c>
      <c r="C2046" s="103" t="s">
        <v>5261</v>
      </c>
      <c r="D2046" s="161">
        <v>3004425</v>
      </c>
      <c r="E2046" s="161">
        <v>933672.44</v>
      </c>
      <c r="F2046" s="162">
        <f t="shared" si="111"/>
        <v>2070752.56</v>
      </c>
      <c r="G2046" s="52">
        <f t="shared" si="112"/>
        <v>0.31076576716010551</v>
      </c>
      <c r="H2046" s="92"/>
    </row>
    <row r="2047" spans="1:8" s="15" customFormat="1" ht="63.75" outlineLevel="2">
      <c r="A2047" s="89" t="s">
        <v>210</v>
      </c>
      <c r="B2047" s="104" t="s">
        <v>5260</v>
      </c>
      <c r="C2047" s="103" t="s">
        <v>5259</v>
      </c>
      <c r="D2047" s="161">
        <v>4366431</v>
      </c>
      <c r="E2047" s="161">
        <v>2499933.7200000002</v>
      </c>
      <c r="F2047" s="162">
        <f t="shared" si="111"/>
        <v>1866497.2799999998</v>
      </c>
      <c r="G2047" s="52">
        <f t="shared" si="112"/>
        <v>0.57253480474098872</v>
      </c>
      <c r="H2047" s="92"/>
    </row>
    <row r="2048" spans="1:8" s="15" customFormat="1" ht="25.5" outlineLevel="2">
      <c r="A2048" s="89" t="s">
        <v>210</v>
      </c>
      <c r="B2048" s="104" t="s">
        <v>5258</v>
      </c>
      <c r="C2048" s="103" t="s">
        <v>5257</v>
      </c>
      <c r="D2048" s="161">
        <v>400590</v>
      </c>
      <c r="E2048" s="161">
        <v>312271.07</v>
      </c>
      <c r="F2048" s="162">
        <f t="shared" si="111"/>
        <v>88318.93</v>
      </c>
      <c r="G2048" s="52">
        <f t="shared" si="112"/>
        <v>0.77952787138970026</v>
      </c>
      <c r="H2048" s="92"/>
    </row>
    <row r="2049" spans="1:8" s="15" customFormat="1" ht="25.5" outlineLevel="2">
      <c r="A2049" s="89" t="s">
        <v>210</v>
      </c>
      <c r="B2049" s="104" t="s">
        <v>5256</v>
      </c>
      <c r="C2049" s="103" t="s">
        <v>5255</v>
      </c>
      <c r="D2049" s="161">
        <v>4005900</v>
      </c>
      <c r="E2049" s="161">
        <v>2567667.21</v>
      </c>
      <c r="F2049" s="162">
        <f t="shared" si="111"/>
        <v>1438232.79</v>
      </c>
      <c r="G2049" s="52">
        <f t="shared" si="112"/>
        <v>0.64097136972964874</v>
      </c>
      <c r="H2049" s="92"/>
    </row>
    <row r="2050" spans="1:8" s="15" customFormat="1" ht="38.25" outlineLevel="2">
      <c r="A2050" s="89" t="s">
        <v>210</v>
      </c>
      <c r="B2050" s="104" t="s">
        <v>5254</v>
      </c>
      <c r="C2050" s="103" t="s">
        <v>5253</v>
      </c>
      <c r="D2050" s="161">
        <v>1001475</v>
      </c>
      <c r="E2050" s="161">
        <v>899899</v>
      </c>
      <c r="F2050" s="162">
        <f t="shared" si="111"/>
        <v>101576</v>
      </c>
      <c r="G2050" s="52">
        <f t="shared" si="112"/>
        <v>0.89857360393419705</v>
      </c>
      <c r="H2050" s="92"/>
    </row>
    <row r="2051" spans="1:8" s="15" customFormat="1" ht="25.5" outlineLevel="2">
      <c r="A2051" s="89" t="s">
        <v>210</v>
      </c>
      <c r="B2051" s="104" t="s">
        <v>5250</v>
      </c>
      <c r="C2051" s="103" t="s">
        <v>5249</v>
      </c>
      <c r="D2051" s="161">
        <v>500738</v>
      </c>
      <c r="E2051" s="161">
        <v>449951</v>
      </c>
      <c r="F2051" s="162">
        <f t="shared" si="111"/>
        <v>50787</v>
      </c>
      <c r="G2051" s="52">
        <f t="shared" si="112"/>
        <v>0.89857570226345918</v>
      </c>
      <c r="H2051" s="92"/>
    </row>
    <row r="2052" spans="1:8" s="15" customFormat="1" ht="25.5" outlineLevel="2">
      <c r="A2052" s="89" t="s">
        <v>210</v>
      </c>
      <c r="B2052" s="104" t="s">
        <v>5248</v>
      </c>
      <c r="C2052" s="103" t="s">
        <v>5247</v>
      </c>
      <c r="D2052" s="161">
        <v>7010325</v>
      </c>
      <c r="E2052" s="161">
        <v>6226017.8799999999</v>
      </c>
      <c r="F2052" s="162">
        <f t="shared" si="111"/>
        <v>784307.12000000011</v>
      </c>
      <c r="G2052" s="52">
        <f t="shared" si="112"/>
        <v>0.88812114702242761</v>
      </c>
      <c r="H2052" s="92"/>
    </row>
    <row r="2053" spans="1:8" s="15" customFormat="1" ht="25.5" outlineLevel="2">
      <c r="A2053" s="89" t="s">
        <v>210</v>
      </c>
      <c r="B2053" s="104" t="s">
        <v>5246</v>
      </c>
      <c r="C2053" s="103" t="s">
        <v>5245</v>
      </c>
      <c r="D2053" s="161">
        <v>1001475</v>
      </c>
      <c r="E2053" s="161">
        <v>891961.13</v>
      </c>
      <c r="F2053" s="162">
        <f t="shared" si="111"/>
        <v>109513.87</v>
      </c>
      <c r="G2053" s="52">
        <f t="shared" si="112"/>
        <v>0.89064742504805416</v>
      </c>
      <c r="H2053" s="92"/>
    </row>
    <row r="2054" spans="1:8" s="15" customFormat="1" ht="76.5" outlineLevel="2">
      <c r="A2054" s="89" t="s">
        <v>210</v>
      </c>
      <c r="B2054" s="104" t="s">
        <v>5244</v>
      </c>
      <c r="C2054" s="103" t="s">
        <v>5243</v>
      </c>
      <c r="D2054" s="161">
        <v>2804130</v>
      </c>
      <c r="E2054" s="161">
        <v>352956.67</v>
      </c>
      <c r="F2054" s="162">
        <f t="shared" si="111"/>
        <v>2451173.33</v>
      </c>
      <c r="G2054" s="52">
        <f t="shared" si="112"/>
        <v>0.12587029488647103</v>
      </c>
      <c r="H2054" s="92"/>
    </row>
    <row r="2055" spans="1:8" s="15" customFormat="1" outlineLevel="2">
      <c r="A2055" s="89" t="s">
        <v>210</v>
      </c>
      <c r="B2055" s="104" t="s">
        <v>5242</v>
      </c>
      <c r="C2055" s="103" t="s">
        <v>5241</v>
      </c>
      <c r="D2055" s="161">
        <v>11016224</v>
      </c>
      <c r="E2055" s="161">
        <v>10124921.300000001</v>
      </c>
      <c r="F2055" s="162">
        <f t="shared" si="111"/>
        <v>891302.69999999925</v>
      </c>
      <c r="G2055" s="52">
        <f t="shared" si="112"/>
        <v>0.91909181403718743</v>
      </c>
      <c r="H2055" s="90"/>
    </row>
    <row r="2056" spans="1:8" s="15" customFormat="1" outlineLevel="2">
      <c r="A2056" s="89" t="s">
        <v>210</v>
      </c>
      <c r="B2056" s="104" t="s">
        <v>5240</v>
      </c>
      <c r="C2056" s="103" t="s">
        <v>5239</v>
      </c>
      <c r="D2056" s="161">
        <v>400590</v>
      </c>
      <c r="E2056" s="161">
        <v>285039</v>
      </c>
      <c r="F2056" s="162">
        <f t="shared" si="111"/>
        <v>115551</v>
      </c>
      <c r="G2056" s="52">
        <f t="shared" si="112"/>
        <v>0.71154796674904519</v>
      </c>
      <c r="H2056" s="92"/>
    </row>
    <row r="2057" spans="1:8" s="15" customFormat="1" outlineLevel="2">
      <c r="A2057" s="89" t="s">
        <v>210</v>
      </c>
      <c r="B2057" s="104" t="s">
        <v>5238</v>
      </c>
      <c r="C2057" s="103" t="s">
        <v>5224</v>
      </c>
      <c r="D2057" s="161">
        <v>11236550</v>
      </c>
      <c r="E2057" s="161">
        <v>8335592.9900000002</v>
      </c>
      <c r="F2057" s="162">
        <f t="shared" si="111"/>
        <v>2900957.01</v>
      </c>
      <c r="G2057" s="52">
        <f t="shared" si="112"/>
        <v>0.74182849629112135</v>
      </c>
      <c r="H2057" s="92"/>
    </row>
    <row r="2058" spans="1:8" s="15" customFormat="1" ht="25.5" outlineLevel="2">
      <c r="A2058" s="89" t="s">
        <v>210</v>
      </c>
      <c r="B2058" s="104" t="s">
        <v>5237</v>
      </c>
      <c r="C2058" s="103" t="s">
        <v>5236</v>
      </c>
      <c r="D2058" s="161">
        <v>3505163</v>
      </c>
      <c r="E2058" s="161">
        <v>3440677.94</v>
      </c>
      <c r="F2058" s="162">
        <f t="shared" si="111"/>
        <v>64485.060000000056</v>
      </c>
      <c r="G2058" s="52">
        <f t="shared" si="112"/>
        <v>0.98160283558853034</v>
      </c>
      <c r="H2058" s="92"/>
    </row>
    <row r="2059" spans="1:8" s="15" customFormat="1" ht="25.5" outlineLevel="2">
      <c r="A2059" s="89" t="s">
        <v>210</v>
      </c>
      <c r="B2059" s="104" t="s">
        <v>5235</v>
      </c>
      <c r="C2059" s="103" t="s">
        <v>5234</v>
      </c>
      <c r="D2059" s="161">
        <v>1001475</v>
      </c>
      <c r="E2059" s="161">
        <v>725321.34</v>
      </c>
      <c r="F2059" s="162">
        <f t="shared" si="111"/>
        <v>276153.66000000003</v>
      </c>
      <c r="G2059" s="52">
        <f t="shared" si="112"/>
        <v>0.7242530667265783</v>
      </c>
      <c r="H2059" s="92"/>
    </row>
    <row r="2060" spans="1:8" s="15" customFormat="1" outlineLevel="2">
      <c r="A2060" s="89" t="s">
        <v>210</v>
      </c>
      <c r="B2060" s="104" t="s">
        <v>5233</v>
      </c>
      <c r="C2060" s="103" t="s">
        <v>5232</v>
      </c>
      <c r="D2060" s="161">
        <v>15022126</v>
      </c>
      <c r="E2060" s="161">
        <v>14490724.02</v>
      </c>
      <c r="F2060" s="162">
        <f t="shared" si="111"/>
        <v>531401.98000000045</v>
      </c>
      <c r="G2060" s="52">
        <f t="shared" si="112"/>
        <v>0.96462538125429109</v>
      </c>
      <c r="H2060" s="92"/>
    </row>
    <row r="2061" spans="1:8" s="15" customFormat="1" ht="25.5" outlineLevel="2">
      <c r="A2061" s="89" t="s">
        <v>210</v>
      </c>
      <c r="B2061" s="104" t="s">
        <v>11367</v>
      </c>
      <c r="C2061" s="103" t="s">
        <v>5247</v>
      </c>
      <c r="D2061" s="161">
        <v>800000</v>
      </c>
      <c r="E2061" s="161">
        <v>477600.64</v>
      </c>
      <c r="F2061" s="162">
        <f t="shared" si="111"/>
        <v>322399.35999999999</v>
      </c>
      <c r="G2061" s="52">
        <f t="shared" si="112"/>
        <v>0.5970008</v>
      </c>
      <c r="H2061" s="92"/>
    </row>
    <row r="2062" spans="1:8" s="15" customFormat="1" ht="25.5" outlineLevel="2">
      <c r="A2062" s="89" t="s">
        <v>210</v>
      </c>
      <c r="B2062" s="104" t="s">
        <v>11367</v>
      </c>
      <c r="C2062" s="103" t="s">
        <v>5247</v>
      </c>
      <c r="D2062" s="161">
        <v>3205900</v>
      </c>
      <c r="E2062" s="161">
        <v>3041859.6</v>
      </c>
      <c r="F2062" s="162">
        <f t="shared" si="111"/>
        <v>164040.39999999991</v>
      </c>
      <c r="G2062" s="52">
        <f t="shared" si="112"/>
        <v>0.94883171652266141</v>
      </c>
      <c r="H2062" s="92"/>
    </row>
    <row r="2063" spans="1:8" s="15" customFormat="1" ht="38.25" outlineLevel="2">
      <c r="A2063" s="89" t="s">
        <v>210</v>
      </c>
      <c r="B2063" s="104" t="s">
        <v>5231</v>
      </c>
      <c r="C2063" s="103" t="s">
        <v>5230</v>
      </c>
      <c r="D2063" s="161">
        <v>2002950</v>
      </c>
      <c r="E2063" s="161">
        <v>1023312.11</v>
      </c>
      <c r="F2063" s="162">
        <f t="shared" si="111"/>
        <v>979637.89</v>
      </c>
      <c r="G2063" s="52">
        <f t="shared" si="112"/>
        <v>0.51090247385106968</v>
      </c>
      <c r="H2063" s="92"/>
    </row>
    <row r="2064" spans="1:8" s="15" customFormat="1" ht="25.5" outlineLevel="2">
      <c r="A2064" s="89" t="s">
        <v>210</v>
      </c>
      <c r="B2064" s="104" t="s">
        <v>11844</v>
      </c>
      <c r="C2064" s="103" t="s">
        <v>11845</v>
      </c>
      <c r="D2064" s="161">
        <v>6582638.3499999996</v>
      </c>
      <c r="E2064" s="161">
        <v>6581544.4500000002</v>
      </c>
      <c r="F2064" s="162">
        <f t="shared" si="111"/>
        <v>1093.8999999994412</v>
      </c>
      <c r="G2064" s="52">
        <f t="shared" si="112"/>
        <v>0.99983382043159041</v>
      </c>
      <c r="H2064" s="92"/>
    </row>
    <row r="2065" spans="1:8" s="15" customFormat="1" ht="25.5" outlineLevel="2">
      <c r="A2065" s="89" t="s">
        <v>210</v>
      </c>
      <c r="B2065" s="104" t="s">
        <v>11123</v>
      </c>
      <c r="C2065" s="103" t="s">
        <v>11124</v>
      </c>
      <c r="D2065" s="161">
        <v>18026551</v>
      </c>
      <c r="E2065" s="161">
        <v>18023770.5</v>
      </c>
      <c r="F2065" s="162">
        <f t="shared" si="111"/>
        <v>2780.5</v>
      </c>
      <c r="G2065" s="52">
        <f t="shared" si="112"/>
        <v>0.99984575529728348</v>
      </c>
      <c r="H2065" s="92"/>
    </row>
    <row r="2066" spans="1:8" s="15" customFormat="1" outlineLevel="2">
      <c r="A2066" s="89" t="s">
        <v>210</v>
      </c>
      <c r="B2066" s="104" t="s">
        <v>11368</v>
      </c>
      <c r="C2066" s="103" t="s">
        <v>11369</v>
      </c>
      <c r="D2066" s="161">
        <v>1200000</v>
      </c>
      <c r="E2066" s="161">
        <v>1198014.94</v>
      </c>
      <c r="F2066" s="162">
        <f t="shared" si="111"/>
        <v>1985.0600000000559</v>
      </c>
      <c r="G2066" s="52">
        <f t="shared" si="112"/>
        <v>0.99834578333333324</v>
      </c>
      <c r="H2066" s="92"/>
    </row>
    <row r="2067" spans="1:8" s="15" customFormat="1" ht="38.25" outlineLevel="2">
      <c r="A2067" s="89" t="s">
        <v>210</v>
      </c>
      <c r="B2067" s="104" t="s">
        <v>5229</v>
      </c>
      <c r="C2067" s="103" t="s">
        <v>5225</v>
      </c>
      <c r="D2067" s="161">
        <v>5007375</v>
      </c>
      <c r="E2067" s="161">
        <v>2320446.5699999998</v>
      </c>
      <c r="F2067" s="162">
        <f t="shared" si="111"/>
        <v>2686928.43</v>
      </c>
      <c r="G2067" s="52">
        <f t="shared" si="112"/>
        <v>0.46340579045907282</v>
      </c>
      <c r="H2067" s="92"/>
    </row>
    <row r="2068" spans="1:8" s="15" customFormat="1" ht="25.5" outlineLevel="2">
      <c r="A2068" s="89" t="s">
        <v>210</v>
      </c>
      <c r="B2068" s="104" t="s">
        <v>5228</v>
      </c>
      <c r="C2068" s="103" t="s">
        <v>5227</v>
      </c>
      <c r="D2068" s="161">
        <v>3755531</v>
      </c>
      <c r="E2068" s="161">
        <v>392000</v>
      </c>
      <c r="F2068" s="162">
        <f t="shared" si="111"/>
        <v>3363531</v>
      </c>
      <c r="G2068" s="52">
        <f t="shared" si="112"/>
        <v>0.10437938070541822</v>
      </c>
      <c r="H2068" s="92"/>
    </row>
    <row r="2069" spans="1:8" s="15" customFormat="1" ht="38.25" outlineLevel="2">
      <c r="A2069" s="89" t="s">
        <v>210</v>
      </c>
      <c r="B2069" s="104" t="s">
        <v>5226</v>
      </c>
      <c r="C2069" s="103" t="s">
        <v>5225</v>
      </c>
      <c r="D2069" s="161">
        <v>20029501</v>
      </c>
      <c r="E2069" s="161">
        <v>18403479.66</v>
      </c>
      <c r="F2069" s="162">
        <f t="shared" si="111"/>
        <v>1626021.3399999999</v>
      </c>
      <c r="G2069" s="52">
        <f t="shared" si="112"/>
        <v>0.91881867950679352</v>
      </c>
      <c r="H2069" s="92"/>
    </row>
    <row r="2070" spans="1:8" s="15" customFormat="1" outlineLevel="2">
      <c r="A2070" s="89" t="s">
        <v>210</v>
      </c>
      <c r="B2070" s="104" t="s">
        <v>11370</v>
      </c>
      <c r="C2070" s="103" t="s">
        <v>5224</v>
      </c>
      <c r="D2070" s="161">
        <v>2002950</v>
      </c>
      <c r="E2070" s="161">
        <v>1933525.79</v>
      </c>
      <c r="F2070" s="162">
        <f t="shared" si="111"/>
        <v>69424.209999999963</v>
      </c>
      <c r="G2070" s="52">
        <f t="shared" si="112"/>
        <v>0.96533901994558025</v>
      </c>
      <c r="H2070" s="92"/>
    </row>
    <row r="2071" spans="1:8" s="15" customFormat="1" ht="25.5" outlineLevel="2">
      <c r="A2071" s="89" t="s">
        <v>210</v>
      </c>
      <c r="B2071" s="104" t="s">
        <v>11475</v>
      </c>
      <c r="C2071" s="103" t="s">
        <v>11476</v>
      </c>
      <c r="D2071" s="161">
        <v>1001475</v>
      </c>
      <c r="E2071" s="161">
        <v>885731.24</v>
      </c>
      <c r="F2071" s="162">
        <f t="shared" si="111"/>
        <v>115743.76000000001</v>
      </c>
      <c r="G2071" s="52">
        <f t="shared" si="112"/>
        <v>0.88442671060186229</v>
      </c>
      <c r="H2071" s="92"/>
    </row>
    <row r="2072" spans="1:8" s="15" customFormat="1" ht="25.5" outlineLevel="2">
      <c r="A2072" s="89" t="s">
        <v>210</v>
      </c>
      <c r="B2072" s="104" t="s">
        <v>11739</v>
      </c>
      <c r="C2072" s="103" t="s">
        <v>11740</v>
      </c>
      <c r="D2072" s="161">
        <v>3004425</v>
      </c>
      <c r="E2072" s="161">
        <v>3004008.07</v>
      </c>
      <c r="F2072" s="162">
        <f t="shared" si="111"/>
        <v>416.93000000016764</v>
      </c>
      <c r="G2072" s="52">
        <f t="shared" si="112"/>
        <v>0.99986122802200084</v>
      </c>
      <c r="H2072" s="92"/>
    </row>
    <row r="2073" spans="1:8" s="15" customFormat="1" ht="25.5" outlineLevel="2">
      <c r="A2073" s="89" t="s">
        <v>210</v>
      </c>
      <c r="B2073" s="104" t="s">
        <v>5223</v>
      </c>
      <c r="C2073" s="103" t="s">
        <v>5222</v>
      </c>
      <c r="D2073" s="161">
        <v>10014750</v>
      </c>
      <c r="E2073" s="161">
        <v>8873827.7599999998</v>
      </c>
      <c r="F2073" s="162">
        <f t="shared" si="111"/>
        <v>1140922.2400000002</v>
      </c>
      <c r="G2073" s="52">
        <f t="shared" si="112"/>
        <v>0.8860758141740932</v>
      </c>
      <c r="H2073" s="92"/>
    </row>
    <row r="2074" spans="1:8" s="15" customFormat="1" ht="25.5" outlineLevel="2">
      <c r="A2074" s="89" t="s">
        <v>210</v>
      </c>
      <c r="B2074" s="104" t="s">
        <v>11846</v>
      </c>
      <c r="C2074" s="103" t="s">
        <v>11847</v>
      </c>
      <c r="D2074" s="161">
        <v>1002341</v>
      </c>
      <c r="E2074" s="161">
        <v>1001249.25</v>
      </c>
      <c r="F2074" s="162">
        <f t="shared" si="111"/>
        <v>1091.75</v>
      </c>
      <c r="G2074" s="52">
        <f t="shared" si="112"/>
        <v>0.99891079981762698</v>
      </c>
      <c r="H2074" s="92"/>
    </row>
    <row r="2075" spans="1:8" s="15" customFormat="1" outlineLevel="2">
      <c r="A2075" s="89" t="s">
        <v>210</v>
      </c>
      <c r="B2075" s="104" t="s">
        <v>10719</v>
      </c>
      <c r="C2075" s="103" t="s">
        <v>10718</v>
      </c>
      <c r="D2075" s="161">
        <v>1002341</v>
      </c>
      <c r="E2075" s="161">
        <v>569861.18999999994</v>
      </c>
      <c r="F2075" s="162">
        <f t="shared" si="111"/>
        <v>432479.81000000006</v>
      </c>
      <c r="G2075" s="52">
        <f t="shared" si="112"/>
        <v>0.56853026065979539</v>
      </c>
      <c r="H2075" s="92"/>
    </row>
    <row r="2076" spans="1:8" s="15" customFormat="1" outlineLevel="2">
      <c r="A2076" s="89" t="s">
        <v>210</v>
      </c>
      <c r="B2076" s="104" t="s">
        <v>11371</v>
      </c>
      <c r="C2076" s="103" t="s">
        <v>11369</v>
      </c>
      <c r="D2076" s="161">
        <v>1002341</v>
      </c>
      <c r="E2076" s="161">
        <v>1000000</v>
      </c>
      <c r="F2076" s="162">
        <f t="shared" si="111"/>
        <v>2341</v>
      </c>
      <c r="G2076" s="52">
        <f t="shared" si="112"/>
        <v>0.99766446748162552</v>
      </c>
      <c r="H2076" s="92"/>
    </row>
    <row r="2077" spans="1:8" s="15" customFormat="1" ht="38.25" outlineLevel="2">
      <c r="A2077" s="89" t="s">
        <v>210</v>
      </c>
      <c r="B2077" s="104" t="s">
        <v>10715</v>
      </c>
      <c r="C2077" s="103" t="s">
        <v>10714</v>
      </c>
      <c r="D2077" s="161">
        <v>501171</v>
      </c>
      <c r="E2077" s="161">
        <v>140934.60999999999</v>
      </c>
      <c r="F2077" s="162">
        <f t="shared" si="111"/>
        <v>360236.39</v>
      </c>
      <c r="G2077" s="52">
        <f t="shared" si="112"/>
        <v>0.28121062471691294</v>
      </c>
      <c r="H2077" s="92"/>
    </row>
    <row r="2078" spans="1:8" s="101" customFormat="1" outlineLevel="1">
      <c r="A2078" s="91" t="s">
        <v>11181</v>
      </c>
      <c r="B2078" s="104"/>
      <c r="C2078" s="103"/>
      <c r="D2078" s="161"/>
      <c r="E2078" s="161"/>
      <c r="F2078" s="162">
        <f>SUBTOTAL(9,F2039:F2077)</f>
        <v>26110900.530000005</v>
      </c>
      <c r="G2078" s="52"/>
      <c r="H2078" s="92"/>
    </row>
    <row r="2079" spans="1:8" s="15" customFormat="1" outlineLevel="2">
      <c r="A2079" s="89" t="s">
        <v>207</v>
      </c>
      <c r="B2079" s="104" t="s">
        <v>11571</v>
      </c>
      <c r="C2079" s="103" t="s">
        <v>11572</v>
      </c>
      <c r="D2079" s="161">
        <v>56264532.619999997</v>
      </c>
      <c r="E2079" s="161">
        <v>56263770.619999997</v>
      </c>
      <c r="F2079" s="162">
        <f>D2079-E2079</f>
        <v>762</v>
      </c>
      <c r="G2079" s="52">
        <f t="shared" ref="G2079:G2110" si="113">E2079/D2079</f>
        <v>0.9999864568323148</v>
      </c>
      <c r="H2079" s="92"/>
    </row>
    <row r="2080" spans="1:8" s="101" customFormat="1" ht="38.25" outlineLevel="2">
      <c r="A2080" s="89" t="s">
        <v>207</v>
      </c>
      <c r="B2080" s="104" t="s">
        <v>208</v>
      </c>
      <c r="C2080" s="103" t="s">
        <v>209</v>
      </c>
      <c r="D2080" s="161">
        <v>1358333</v>
      </c>
      <c r="E2080" s="161">
        <v>1358332</v>
      </c>
      <c r="F2080" s="162">
        <v>0</v>
      </c>
      <c r="G2080" s="52">
        <f t="shared" si="113"/>
        <v>0.99999926380350035</v>
      </c>
      <c r="H2080" s="100" t="s">
        <v>12324</v>
      </c>
    </row>
    <row r="2081" spans="1:8" s="15" customFormat="1" outlineLevel="2">
      <c r="A2081" s="89" t="s">
        <v>207</v>
      </c>
      <c r="B2081" s="104" t="s">
        <v>11573</v>
      </c>
      <c r="C2081" s="103" t="s">
        <v>11574</v>
      </c>
      <c r="D2081" s="161">
        <v>6829166</v>
      </c>
      <c r="E2081" s="161">
        <v>6678086</v>
      </c>
      <c r="F2081" s="162">
        <f t="shared" ref="F2081:F2112" si="114">D2081-E2081</f>
        <v>151080</v>
      </c>
      <c r="G2081" s="52">
        <f t="shared" si="113"/>
        <v>0.97787724006123145</v>
      </c>
      <c r="H2081" s="92"/>
    </row>
    <row r="2082" spans="1:8" s="15" customFormat="1" outlineLevel="2">
      <c r="A2082" s="89" t="s">
        <v>207</v>
      </c>
      <c r="B2082" s="104" t="s">
        <v>11688</v>
      </c>
      <c r="C2082" s="103" t="s">
        <v>11689</v>
      </c>
      <c r="D2082" s="161">
        <v>30232165</v>
      </c>
      <c r="E2082" s="161">
        <v>30230025</v>
      </c>
      <c r="F2082" s="162">
        <f t="shared" si="114"/>
        <v>2140</v>
      </c>
      <c r="G2082" s="52">
        <f t="shared" si="113"/>
        <v>0.99992921446413119</v>
      </c>
      <c r="H2082" s="92"/>
    </row>
    <row r="2083" spans="1:8" s="15" customFormat="1" ht="25.5" outlineLevel="2">
      <c r="A2083" s="89" t="s">
        <v>207</v>
      </c>
      <c r="B2083" s="104" t="s">
        <v>11575</v>
      </c>
      <c r="C2083" s="103" t="s">
        <v>11576</v>
      </c>
      <c r="D2083" s="161">
        <v>3957143</v>
      </c>
      <c r="E2083" s="161">
        <v>3947268</v>
      </c>
      <c r="F2083" s="162">
        <f t="shared" si="114"/>
        <v>9875</v>
      </c>
      <c r="G2083" s="52">
        <f t="shared" si="113"/>
        <v>0.99750451272546881</v>
      </c>
      <c r="H2083" s="92"/>
    </row>
    <row r="2084" spans="1:8" s="15" customFormat="1" ht="25.5" outlineLevel="2">
      <c r="A2084" s="89" t="s">
        <v>207</v>
      </c>
      <c r="B2084" s="104" t="s">
        <v>9781</v>
      </c>
      <c r="C2084" s="103" t="s">
        <v>9780</v>
      </c>
      <c r="D2084" s="161">
        <v>1383885</v>
      </c>
      <c r="E2084" s="161">
        <v>1141754</v>
      </c>
      <c r="F2084" s="162">
        <f t="shared" si="114"/>
        <v>242131</v>
      </c>
      <c r="G2084" s="52">
        <f t="shared" si="113"/>
        <v>0.82503531724095569</v>
      </c>
      <c r="H2084" s="92"/>
    </row>
    <row r="2085" spans="1:8" s="15" customFormat="1" ht="25.5" outlineLevel="2">
      <c r="A2085" s="89" t="s">
        <v>207</v>
      </c>
      <c r="B2085" s="104" t="s">
        <v>12144</v>
      </c>
      <c r="C2085" s="103" t="s">
        <v>12145</v>
      </c>
      <c r="D2085" s="161">
        <v>11250467</v>
      </c>
      <c r="E2085" s="161">
        <v>11219307</v>
      </c>
      <c r="F2085" s="162">
        <f t="shared" si="114"/>
        <v>31160</v>
      </c>
      <c r="G2085" s="52">
        <f t="shared" si="113"/>
        <v>0.99723033719400267</v>
      </c>
      <c r="H2085" s="92"/>
    </row>
    <row r="2086" spans="1:8" s="15" customFormat="1" ht="25.5" outlineLevel="2">
      <c r="A2086" s="89" t="s">
        <v>207</v>
      </c>
      <c r="B2086" s="104" t="s">
        <v>9779</v>
      </c>
      <c r="C2086" s="103" t="s">
        <v>9778</v>
      </c>
      <c r="D2086" s="161">
        <v>25627484</v>
      </c>
      <c r="E2086" s="161">
        <v>25363520</v>
      </c>
      <c r="F2086" s="162">
        <f t="shared" si="114"/>
        <v>263964</v>
      </c>
      <c r="G2086" s="52">
        <f t="shared" si="113"/>
        <v>0.98969996430394802</v>
      </c>
      <c r="H2086" s="92"/>
    </row>
    <row r="2087" spans="1:8" s="15" customFormat="1" ht="25.5" outlineLevel="2">
      <c r="A2087" s="89" t="s">
        <v>207</v>
      </c>
      <c r="B2087" s="104" t="s">
        <v>11372</v>
      </c>
      <c r="C2087" s="103" t="s">
        <v>11373</v>
      </c>
      <c r="D2087" s="161">
        <v>26908861</v>
      </c>
      <c r="E2087" s="161">
        <v>26878800</v>
      </c>
      <c r="F2087" s="162">
        <f t="shared" si="114"/>
        <v>30061</v>
      </c>
      <c r="G2087" s="52">
        <f t="shared" si="113"/>
        <v>0.99888285869847859</v>
      </c>
      <c r="H2087" s="92"/>
    </row>
    <row r="2088" spans="1:8" s="15" customFormat="1" ht="38.25" outlineLevel="2">
      <c r="A2088" s="89" t="s">
        <v>207</v>
      </c>
      <c r="B2088" s="104" t="s">
        <v>9777</v>
      </c>
      <c r="C2088" s="103" t="s">
        <v>9776</v>
      </c>
      <c r="D2088" s="161">
        <v>1281374</v>
      </c>
      <c r="E2088" s="161">
        <v>1078049</v>
      </c>
      <c r="F2088" s="162">
        <f t="shared" si="114"/>
        <v>203325</v>
      </c>
      <c r="G2088" s="52">
        <f t="shared" si="113"/>
        <v>0.84132267394219018</v>
      </c>
      <c r="H2088" s="92"/>
    </row>
    <row r="2089" spans="1:8" s="15" customFormat="1" ht="38.25" outlineLevel="2">
      <c r="A2089" s="89" t="s">
        <v>207</v>
      </c>
      <c r="B2089" s="104" t="s">
        <v>9775</v>
      </c>
      <c r="C2089" s="103" t="s">
        <v>9774</v>
      </c>
      <c r="D2089" s="161">
        <v>1025100</v>
      </c>
      <c r="E2089" s="161">
        <v>866922</v>
      </c>
      <c r="F2089" s="162">
        <f t="shared" si="114"/>
        <v>158178</v>
      </c>
      <c r="G2089" s="52">
        <f t="shared" si="113"/>
        <v>0.84569505414105939</v>
      </c>
      <c r="H2089" s="92"/>
    </row>
    <row r="2090" spans="1:8" s="15" customFormat="1" ht="25.5" outlineLevel="2">
      <c r="A2090" s="89" t="s">
        <v>207</v>
      </c>
      <c r="B2090" s="104" t="s">
        <v>12106</v>
      </c>
      <c r="C2090" s="103" t="s">
        <v>12107</v>
      </c>
      <c r="D2090" s="161">
        <v>1275180</v>
      </c>
      <c r="E2090" s="161">
        <v>993500</v>
      </c>
      <c r="F2090" s="162">
        <f t="shared" si="114"/>
        <v>281680</v>
      </c>
      <c r="G2090" s="52">
        <f t="shared" si="113"/>
        <v>0.77910569488229109</v>
      </c>
      <c r="H2090" s="92"/>
    </row>
    <row r="2091" spans="1:8" s="15" customFormat="1" ht="25.5" outlineLevel="2">
      <c r="A2091" s="89" t="s">
        <v>207</v>
      </c>
      <c r="B2091" s="104" t="s">
        <v>11903</v>
      </c>
      <c r="C2091" s="103" t="s">
        <v>11904</v>
      </c>
      <c r="D2091" s="161">
        <v>245982</v>
      </c>
      <c r="E2091" s="161">
        <v>242817</v>
      </c>
      <c r="F2091" s="162">
        <f t="shared" si="114"/>
        <v>3165</v>
      </c>
      <c r="G2091" s="52">
        <f t="shared" si="113"/>
        <v>0.98713320486864897</v>
      </c>
      <c r="H2091" s="92"/>
    </row>
    <row r="2092" spans="1:8" s="15" customFormat="1" ht="38.25" outlineLevel="2">
      <c r="A2092" s="89" t="s">
        <v>207</v>
      </c>
      <c r="B2092" s="104" t="s">
        <v>5374</v>
      </c>
      <c r="C2092" s="103" t="s">
        <v>5373</v>
      </c>
      <c r="D2092" s="161">
        <v>721062</v>
      </c>
      <c r="E2092" s="161">
        <v>426032</v>
      </c>
      <c r="F2092" s="162">
        <f t="shared" si="114"/>
        <v>295030</v>
      </c>
      <c r="G2092" s="52">
        <f t="shared" si="113"/>
        <v>0.59083962266767631</v>
      </c>
      <c r="H2092" s="92"/>
    </row>
    <row r="2093" spans="1:8" s="15" customFormat="1" ht="38.25" outlineLevel="2">
      <c r="A2093" s="89" t="s">
        <v>207</v>
      </c>
      <c r="B2093" s="104" t="s">
        <v>5368</v>
      </c>
      <c r="C2093" s="103" t="s">
        <v>5367</v>
      </c>
      <c r="D2093" s="161">
        <v>1602360</v>
      </c>
      <c r="E2093" s="161">
        <v>1140154</v>
      </c>
      <c r="F2093" s="162">
        <f t="shared" si="114"/>
        <v>462206</v>
      </c>
      <c r="G2093" s="52">
        <f t="shared" si="113"/>
        <v>0.71154671859007967</v>
      </c>
      <c r="H2093" s="90"/>
    </row>
    <row r="2094" spans="1:8" s="15" customFormat="1" ht="25.5" outlineLevel="2">
      <c r="A2094" s="89" t="s">
        <v>207</v>
      </c>
      <c r="B2094" s="104" t="s">
        <v>5364</v>
      </c>
      <c r="C2094" s="103" t="s">
        <v>5363</v>
      </c>
      <c r="D2094" s="161">
        <v>4005900</v>
      </c>
      <c r="E2094" s="161">
        <v>552633</v>
      </c>
      <c r="F2094" s="162">
        <f t="shared" si="114"/>
        <v>3453267</v>
      </c>
      <c r="G2094" s="52">
        <f t="shared" si="113"/>
        <v>0.13795476671908935</v>
      </c>
      <c r="H2094" s="92"/>
    </row>
    <row r="2095" spans="1:8" s="15" customFormat="1" ht="38.25" outlineLevel="2">
      <c r="A2095" s="89" t="s">
        <v>207</v>
      </c>
      <c r="B2095" s="104" t="s">
        <v>5358</v>
      </c>
      <c r="C2095" s="103" t="s">
        <v>5357</v>
      </c>
      <c r="D2095" s="161">
        <v>1602360</v>
      </c>
      <c r="E2095" s="161">
        <v>1439840</v>
      </c>
      <c r="F2095" s="162">
        <f t="shared" si="114"/>
        <v>162520</v>
      </c>
      <c r="G2095" s="52">
        <f t="shared" si="113"/>
        <v>0.89857460246136944</v>
      </c>
      <c r="H2095" s="92"/>
    </row>
    <row r="2096" spans="1:8" s="15" customFormat="1" ht="51" outlineLevel="2">
      <c r="A2096" s="89" t="s">
        <v>207</v>
      </c>
      <c r="B2096" s="104" t="s">
        <v>5356</v>
      </c>
      <c r="C2096" s="103" t="s">
        <v>5355</v>
      </c>
      <c r="D2096" s="161">
        <v>15623011</v>
      </c>
      <c r="E2096" s="161">
        <v>11116509</v>
      </c>
      <c r="F2096" s="162">
        <f t="shared" si="114"/>
        <v>4506502</v>
      </c>
      <c r="G2096" s="52">
        <f t="shared" si="113"/>
        <v>0.71154715310640182</v>
      </c>
      <c r="H2096" s="92"/>
    </row>
    <row r="2097" spans="1:8" s="15" customFormat="1" outlineLevel="2">
      <c r="A2097" s="89" t="s">
        <v>207</v>
      </c>
      <c r="B2097" s="104" t="s">
        <v>5354</v>
      </c>
      <c r="C2097" s="103" t="s">
        <v>5298</v>
      </c>
      <c r="D2097" s="161">
        <v>3204720</v>
      </c>
      <c r="E2097" s="161">
        <v>2879681</v>
      </c>
      <c r="F2097" s="162">
        <f t="shared" si="114"/>
        <v>325039</v>
      </c>
      <c r="G2097" s="52">
        <f t="shared" si="113"/>
        <v>0.89857491450111082</v>
      </c>
      <c r="H2097" s="92"/>
    </row>
    <row r="2098" spans="1:8" s="15" customFormat="1" outlineLevel="2">
      <c r="A2098" s="89" t="s">
        <v>207</v>
      </c>
      <c r="B2098" s="104" t="s">
        <v>5353</v>
      </c>
      <c r="C2098" s="103" t="s">
        <v>5352</v>
      </c>
      <c r="D2098" s="161">
        <v>5448024</v>
      </c>
      <c r="E2098" s="161">
        <v>5403581</v>
      </c>
      <c r="F2098" s="162">
        <f t="shared" si="114"/>
        <v>44443</v>
      </c>
      <c r="G2098" s="52">
        <f t="shared" si="113"/>
        <v>0.99184236339634335</v>
      </c>
      <c r="H2098" s="92"/>
    </row>
    <row r="2099" spans="1:8" s="15" customFormat="1" outlineLevel="2">
      <c r="A2099" s="89" t="s">
        <v>207</v>
      </c>
      <c r="B2099" s="104" t="s">
        <v>5351</v>
      </c>
      <c r="C2099" s="103" t="s">
        <v>5350</v>
      </c>
      <c r="D2099" s="161">
        <v>801180</v>
      </c>
      <c r="E2099" s="161">
        <v>719921</v>
      </c>
      <c r="F2099" s="162">
        <f t="shared" si="114"/>
        <v>81259</v>
      </c>
      <c r="G2099" s="52">
        <f t="shared" si="113"/>
        <v>0.89857585062033496</v>
      </c>
      <c r="H2099" s="92"/>
    </row>
    <row r="2100" spans="1:8" s="15" customFormat="1" ht="38.25" outlineLevel="2">
      <c r="A2100" s="89" t="s">
        <v>207</v>
      </c>
      <c r="B2100" s="104" t="s">
        <v>5349</v>
      </c>
      <c r="C2100" s="103" t="s">
        <v>5348</v>
      </c>
      <c r="D2100" s="161">
        <v>3204720</v>
      </c>
      <c r="E2100" s="161">
        <v>2879681</v>
      </c>
      <c r="F2100" s="162">
        <f t="shared" si="114"/>
        <v>325039</v>
      </c>
      <c r="G2100" s="52">
        <f t="shared" si="113"/>
        <v>0.89857491450111082</v>
      </c>
      <c r="H2100" s="92"/>
    </row>
    <row r="2101" spans="1:8" s="15" customFormat="1" ht="25.5" outlineLevel="2">
      <c r="A2101" s="89" t="s">
        <v>207</v>
      </c>
      <c r="B2101" s="104" t="s">
        <v>5347</v>
      </c>
      <c r="C2101" s="103" t="s">
        <v>5346</v>
      </c>
      <c r="D2101" s="161">
        <v>1201770</v>
      </c>
      <c r="E2101" s="161">
        <v>830638</v>
      </c>
      <c r="F2101" s="162">
        <f t="shared" si="114"/>
        <v>371132</v>
      </c>
      <c r="G2101" s="52">
        <f t="shared" si="113"/>
        <v>0.69117884453764034</v>
      </c>
      <c r="H2101" s="92"/>
    </row>
    <row r="2102" spans="1:8" s="15" customFormat="1" ht="25.5" outlineLevel="2">
      <c r="A2102" s="89" t="s">
        <v>207</v>
      </c>
      <c r="B2102" s="104" t="s">
        <v>5345</v>
      </c>
      <c r="C2102" s="103" t="s">
        <v>5344</v>
      </c>
      <c r="D2102" s="161">
        <v>1602360</v>
      </c>
      <c r="E2102" s="161">
        <v>1439840</v>
      </c>
      <c r="F2102" s="162">
        <f t="shared" si="114"/>
        <v>162520</v>
      </c>
      <c r="G2102" s="52">
        <f t="shared" si="113"/>
        <v>0.89857460246136944</v>
      </c>
      <c r="H2102" s="92"/>
    </row>
    <row r="2103" spans="1:8" s="15" customFormat="1" ht="25.5" outlineLevel="2">
      <c r="A2103" s="89" t="s">
        <v>207</v>
      </c>
      <c r="B2103" s="104" t="s">
        <v>5343</v>
      </c>
      <c r="C2103" s="103" t="s">
        <v>5342</v>
      </c>
      <c r="D2103" s="161">
        <v>2643894</v>
      </c>
      <c r="E2103" s="161">
        <v>2014772</v>
      </c>
      <c r="F2103" s="162">
        <f t="shared" si="114"/>
        <v>629122</v>
      </c>
      <c r="G2103" s="52">
        <f t="shared" si="113"/>
        <v>0.7620471925122565</v>
      </c>
      <c r="H2103" s="92"/>
    </row>
    <row r="2104" spans="1:8" s="15" customFormat="1" ht="38.25" outlineLevel="2">
      <c r="A2104" s="89" t="s">
        <v>207</v>
      </c>
      <c r="B2104" s="104" t="s">
        <v>5341</v>
      </c>
      <c r="C2104" s="103" t="s">
        <v>5340</v>
      </c>
      <c r="D2104" s="161">
        <v>1522242</v>
      </c>
      <c r="E2104" s="161">
        <v>1113158</v>
      </c>
      <c r="F2104" s="162">
        <f t="shared" si="114"/>
        <v>409084</v>
      </c>
      <c r="G2104" s="52">
        <f t="shared" si="113"/>
        <v>0.73126217776148605</v>
      </c>
      <c r="H2104" s="92"/>
    </row>
    <row r="2105" spans="1:8" s="15" customFormat="1" outlineLevel="2">
      <c r="A2105" s="89" t="s">
        <v>207</v>
      </c>
      <c r="B2105" s="104" t="s">
        <v>5339</v>
      </c>
      <c r="C2105" s="103" t="s">
        <v>5338</v>
      </c>
      <c r="D2105" s="161">
        <v>3459495.2</v>
      </c>
      <c r="E2105" s="161">
        <v>3459495</v>
      </c>
      <c r="F2105" s="162">
        <f t="shared" si="114"/>
        <v>0.20000000018626451</v>
      </c>
      <c r="G2105" s="52">
        <f t="shared" si="113"/>
        <v>0.99999994218809718</v>
      </c>
      <c r="H2105" s="92"/>
    </row>
    <row r="2106" spans="1:8" s="15" customFormat="1" ht="25.5" outlineLevel="2">
      <c r="A2106" s="89" t="s">
        <v>207</v>
      </c>
      <c r="B2106" s="104" t="s">
        <v>5337</v>
      </c>
      <c r="C2106" s="103" t="s">
        <v>5336</v>
      </c>
      <c r="D2106" s="161">
        <v>6810030</v>
      </c>
      <c r="E2106" s="161">
        <v>3773441</v>
      </c>
      <c r="F2106" s="162">
        <f t="shared" si="114"/>
        <v>3036589</v>
      </c>
      <c r="G2106" s="52">
        <f t="shared" si="113"/>
        <v>0.55410049588621491</v>
      </c>
      <c r="H2106" s="92"/>
    </row>
    <row r="2107" spans="1:8" s="15" customFormat="1" outlineLevel="2">
      <c r="A2107" s="89" t="s">
        <v>207</v>
      </c>
      <c r="B2107" s="104" t="s">
        <v>5329</v>
      </c>
      <c r="C2107" s="103" t="s">
        <v>5285</v>
      </c>
      <c r="D2107" s="161">
        <v>3004425</v>
      </c>
      <c r="E2107" s="161">
        <v>3004424</v>
      </c>
      <c r="F2107" s="162">
        <f t="shared" si="114"/>
        <v>1</v>
      </c>
      <c r="G2107" s="52">
        <f t="shared" si="113"/>
        <v>0.99999966715760924</v>
      </c>
      <c r="H2107" s="92"/>
    </row>
    <row r="2108" spans="1:8" s="15" customFormat="1" ht="25.5" outlineLevel="2">
      <c r="A2108" s="89" t="s">
        <v>207</v>
      </c>
      <c r="B2108" s="104" t="s">
        <v>5326</v>
      </c>
      <c r="C2108" s="103" t="s">
        <v>5325</v>
      </c>
      <c r="D2108" s="161">
        <v>1121652</v>
      </c>
      <c r="E2108" s="161">
        <v>1007888</v>
      </c>
      <c r="F2108" s="162">
        <f t="shared" si="114"/>
        <v>113764</v>
      </c>
      <c r="G2108" s="52">
        <f t="shared" si="113"/>
        <v>0.89857460246136944</v>
      </c>
      <c r="H2108" s="92"/>
    </row>
    <row r="2109" spans="1:8" s="15" customFormat="1" outlineLevel="2">
      <c r="A2109" s="89" t="s">
        <v>207</v>
      </c>
      <c r="B2109" s="104" t="s">
        <v>5320</v>
      </c>
      <c r="C2109" s="103" t="s">
        <v>5302</v>
      </c>
      <c r="D2109" s="161">
        <v>3204720</v>
      </c>
      <c r="E2109" s="161">
        <v>3200000</v>
      </c>
      <c r="F2109" s="162">
        <f t="shared" si="114"/>
        <v>4720</v>
      </c>
      <c r="G2109" s="52">
        <f t="shared" si="113"/>
        <v>0.99852717242067945</v>
      </c>
      <c r="H2109" s="92"/>
    </row>
    <row r="2110" spans="1:8" s="15" customFormat="1" outlineLevel="2">
      <c r="A2110" s="89" t="s">
        <v>207</v>
      </c>
      <c r="B2110" s="104" t="s">
        <v>5319</v>
      </c>
      <c r="C2110" s="103" t="s">
        <v>5318</v>
      </c>
      <c r="D2110" s="161">
        <v>3445074</v>
      </c>
      <c r="E2110" s="161">
        <v>3271412</v>
      </c>
      <c r="F2110" s="162">
        <f t="shared" si="114"/>
        <v>173662</v>
      </c>
      <c r="G2110" s="52">
        <f t="shared" si="113"/>
        <v>0.94959121342531394</v>
      </c>
      <c r="H2110" s="92"/>
    </row>
    <row r="2111" spans="1:8" s="15" customFormat="1" outlineLevel="2">
      <c r="A2111" s="89" t="s">
        <v>207</v>
      </c>
      <c r="B2111" s="104" t="s">
        <v>5317</v>
      </c>
      <c r="C2111" s="103" t="s">
        <v>5316</v>
      </c>
      <c r="D2111" s="161">
        <v>4005900</v>
      </c>
      <c r="E2111" s="161">
        <v>2850387</v>
      </c>
      <c r="F2111" s="162">
        <f t="shared" si="114"/>
        <v>1155513</v>
      </c>
      <c r="G2111" s="52">
        <f t="shared" ref="G2111:G2129" si="115">E2111/D2111</f>
        <v>0.71154721785366581</v>
      </c>
      <c r="H2111" s="92"/>
    </row>
    <row r="2112" spans="1:8" s="15" customFormat="1" outlineLevel="2">
      <c r="A2112" s="89" t="s">
        <v>207</v>
      </c>
      <c r="B2112" s="104" t="s">
        <v>5315</v>
      </c>
      <c r="C2112" s="103" t="s">
        <v>5314</v>
      </c>
      <c r="D2112" s="161">
        <v>3797593</v>
      </c>
      <c r="E2112" s="161">
        <v>3797287</v>
      </c>
      <c r="F2112" s="162">
        <f t="shared" si="114"/>
        <v>306</v>
      </c>
      <c r="G2112" s="52">
        <f t="shared" si="115"/>
        <v>0.99991942264481737</v>
      </c>
      <c r="H2112" s="92"/>
    </row>
    <row r="2113" spans="1:8" s="15" customFormat="1" ht="25.5" outlineLevel="2">
      <c r="A2113" s="89" t="s">
        <v>207</v>
      </c>
      <c r="B2113" s="104" t="s">
        <v>5313</v>
      </c>
      <c r="C2113" s="103" t="s">
        <v>5312</v>
      </c>
      <c r="D2113" s="161">
        <v>12017701</v>
      </c>
      <c r="E2113" s="161">
        <v>10794049</v>
      </c>
      <c r="F2113" s="162">
        <f t="shared" ref="F2113:F2129" si="116">D2113-E2113</f>
        <v>1223652</v>
      </c>
      <c r="G2113" s="52">
        <f t="shared" si="115"/>
        <v>0.89817919417366099</v>
      </c>
      <c r="H2113" s="92"/>
    </row>
    <row r="2114" spans="1:8" s="15" customFormat="1" outlineLevel="2">
      <c r="A2114" s="89" t="s">
        <v>207</v>
      </c>
      <c r="B2114" s="104" t="s">
        <v>5311</v>
      </c>
      <c r="C2114" s="103" t="s">
        <v>5310</v>
      </c>
      <c r="D2114" s="161">
        <v>801180</v>
      </c>
      <c r="E2114" s="161">
        <v>719921</v>
      </c>
      <c r="F2114" s="162">
        <f t="shared" si="116"/>
        <v>81259</v>
      </c>
      <c r="G2114" s="52">
        <f t="shared" si="115"/>
        <v>0.89857585062033496</v>
      </c>
      <c r="H2114" s="92"/>
    </row>
    <row r="2115" spans="1:8" s="15" customFormat="1" ht="25.5" outlineLevel="2">
      <c r="A2115" s="89" t="s">
        <v>207</v>
      </c>
      <c r="B2115" s="104" t="s">
        <v>5309</v>
      </c>
      <c r="C2115" s="103" t="s">
        <v>5308</v>
      </c>
      <c r="D2115" s="161">
        <v>2323422</v>
      </c>
      <c r="E2115" s="161">
        <v>2087768</v>
      </c>
      <c r="F2115" s="162">
        <f t="shared" si="116"/>
        <v>235654</v>
      </c>
      <c r="G2115" s="52">
        <f t="shared" si="115"/>
        <v>0.89857460246136944</v>
      </c>
      <c r="H2115" s="92"/>
    </row>
    <row r="2116" spans="1:8" s="15" customFormat="1" outlineLevel="2">
      <c r="A2116" s="89" t="s">
        <v>207</v>
      </c>
      <c r="B2116" s="104" t="s">
        <v>5307</v>
      </c>
      <c r="C2116" s="103" t="s">
        <v>5306</v>
      </c>
      <c r="D2116" s="161">
        <v>240354</v>
      </c>
      <c r="E2116" s="161">
        <v>215976</v>
      </c>
      <c r="F2116" s="162">
        <f t="shared" si="116"/>
        <v>24378</v>
      </c>
      <c r="G2116" s="52">
        <f t="shared" si="115"/>
        <v>0.89857460246136944</v>
      </c>
      <c r="H2116" s="92"/>
    </row>
    <row r="2117" spans="1:8" s="15" customFormat="1" ht="38.25" outlineLevel="2">
      <c r="A2117" s="89" t="s">
        <v>207</v>
      </c>
      <c r="B2117" s="104" t="s">
        <v>5305</v>
      </c>
      <c r="C2117" s="103" t="s">
        <v>5304</v>
      </c>
      <c r="D2117" s="161">
        <v>961416</v>
      </c>
      <c r="E2117" s="161">
        <v>863904</v>
      </c>
      <c r="F2117" s="162">
        <f t="shared" si="116"/>
        <v>97512</v>
      </c>
      <c r="G2117" s="52">
        <f t="shared" si="115"/>
        <v>0.89857460246136944</v>
      </c>
      <c r="H2117" s="92"/>
    </row>
    <row r="2118" spans="1:8" s="15" customFormat="1" outlineLevel="2">
      <c r="A2118" s="89" t="s">
        <v>207</v>
      </c>
      <c r="B2118" s="104" t="s">
        <v>5303</v>
      </c>
      <c r="C2118" s="103" t="s">
        <v>5302</v>
      </c>
      <c r="D2118" s="161">
        <v>4807080</v>
      </c>
      <c r="E2118" s="161">
        <v>4800000</v>
      </c>
      <c r="F2118" s="162">
        <f t="shared" si="116"/>
        <v>7080</v>
      </c>
      <c r="G2118" s="52">
        <f t="shared" si="115"/>
        <v>0.99852717242067945</v>
      </c>
      <c r="H2118" s="92"/>
    </row>
    <row r="2119" spans="1:8" s="15" customFormat="1" outlineLevel="2">
      <c r="A2119" s="89" t="s">
        <v>207</v>
      </c>
      <c r="B2119" s="104" t="s">
        <v>11905</v>
      </c>
      <c r="C2119" s="103" t="s">
        <v>11906</v>
      </c>
      <c r="D2119" s="161">
        <v>3797593</v>
      </c>
      <c r="E2119" s="161">
        <v>3444666.16</v>
      </c>
      <c r="F2119" s="162">
        <f t="shared" si="116"/>
        <v>352926.83999999985</v>
      </c>
      <c r="G2119" s="52">
        <f t="shared" si="115"/>
        <v>0.90706564921517396</v>
      </c>
      <c r="H2119" s="92"/>
    </row>
    <row r="2120" spans="1:8" s="15" customFormat="1" outlineLevel="2">
      <c r="A2120" s="89" t="s">
        <v>207</v>
      </c>
      <c r="B2120" s="104" t="s">
        <v>5301</v>
      </c>
      <c r="C2120" s="103" t="s">
        <v>5300</v>
      </c>
      <c r="D2120" s="161">
        <v>801180</v>
      </c>
      <c r="E2120" s="161">
        <v>719921</v>
      </c>
      <c r="F2120" s="162">
        <f t="shared" si="116"/>
        <v>81259</v>
      </c>
      <c r="G2120" s="52">
        <f t="shared" si="115"/>
        <v>0.89857585062033496</v>
      </c>
      <c r="H2120" s="92"/>
    </row>
    <row r="2121" spans="1:8" s="15" customFormat="1" outlineLevel="2">
      <c r="A2121" s="89" t="s">
        <v>207</v>
      </c>
      <c r="B2121" s="104" t="s">
        <v>5299</v>
      </c>
      <c r="C2121" s="103" t="s">
        <v>5298</v>
      </c>
      <c r="D2121" s="161">
        <v>4005900</v>
      </c>
      <c r="E2121" s="161">
        <v>2915223</v>
      </c>
      <c r="F2121" s="162">
        <f t="shared" si="116"/>
        <v>1090677</v>
      </c>
      <c r="G2121" s="52">
        <f t="shared" si="115"/>
        <v>0.72773234479143267</v>
      </c>
      <c r="H2121" s="92"/>
    </row>
    <row r="2122" spans="1:8" s="15" customFormat="1" ht="25.5" outlineLevel="2">
      <c r="A2122" s="89" t="s">
        <v>207</v>
      </c>
      <c r="B2122" s="104" t="s">
        <v>5297</v>
      </c>
      <c r="C2122" s="103" t="s">
        <v>5296</v>
      </c>
      <c r="D2122" s="161">
        <v>11016226</v>
      </c>
      <c r="E2122" s="161">
        <v>10720871</v>
      </c>
      <c r="F2122" s="162">
        <f t="shared" si="116"/>
        <v>295355</v>
      </c>
      <c r="G2122" s="52">
        <f t="shared" si="115"/>
        <v>0.97318909397828257</v>
      </c>
      <c r="H2122" s="92"/>
    </row>
    <row r="2123" spans="1:8" s="15" customFormat="1" ht="25.5" outlineLevel="2">
      <c r="A2123" s="89" t="s">
        <v>207</v>
      </c>
      <c r="B2123" s="104" t="s">
        <v>12053</v>
      </c>
      <c r="C2123" s="103" t="s">
        <v>5312</v>
      </c>
      <c r="D2123" s="161">
        <v>4005900</v>
      </c>
      <c r="E2123" s="161">
        <v>3395234.41</v>
      </c>
      <c r="F2123" s="162">
        <f t="shared" si="116"/>
        <v>610665.58999999985</v>
      </c>
      <c r="G2123" s="52">
        <f t="shared" si="115"/>
        <v>0.84755845378067352</v>
      </c>
      <c r="H2123" s="92"/>
    </row>
    <row r="2124" spans="1:8" s="15" customFormat="1" outlineLevel="2">
      <c r="A2124" s="89" t="s">
        <v>207</v>
      </c>
      <c r="B2124" s="104" t="s">
        <v>5291</v>
      </c>
      <c r="C2124" s="103" t="s">
        <v>5290</v>
      </c>
      <c r="D2124" s="161">
        <v>2804130</v>
      </c>
      <c r="E2124" s="161">
        <v>2244130</v>
      </c>
      <c r="F2124" s="162">
        <f t="shared" si="116"/>
        <v>560000</v>
      </c>
      <c r="G2124" s="52">
        <f t="shared" si="115"/>
        <v>0.80029456551586409</v>
      </c>
      <c r="H2124" s="92"/>
    </row>
    <row r="2125" spans="1:8" s="15" customFormat="1" ht="25.5" outlineLevel="2">
      <c r="A2125" s="89" t="s">
        <v>207</v>
      </c>
      <c r="B2125" s="104" t="s">
        <v>5287</v>
      </c>
      <c r="C2125" s="103" t="s">
        <v>5286</v>
      </c>
      <c r="D2125" s="161">
        <v>2002950</v>
      </c>
      <c r="E2125" s="161">
        <v>1424992</v>
      </c>
      <c r="F2125" s="162">
        <f t="shared" si="116"/>
        <v>577958</v>
      </c>
      <c r="G2125" s="52">
        <f t="shared" si="115"/>
        <v>0.71144661624104444</v>
      </c>
      <c r="H2125" s="92"/>
    </row>
    <row r="2126" spans="1:8" s="15" customFormat="1" outlineLevel="2">
      <c r="A2126" s="89" t="s">
        <v>207</v>
      </c>
      <c r="B2126" s="104" t="s">
        <v>5280</v>
      </c>
      <c r="C2126" s="103" t="s">
        <v>5279</v>
      </c>
      <c r="D2126" s="161">
        <v>2002950</v>
      </c>
      <c r="E2126" s="161">
        <v>954755</v>
      </c>
      <c r="F2126" s="162">
        <f t="shared" si="116"/>
        <v>1048195</v>
      </c>
      <c r="G2126" s="52">
        <f t="shared" si="115"/>
        <v>0.47667440525225291</v>
      </c>
      <c r="H2126" s="92"/>
    </row>
    <row r="2127" spans="1:8" s="15" customFormat="1" ht="38.25" outlineLevel="2">
      <c r="A2127" s="89" t="s">
        <v>207</v>
      </c>
      <c r="B2127" s="104" t="s">
        <v>5272</v>
      </c>
      <c r="C2127" s="103" t="s">
        <v>5271</v>
      </c>
      <c r="D2127" s="161">
        <v>1502213</v>
      </c>
      <c r="E2127" s="161">
        <v>1389527</v>
      </c>
      <c r="F2127" s="162">
        <f t="shared" si="116"/>
        <v>112686</v>
      </c>
      <c r="G2127" s="52">
        <f t="shared" si="115"/>
        <v>0.92498666966668508</v>
      </c>
      <c r="H2127" s="92"/>
    </row>
    <row r="2128" spans="1:8" s="15" customFormat="1" ht="25.5" outlineLevel="2">
      <c r="A2128" s="89" t="s">
        <v>207</v>
      </c>
      <c r="B2128" s="104" t="s">
        <v>5270</v>
      </c>
      <c r="C2128" s="103" t="s">
        <v>5269</v>
      </c>
      <c r="D2128" s="161">
        <v>801180</v>
      </c>
      <c r="E2128" s="161">
        <v>575342</v>
      </c>
      <c r="F2128" s="162">
        <f t="shared" si="116"/>
        <v>225838</v>
      </c>
      <c r="G2128" s="52">
        <f t="shared" si="115"/>
        <v>0.71811827554357321</v>
      </c>
      <c r="H2128" s="92"/>
    </row>
    <row r="2129" spans="1:8" s="15" customFormat="1" outlineLevel="2">
      <c r="A2129" s="89" t="s">
        <v>207</v>
      </c>
      <c r="B2129" s="104" t="s">
        <v>10725</v>
      </c>
      <c r="C2129" s="103" t="s">
        <v>10724</v>
      </c>
      <c r="D2129" s="161">
        <v>5011707</v>
      </c>
      <c r="E2129" s="161">
        <v>3568670</v>
      </c>
      <c r="F2129" s="162">
        <f t="shared" si="116"/>
        <v>1443037</v>
      </c>
      <c r="G2129" s="52">
        <f t="shared" si="115"/>
        <v>0.71206676687204584</v>
      </c>
      <c r="H2129" s="92"/>
    </row>
    <row r="2130" spans="1:8" s="101" customFormat="1" outlineLevel="1">
      <c r="A2130" s="91" t="s">
        <v>11182</v>
      </c>
      <c r="B2130" s="104"/>
      <c r="C2130" s="103"/>
      <c r="D2130" s="161"/>
      <c r="E2130" s="161"/>
      <c r="F2130" s="162">
        <f>SUBTOTAL(9,F2079:F2129)</f>
        <v>25157371.629999999</v>
      </c>
      <c r="G2130" s="52"/>
      <c r="H2130" s="92"/>
    </row>
    <row r="2131" spans="1:8" s="15" customFormat="1" outlineLevel="2">
      <c r="A2131" s="89" t="s">
        <v>197</v>
      </c>
      <c r="B2131" s="104" t="s">
        <v>11374</v>
      </c>
      <c r="C2131" s="103" t="s">
        <v>11375</v>
      </c>
      <c r="D2131" s="161">
        <v>1038193</v>
      </c>
      <c r="E2131" s="161">
        <v>1038192.53</v>
      </c>
      <c r="F2131" s="162">
        <f t="shared" ref="F2131:F2162" si="117">D2131-E2131</f>
        <v>0.46999999997206032</v>
      </c>
      <c r="G2131" s="52">
        <f t="shared" ref="G2131:G2162" si="118">E2131/D2131</f>
        <v>0.99999954729034002</v>
      </c>
      <c r="H2131" s="92"/>
    </row>
    <row r="2132" spans="1:8" s="15" customFormat="1" outlineLevel="2">
      <c r="A2132" s="89" t="s">
        <v>197</v>
      </c>
      <c r="B2132" s="104" t="s">
        <v>11376</v>
      </c>
      <c r="C2132" s="103" t="s">
        <v>11377</v>
      </c>
      <c r="D2132" s="161">
        <v>1196700</v>
      </c>
      <c r="E2132" s="161">
        <v>1192277.99</v>
      </c>
      <c r="F2132" s="162">
        <f t="shared" si="117"/>
        <v>4422.0100000000093</v>
      </c>
      <c r="G2132" s="52">
        <f t="shared" si="118"/>
        <v>0.99630482994902647</v>
      </c>
      <c r="H2132" s="92"/>
    </row>
    <row r="2133" spans="1:8" s="15" customFormat="1" outlineLevel="2">
      <c r="A2133" s="89" t="s">
        <v>197</v>
      </c>
      <c r="B2133" s="104" t="s">
        <v>198</v>
      </c>
      <c r="C2133" s="103" t="s">
        <v>199</v>
      </c>
      <c r="D2133" s="161">
        <v>3360000</v>
      </c>
      <c r="E2133" s="161">
        <v>3160427.33</v>
      </c>
      <c r="F2133" s="162">
        <f t="shared" si="117"/>
        <v>199572.66999999993</v>
      </c>
      <c r="G2133" s="52">
        <f t="shared" si="118"/>
        <v>0.9406033720238095</v>
      </c>
      <c r="H2133" s="92"/>
    </row>
    <row r="2134" spans="1:8" s="15" customFormat="1" outlineLevel="2">
      <c r="A2134" s="89" t="s">
        <v>197</v>
      </c>
      <c r="B2134" s="104" t="s">
        <v>200</v>
      </c>
      <c r="C2134" s="103" t="s">
        <v>12147</v>
      </c>
      <c r="D2134" s="161">
        <v>11265891</v>
      </c>
      <c r="E2134" s="161">
        <v>10759054.970000001</v>
      </c>
      <c r="F2134" s="162">
        <f t="shared" si="117"/>
        <v>506836.02999999933</v>
      </c>
      <c r="G2134" s="52">
        <f t="shared" si="118"/>
        <v>0.95501145626209238</v>
      </c>
      <c r="H2134" s="92"/>
    </row>
    <row r="2135" spans="1:8" s="15" customFormat="1" ht="25.5" outlineLevel="2">
      <c r="A2135" s="89" t="s">
        <v>197</v>
      </c>
      <c r="B2135" s="104" t="s">
        <v>12146</v>
      </c>
      <c r="C2135" s="103" t="s">
        <v>12148</v>
      </c>
      <c r="D2135" s="161">
        <v>1939339</v>
      </c>
      <c r="E2135" s="161">
        <v>1845632.94</v>
      </c>
      <c r="F2135" s="162">
        <f t="shared" si="117"/>
        <v>93706.060000000056</v>
      </c>
      <c r="G2135" s="52">
        <f t="shared" si="118"/>
        <v>0.95168144403840682</v>
      </c>
      <c r="H2135" s="92"/>
    </row>
    <row r="2136" spans="1:8" s="15" customFormat="1" ht="25.5" outlineLevel="2">
      <c r="A2136" s="89" t="s">
        <v>197</v>
      </c>
      <c r="B2136" s="104" t="s">
        <v>9803</v>
      </c>
      <c r="C2136" s="103" t="s">
        <v>9802</v>
      </c>
      <c r="D2136" s="161">
        <v>1845179</v>
      </c>
      <c r="E2136" s="161">
        <v>1400449.83</v>
      </c>
      <c r="F2136" s="162">
        <f t="shared" si="117"/>
        <v>444729.16999999993</v>
      </c>
      <c r="G2136" s="52">
        <f t="shared" si="118"/>
        <v>0.75897776313300769</v>
      </c>
      <c r="H2136" s="92"/>
    </row>
    <row r="2137" spans="1:8" s="15" customFormat="1" ht="25.5" outlineLevel="2">
      <c r="A2137" s="89" t="s">
        <v>197</v>
      </c>
      <c r="B2137" s="104" t="s">
        <v>9801</v>
      </c>
      <c r="C2137" s="103" t="s">
        <v>9800</v>
      </c>
      <c r="D2137" s="161">
        <v>6304362</v>
      </c>
      <c r="E2137" s="161">
        <v>6051834.5700000003</v>
      </c>
      <c r="F2137" s="162">
        <f t="shared" si="117"/>
        <v>252527.4299999997</v>
      </c>
      <c r="G2137" s="52">
        <f t="shared" si="118"/>
        <v>0.95994401495345605</v>
      </c>
      <c r="H2137" s="92"/>
    </row>
    <row r="2138" spans="1:8" s="15" customFormat="1" outlineLevel="2">
      <c r="A2138" s="89" t="s">
        <v>197</v>
      </c>
      <c r="B2138" s="104" t="s">
        <v>9798</v>
      </c>
      <c r="C2138" s="103" t="s">
        <v>9797</v>
      </c>
      <c r="D2138" s="161">
        <v>691941</v>
      </c>
      <c r="E2138" s="161">
        <v>396990.97</v>
      </c>
      <c r="F2138" s="162">
        <f t="shared" si="117"/>
        <v>294950.03000000003</v>
      </c>
      <c r="G2138" s="52">
        <f t="shared" si="118"/>
        <v>0.57373528956948638</v>
      </c>
      <c r="H2138" s="92"/>
    </row>
    <row r="2139" spans="1:8" s="15" customFormat="1" ht="38.25" outlineLevel="2">
      <c r="A2139" s="89" t="s">
        <v>197</v>
      </c>
      <c r="B2139" s="104" t="s">
        <v>9796</v>
      </c>
      <c r="C2139" s="103" t="s">
        <v>9795</v>
      </c>
      <c r="D2139" s="161">
        <v>1537649</v>
      </c>
      <c r="E2139" s="161">
        <v>990704.96</v>
      </c>
      <c r="F2139" s="162">
        <f t="shared" si="117"/>
        <v>546944.04</v>
      </c>
      <c r="G2139" s="52">
        <f t="shared" si="118"/>
        <v>0.64429851025819285</v>
      </c>
      <c r="H2139" s="92"/>
    </row>
    <row r="2140" spans="1:8" s="15" customFormat="1" outlineLevel="2">
      <c r="A2140" s="89" t="s">
        <v>197</v>
      </c>
      <c r="B2140" s="104" t="s">
        <v>11481</v>
      </c>
      <c r="C2140" s="103" t="s">
        <v>11482</v>
      </c>
      <c r="D2140" s="161">
        <v>768825</v>
      </c>
      <c r="E2140" s="161">
        <v>768824.99</v>
      </c>
      <c r="F2140" s="162">
        <f t="shared" si="117"/>
        <v>1.0000000009313226E-2</v>
      </c>
      <c r="G2140" s="52">
        <f t="shared" si="118"/>
        <v>0.99999998699313886</v>
      </c>
      <c r="H2140" s="92"/>
    </row>
    <row r="2141" spans="1:8" s="15" customFormat="1" ht="25.5" outlineLevel="2">
      <c r="A2141" s="89" t="s">
        <v>197</v>
      </c>
      <c r="B2141" s="104" t="s">
        <v>9794</v>
      </c>
      <c r="C2141" s="103" t="s">
        <v>9793</v>
      </c>
      <c r="D2141" s="161">
        <v>11132580</v>
      </c>
      <c r="E2141" s="161">
        <v>11132578.199999999</v>
      </c>
      <c r="F2141" s="162">
        <f t="shared" si="117"/>
        <v>1.8000000007450581</v>
      </c>
      <c r="G2141" s="52">
        <f t="shared" si="118"/>
        <v>0.99999983831241268</v>
      </c>
      <c r="H2141" s="92"/>
    </row>
    <row r="2142" spans="1:8" s="15" customFormat="1" outlineLevel="2">
      <c r="A2142" s="89" t="s">
        <v>197</v>
      </c>
      <c r="B2142" s="104" t="s">
        <v>11270</v>
      </c>
      <c r="C2142" s="103" t="s">
        <v>11271</v>
      </c>
      <c r="D2142" s="161">
        <v>3075299</v>
      </c>
      <c r="E2142" s="161">
        <v>3075297.92</v>
      </c>
      <c r="F2142" s="162">
        <f t="shared" si="117"/>
        <v>1.0800000000745058</v>
      </c>
      <c r="G2142" s="52">
        <f t="shared" si="118"/>
        <v>0.99999964881463554</v>
      </c>
      <c r="H2142" s="92"/>
    </row>
    <row r="2143" spans="1:8" s="15" customFormat="1" ht="38.25" outlineLevel="2">
      <c r="A2143" s="89" t="s">
        <v>197</v>
      </c>
      <c r="B2143" s="104" t="s">
        <v>11770</v>
      </c>
      <c r="C2143" s="103" t="s">
        <v>11771</v>
      </c>
      <c r="D2143" s="161">
        <v>12301193</v>
      </c>
      <c r="E2143" s="161">
        <v>12108639.07</v>
      </c>
      <c r="F2143" s="162">
        <f t="shared" si="117"/>
        <v>192553.9299999997</v>
      </c>
      <c r="G2143" s="52">
        <f t="shared" si="118"/>
        <v>0.9843467271832903</v>
      </c>
      <c r="H2143" s="92"/>
    </row>
    <row r="2144" spans="1:8" s="15" customFormat="1" ht="25.5" outlineLevel="2">
      <c r="A2144" s="89" t="s">
        <v>197</v>
      </c>
      <c r="B2144" s="104" t="s">
        <v>9792</v>
      </c>
      <c r="C2144" s="103" t="s">
        <v>9791</v>
      </c>
      <c r="D2144" s="161">
        <v>3613476</v>
      </c>
      <c r="E2144" s="161">
        <v>3153412.8</v>
      </c>
      <c r="F2144" s="162">
        <f t="shared" si="117"/>
        <v>460063.20000000019</v>
      </c>
      <c r="G2144" s="52">
        <f t="shared" si="118"/>
        <v>0.87268126313831884</v>
      </c>
      <c r="H2144" s="92"/>
    </row>
    <row r="2145" spans="1:8" s="15" customFormat="1" ht="38.25" outlineLevel="2">
      <c r="A2145" s="89" t="s">
        <v>197</v>
      </c>
      <c r="B2145" s="104" t="s">
        <v>11690</v>
      </c>
      <c r="C2145" s="103" t="s">
        <v>11691</v>
      </c>
      <c r="D2145" s="161">
        <v>1537649</v>
      </c>
      <c r="E2145" s="161">
        <v>1363293.65</v>
      </c>
      <c r="F2145" s="162">
        <f t="shared" si="117"/>
        <v>174355.35000000009</v>
      </c>
      <c r="G2145" s="52">
        <f t="shared" si="118"/>
        <v>0.88660913511471073</v>
      </c>
      <c r="H2145" s="92"/>
    </row>
    <row r="2146" spans="1:8" s="15" customFormat="1" ht="25.5" outlineLevel="2">
      <c r="A2146" s="89" t="s">
        <v>197</v>
      </c>
      <c r="B2146" s="104" t="s">
        <v>12054</v>
      </c>
      <c r="C2146" s="103" t="s">
        <v>12055</v>
      </c>
      <c r="D2146" s="161">
        <v>820079</v>
      </c>
      <c r="E2146" s="161">
        <v>820078.99</v>
      </c>
      <c r="F2146" s="162">
        <f t="shared" si="117"/>
        <v>1.0000000009313226E-2</v>
      </c>
      <c r="G2146" s="52">
        <f t="shared" si="118"/>
        <v>0.99999998780605281</v>
      </c>
      <c r="H2146" s="92"/>
    </row>
    <row r="2147" spans="1:8" s="15" customFormat="1" outlineLevel="2">
      <c r="A2147" s="89" t="s">
        <v>197</v>
      </c>
      <c r="B2147" s="104" t="s">
        <v>11319</v>
      </c>
      <c r="C2147" s="103" t="s">
        <v>11320</v>
      </c>
      <c r="D2147" s="161">
        <v>11310308</v>
      </c>
      <c r="E2147" s="161">
        <v>11310270.529999999</v>
      </c>
      <c r="F2147" s="162">
        <f t="shared" si="117"/>
        <v>37.470000000670552</v>
      </c>
      <c r="G2147" s="52">
        <f t="shared" si="118"/>
        <v>0.99999668709287137</v>
      </c>
      <c r="H2147" s="92"/>
    </row>
    <row r="2148" spans="1:8" s="15" customFormat="1" ht="38.25" outlineLevel="2">
      <c r="A2148" s="89" t="s">
        <v>197</v>
      </c>
      <c r="B2148" s="104" t="s">
        <v>11126</v>
      </c>
      <c r="C2148" s="103" t="s">
        <v>11127</v>
      </c>
      <c r="D2148" s="161">
        <v>5933019</v>
      </c>
      <c r="E2148" s="161">
        <v>5627962.5899999999</v>
      </c>
      <c r="F2148" s="162">
        <f t="shared" si="117"/>
        <v>305056.41000000015</v>
      </c>
      <c r="G2148" s="52">
        <f t="shared" si="118"/>
        <v>0.94858327438358103</v>
      </c>
      <c r="H2148" s="90"/>
    </row>
    <row r="2149" spans="1:8" s="15" customFormat="1" outlineLevel="2">
      <c r="A2149" s="89" t="s">
        <v>197</v>
      </c>
      <c r="B2149" s="104" t="s">
        <v>9790</v>
      </c>
      <c r="C2149" s="103" t="s">
        <v>9789</v>
      </c>
      <c r="D2149" s="161">
        <v>1230120.02</v>
      </c>
      <c r="E2149" s="161">
        <v>1228562.28</v>
      </c>
      <c r="F2149" s="162">
        <f t="shared" si="117"/>
        <v>1557.7399999999907</v>
      </c>
      <c r="G2149" s="52">
        <f t="shared" si="118"/>
        <v>0.99873366828059595</v>
      </c>
      <c r="H2149" s="92"/>
    </row>
    <row r="2150" spans="1:8" s="15" customFormat="1" outlineLevel="2">
      <c r="A2150" s="89" t="s">
        <v>197</v>
      </c>
      <c r="B2150" s="104" t="s">
        <v>201</v>
      </c>
      <c r="C2150" s="103" t="s">
        <v>202</v>
      </c>
      <c r="D2150" s="161">
        <v>3075299</v>
      </c>
      <c r="E2150" s="161">
        <v>2999583.19</v>
      </c>
      <c r="F2150" s="162">
        <f t="shared" si="117"/>
        <v>75715.810000000056</v>
      </c>
      <c r="G2150" s="52">
        <f t="shared" si="118"/>
        <v>0.97537936636405109</v>
      </c>
      <c r="H2150" s="92"/>
    </row>
    <row r="2151" spans="1:8" s="15" customFormat="1" ht="25.5" outlineLevel="2">
      <c r="A2151" s="89" t="s">
        <v>197</v>
      </c>
      <c r="B2151" s="104" t="s">
        <v>9788</v>
      </c>
      <c r="C2151" s="103" t="s">
        <v>9787</v>
      </c>
      <c r="D2151" s="161">
        <v>1537649</v>
      </c>
      <c r="E2151" s="161">
        <v>1121467.31</v>
      </c>
      <c r="F2151" s="162">
        <f t="shared" si="117"/>
        <v>416181.68999999994</v>
      </c>
      <c r="G2151" s="52">
        <f t="shared" si="118"/>
        <v>0.72933895186742881</v>
      </c>
      <c r="H2151" s="92"/>
    </row>
    <row r="2152" spans="1:8" s="15" customFormat="1" ht="25.5" outlineLevel="2">
      <c r="A2152" s="89" t="s">
        <v>197</v>
      </c>
      <c r="B2152" s="104" t="s">
        <v>9786</v>
      </c>
      <c r="C2152" s="103" t="s">
        <v>9785</v>
      </c>
      <c r="D2152" s="161">
        <v>14582039</v>
      </c>
      <c r="E2152" s="161">
        <v>3121547.4</v>
      </c>
      <c r="F2152" s="162">
        <f t="shared" si="117"/>
        <v>11460491.6</v>
      </c>
      <c r="G2152" s="52">
        <f t="shared" si="118"/>
        <v>0.21406796402066952</v>
      </c>
      <c r="H2152" s="92"/>
    </row>
    <row r="2153" spans="1:8" s="15" customFormat="1" ht="38.25" outlineLevel="2">
      <c r="A2153" s="89" t="s">
        <v>197</v>
      </c>
      <c r="B2153" s="104" t="s">
        <v>11378</v>
      </c>
      <c r="C2153" s="103" t="s">
        <v>11379</v>
      </c>
      <c r="D2153" s="161">
        <v>2129434</v>
      </c>
      <c r="E2153" s="161">
        <v>2129433.84</v>
      </c>
      <c r="F2153" s="162">
        <f t="shared" si="117"/>
        <v>0.16000000014901161</v>
      </c>
      <c r="G2153" s="52">
        <f t="shared" si="118"/>
        <v>0.99999992486266298</v>
      </c>
      <c r="H2153" s="92"/>
    </row>
    <row r="2154" spans="1:8" s="15" customFormat="1" ht="25.5" outlineLevel="2">
      <c r="A2154" s="89" t="s">
        <v>197</v>
      </c>
      <c r="B2154" s="104" t="s">
        <v>12149</v>
      </c>
      <c r="C2154" s="103" t="s">
        <v>12150</v>
      </c>
      <c r="D2154" s="161">
        <v>576618</v>
      </c>
      <c r="E2154" s="161">
        <v>576290.21</v>
      </c>
      <c r="F2154" s="162">
        <f t="shared" si="117"/>
        <v>327.79000000003725</v>
      </c>
      <c r="G2154" s="52">
        <f t="shared" si="118"/>
        <v>0.99943153005976215</v>
      </c>
      <c r="H2154" s="92"/>
    </row>
    <row r="2155" spans="1:8" s="15" customFormat="1" outlineLevel="2">
      <c r="A2155" s="89" t="s">
        <v>197</v>
      </c>
      <c r="B2155" s="104" t="s">
        <v>9784</v>
      </c>
      <c r="C2155" s="103" t="s">
        <v>178</v>
      </c>
      <c r="D2155" s="161">
        <v>27219355.960000001</v>
      </c>
      <c r="E2155" s="161">
        <v>26988947.43</v>
      </c>
      <c r="F2155" s="162">
        <f t="shared" si="117"/>
        <v>230408.53000000119</v>
      </c>
      <c r="G2155" s="52">
        <f t="shared" si="118"/>
        <v>0.99153512190594828</v>
      </c>
      <c r="H2155" s="92"/>
    </row>
    <row r="2156" spans="1:8" s="15" customFormat="1" ht="25.5" outlineLevel="2">
      <c r="A2156" s="89" t="s">
        <v>197</v>
      </c>
      <c r="B2156" s="104" t="s">
        <v>11772</v>
      </c>
      <c r="C2156" s="103" t="s">
        <v>11773</v>
      </c>
      <c r="D2156" s="161">
        <v>1000000</v>
      </c>
      <c r="E2156" s="161">
        <v>550000</v>
      </c>
      <c r="F2156" s="162">
        <f t="shared" si="117"/>
        <v>450000</v>
      </c>
      <c r="G2156" s="52">
        <f t="shared" si="118"/>
        <v>0.55000000000000004</v>
      </c>
      <c r="H2156" s="92"/>
    </row>
    <row r="2157" spans="1:8" s="15" customFormat="1" outlineLevel="2">
      <c r="A2157" s="89" t="s">
        <v>197</v>
      </c>
      <c r="B2157" s="104" t="s">
        <v>11577</v>
      </c>
      <c r="C2157" s="103" t="s">
        <v>11578</v>
      </c>
      <c r="D2157" s="161">
        <v>984003</v>
      </c>
      <c r="E2157" s="161">
        <v>893823.17</v>
      </c>
      <c r="F2157" s="162">
        <f t="shared" si="117"/>
        <v>90179.829999999958</v>
      </c>
      <c r="G2157" s="52">
        <f t="shared" si="118"/>
        <v>0.90835411070901206</v>
      </c>
      <c r="H2157" s="92"/>
    </row>
    <row r="2158" spans="1:8" s="15" customFormat="1" ht="25.5" outlineLevel="2">
      <c r="A2158" s="89" t="s">
        <v>197</v>
      </c>
      <c r="B2158" s="104" t="s">
        <v>11774</v>
      </c>
      <c r="C2158" s="103" t="s">
        <v>11775</v>
      </c>
      <c r="D2158" s="161">
        <v>1000000</v>
      </c>
      <c r="E2158" s="161">
        <v>761660.04</v>
      </c>
      <c r="F2158" s="162">
        <f t="shared" si="117"/>
        <v>238339.95999999996</v>
      </c>
      <c r="G2158" s="52">
        <f t="shared" si="118"/>
        <v>0.76166003999999998</v>
      </c>
      <c r="H2158" s="92"/>
    </row>
    <row r="2159" spans="1:8" s="15" customFormat="1" outlineLevel="2">
      <c r="A2159" s="89" t="s">
        <v>197</v>
      </c>
      <c r="B2159" s="104" t="s">
        <v>12108</v>
      </c>
      <c r="C2159" s="103" t="s">
        <v>12109</v>
      </c>
      <c r="D2159" s="161">
        <v>375861</v>
      </c>
      <c r="E2159" s="161">
        <v>331062.15000000002</v>
      </c>
      <c r="F2159" s="162">
        <f t="shared" si="117"/>
        <v>44798.849999999977</v>
      </c>
      <c r="G2159" s="52">
        <f t="shared" si="118"/>
        <v>0.88081006010200591</v>
      </c>
      <c r="H2159" s="92"/>
    </row>
    <row r="2160" spans="1:8" s="15" customFormat="1" outlineLevel="2">
      <c r="A2160" s="89" t="s">
        <v>197</v>
      </c>
      <c r="B2160" s="104" t="s">
        <v>11579</v>
      </c>
      <c r="C2160" s="103" t="s">
        <v>11580</v>
      </c>
      <c r="D2160" s="161">
        <v>150000</v>
      </c>
      <c r="E2160" s="161">
        <v>136391.88</v>
      </c>
      <c r="F2160" s="162">
        <f t="shared" si="117"/>
        <v>13608.119999999995</v>
      </c>
      <c r="G2160" s="52">
        <f t="shared" si="118"/>
        <v>0.90927920000000007</v>
      </c>
      <c r="H2160" s="92"/>
    </row>
    <row r="2161" spans="1:8" s="15" customFormat="1" ht="25.5" outlineLevel="2">
      <c r="A2161" s="89" t="s">
        <v>197</v>
      </c>
      <c r="B2161" s="104" t="s">
        <v>12110</v>
      </c>
      <c r="C2161" s="103" t="s">
        <v>12111</v>
      </c>
      <c r="D2161" s="161">
        <v>150007</v>
      </c>
      <c r="E2161" s="161">
        <v>149981.45000000001</v>
      </c>
      <c r="F2161" s="162">
        <f t="shared" si="117"/>
        <v>25.549999999988358</v>
      </c>
      <c r="G2161" s="52">
        <f t="shared" si="118"/>
        <v>0.99982967461518468</v>
      </c>
      <c r="H2161" s="92"/>
    </row>
    <row r="2162" spans="1:8" s="15" customFormat="1" ht="25.5" outlineLevel="2">
      <c r="A2162" s="89" t="s">
        <v>197</v>
      </c>
      <c r="B2162" s="104" t="s">
        <v>11581</v>
      </c>
      <c r="C2162" s="103" t="s">
        <v>11582</v>
      </c>
      <c r="D2162" s="161">
        <v>122991</v>
      </c>
      <c r="E2162" s="161">
        <v>108160.52</v>
      </c>
      <c r="F2162" s="162">
        <f t="shared" si="117"/>
        <v>14830.479999999996</v>
      </c>
      <c r="G2162" s="52">
        <f t="shared" si="118"/>
        <v>0.87941816880909984</v>
      </c>
      <c r="H2162" s="92"/>
    </row>
    <row r="2163" spans="1:8" s="15" customFormat="1" ht="25.5" outlineLevel="2">
      <c r="A2163" s="89" t="s">
        <v>197</v>
      </c>
      <c r="B2163" s="104" t="s">
        <v>11477</v>
      </c>
      <c r="C2163" s="103" t="s">
        <v>11478</v>
      </c>
      <c r="D2163" s="161">
        <v>983928</v>
      </c>
      <c r="E2163" s="161">
        <v>906241.29</v>
      </c>
      <c r="F2163" s="162">
        <f t="shared" ref="F2163:F2194" si="119">D2163-E2163</f>
        <v>77686.709999999963</v>
      </c>
      <c r="G2163" s="52">
        <f t="shared" ref="G2163:G2194" si="120">E2163/D2163</f>
        <v>0.92104431421811361</v>
      </c>
      <c r="H2163" s="92"/>
    </row>
    <row r="2164" spans="1:8" s="15" customFormat="1" outlineLevel="2">
      <c r="A2164" s="89" t="s">
        <v>197</v>
      </c>
      <c r="B2164" s="104" t="s">
        <v>11776</v>
      </c>
      <c r="C2164" s="103" t="s">
        <v>11777</v>
      </c>
      <c r="D2164" s="161">
        <v>576881</v>
      </c>
      <c r="E2164" s="161">
        <v>496979.17</v>
      </c>
      <c r="F2164" s="162">
        <f t="shared" si="119"/>
        <v>79901.830000000016</v>
      </c>
      <c r="G2164" s="52">
        <f t="shared" si="120"/>
        <v>0.86149339291812344</v>
      </c>
      <c r="H2164" s="92"/>
    </row>
    <row r="2165" spans="1:8" s="15" customFormat="1" ht="38.25" outlineLevel="2">
      <c r="A2165" s="89" t="s">
        <v>197</v>
      </c>
      <c r="B2165" s="104" t="s">
        <v>5544</v>
      </c>
      <c r="C2165" s="103" t="s">
        <v>5543</v>
      </c>
      <c r="D2165" s="161">
        <v>1602360</v>
      </c>
      <c r="E2165" s="161">
        <v>1439840</v>
      </c>
      <c r="F2165" s="162">
        <f t="shared" si="119"/>
        <v>162520</v>
      </c>
      <c r="G2165" s="52">
        <f t="shared" si="120"/>
        <v>0.89857460246136944</v>
      </c>
      <c r="H2165" s="92"/>
    </row>
    <row r="2166" spans="1:8" s="15" customFormat="1" ht="25.5" outlineLevel="2">
      <c r="A2166" s="89" t="s">
        <v>197</v>
      </c>
      <c r="B2166" s="104" t="s">
        <v>5542</v>
      </c>
      <c r="C2166" s="103" t="s">
        <v>5541</v>
      </c>
      <c r="D2166" s="161">
        <v>1602360</v>
      </c>
      <c r="E2166" s="161">
        <v>988951.63</v>
      </c>
      <c r="F2166" s="162">
        <f t="shared" si="119"/>
        <v>613408.37</v>
      </c>
      <c r="G2166" s="52">
        <f t="shared" si="120"/>
        <v>0.61718442172795129</v>
      </c>
      <c r="H2166" s="92"/>
    </row>
    <row r="2167" spans="1:8" s="15" customFormat="1" ht="51" outlineLevel="2">
      <c r="A2167" s="89" t="s">
        <v>197</v>
      </c>
      <c r="B2167" s="104" t="s">
        <v>205</v>
      </c>
      <c r="C2167" s="103" t="s">
        <v>206</v>
      </c>
      <c r="D2167" s="161">
        <v>4807080</v>
      </c>
      <c r="E2167" s="161">
        <v>4319520</v>
      </c>
      <c r="F2167" s="162">
        <f t="shared" si="119"/>
        <v>487560</v>
      </c>
      <c r="G2167" s="52">
        <f t="shared" si="120"/>
        <v>0.89857460246136944</v>
      </c>
      <c r="H2167" s="92"/>
    </row>
    <row r="2168" spans="1:8" s="15" customFormat="1" outlineLevel="2">
      <c r="A2168" s="89" t="s">
        <v>197</v>
      </c>
      <c r="B2168" s="104" t="s">
        <v>5538</v>
      </c>
      <c r="C2168" s="103" t="s">
        <v>5537</v>
      </c>
      <c r="D2168" s="161">
        <v>3855679</v>
      </c>
      <c r="E2168" s="161">
        <v>3464315</v>
      </c>
      <c r="F2168" s="162">
        <f t="shared" si="119"/>
        <v>391364</v>
      </c>
      <c r="G2168" s="52">
        <f t="shared" si="120"/>
        <v>0.89849673689121945</v>
      </c>
      <c r="H2168" s="92"/>
    </row>
    <row r="2169" spans="1:8" s="15" customFormat="1" outlineLevel="2">
      <c r="A2169" s="89" t="s">
        <v>197</v>
      </c>
      <c r="B2169" s="104" t="s">
        <v>5532</v>
      </c>
      <c r="C2169" s="103" t="s">
        <v>5531</v>
      </c>
      <c r="D2169" s="161">
        <v>2303393</v>
      </c>
      <c r="E2169" s="161">
        <v>2069771</v>
      </c>
      <c r="F2169" s="162">
        <f t="shared" si="119"/>
        <v>233622</v>
      </c>
      <c r="G2169" s="52">
        <f t="shared" si="120"/>
        <v>0.89857484154896716</v>
      </c>
      <c r="H2169" s="92"/>
    </row>
    <row r="2170" spans="1:8" s="15" customFormat="1" ht="25.5" outlineLevel="2">
      <c r="A2170" s="89" t="s">
        <v>197</v>
      </c>
      <c r="B2170" s="104" t="s">
        <v>5528</v>
      </c>
      <c r="C2170" s="103" t="s">
        <v>5527</v>
      </c>
      <c r="D2170" s="161">
        <v>500738</v>
      </c>
      <c r="E2170" s="161">
        <v>449951</v>
      </c>
      <c r="F2170" s="162">
        <f t="shared" si="119"/>
        <v>50787</v>
      </c>
      <c r="G2170" s="52">
        <f t="shared" si="120"/>
        <v>0.89857570226345918</v>
      </c>
      <c r="H2170" s="92"/>
    </row>
    <row r="2171" spans="1:8" s="15" customFormat="1" ht="25.5" outlineLevel="2">
      <c r="A2171" s="89" t="s">
        <v>197</v>
      </c>
      <c r="B2171" s="104" t="s">
        <v>5526</v>
      </c>
      <c r="C2171" s="103" t="s">
        <v>5525</v>
      </c>
      <c r="D2171" s="161">
        <v>1201770</v>
      </c>
      <c r="E2171" s="161">
        <v>1079880</v>
      </c>
      <c r="F2171" s="162">
        <f t="shared" si="119"/>
        <v>121890</v>
      </c>
      <c r="G2171" s="52">
        <f t="shared" si="120"/>
        <v>0.89857460246136944</v>
      </c>
      <c r="H2171" s="92"/>
    </row>
    <row r="2172" spans="1:8" s="15" customFormat="1" outlineLevel="2">
      <c r="A2172" s="89" t="s">
        <v>197</v>
      </c>
      <c r="B2172" s="104" t="s">
        <v>5524</v>
      </c>
      <c r="C2172" s="103" t="s">
        <v>5523</v>
      </c>
      <c r="D2172" s="161">
        <v>1522242</v>
      </c>
      <c r="E2172" s="161">
        <v>1249608</v>
      </c>
      <c r="F2172" s="162">
        <f t="shared" si="119"/>
        <v>272634</v>
      </c>
      <c r="G2172" s="52">
        <f t="shared" si="120"/>
        <v>0.82089969925938189</v>
      </c>
      <c r="H2172" s="92"/>
    </row>
    <row r="2173" spans="1:8" s="15" customFormat="1" ht="76.5" outlineLevel="2">
      <c r="A2173" s="89" t="s">
        <v>197</v>
      </c>
      <c r="B2173" s="104" t="s">
        <v>5510</v>
      </c>
      <c r="C2173" s="103" t="s">
        <v>5509</v>
      </c>
      <c r="D2173" s="161">
        <v>1402065</v>
      </c>
      <c r="E2173" s="161">
        <v>1259860</v>
      </c>
      <c r="F2173" s="162">
        <f t="shared" si="119"/>
        <v>142205</v>
      </c>
      <c r="G2173" s="52">
        <f t="shared" si="120"/>
        <v>0.89857460246136944</v>
      </c>
      <c r="H2173" s="92"/>
    </row>
    <row r="2174" spans="1:8" s="15" customFormat="1" ht="38.25" outlineLevel="2">
      <c r="A2174" s="89" t="s">
        <v>197</v>
      </c>
      <c r="B2174" s="104" t="s">
        <v>5508</v>
      </c>
      <c r="C2174" s="103" t="s">
        <v>5507</v>
      </c>
      <c r="D2174" s="161">
        <v>801180</v>
      </c>
      <c r="E2174" s="161">
        <v>719920.98</v>
      </c>
      <c r="F2174" s="162">
        <f t="shared" si="119"/>
        <v>81259.020000000019</v>
      </c>
      <c r="G2174" s="52">
        <f t="shared" si="120"/>
        <v>0.89857582565715566</v>
      </c>
      <c r="H2174" s="92"/>
    </row>
    <row r="2175" spans="1:8" s="17" customFormat="1" ht="38.25" outlineLevel="2">
      <c r="A2175" s="89" t="s">
        <v>197</v>
      </c>
      <c r="B2175" s="104" t="s">
        <v>5506</v>
      </c>
      <c r="C2175" s="103" t="s">
        <v>5505</v>
      </c>
      <c r="D2175" s="161">
        <v>801180</v>
      </c>
      <c r="E2175" s="161">
        <v>719921</v>
      </c>
      <c r="F2175" s="162">
        <f t="shared" si="119"/>
        <v>81259</v>
      </c>
      <c r="G2175" s="52">
        <f t="shared" si="120"/>
        <v>0.89857585062033496</v>
      </c>
      <c r="H2175" s="92"/>
    </row>
    <row r="2176" spans="1:8" s="15" customFormat="1" ht="25.5" outlineLevel="2">
      <c r="A2176" s="89" t="s">
        <v>197</v>
      </c>
      <c r="B2176" s="104" t="s">
        <v>5504</v>
      </c>
      <c r="C2176" s="103" t="s">
        <v>5503</v>
      </c>
      <c r="D2176" s="161">
        <v>1201770</v>
      </c>
      <c r="E2176" s="161">
        <v>608680.32999999996</v>
      </c>
      <c r="F2176" s="162">
        <f t="shared" si="119"/>
        <v>593089.67000000004</v>
      </c>
      <c r="G2176" s="52">
        <f t="shared" si="120"/>
        <v>0.50648654068582166</v>
      </c>
      <c r="H2176" s="92"/>
    </row>
    <row r="2177" spans="1:8" s="15" customFormat="1" ht="38.25" outlineLevel="2">
      <c r="A2177" s="89" t="s">
        <v>197</v>
      </c>
      <c r="B2177" s="104" t="s">
        <v>5498</v>
      </c>
      <c r="C2177" s="103" t="s">
        <v>5497</v>
      </c>
      <c r="D2177" s="161">
        <v>2203245</v>
      </c>
      <c r="E2177" s="161">
        <v>1979781</v>
      </c>
      <c r="F2177" s="162">
        <f t="shared" si="119"/>
        <v>223464</v>
      </c>
      <c r="G2177" s="52">
        <f t="shared" si="120"/>
        <v>0.8985750563373569</v>
      </c>
      <c r="H2177" s="92"/>
    </row>
    <row r="2178" spans="1:8" s="15" customFormat="1" ht="25.5" outlineLevel="2">
      <c r="A2178" s="89" t="s">
        <v>197</v>
      </c>
      <c r="B2178" s="104" t="s">
        <v>5496</v>
      </c>
      <c r="C2178" s="103" t="s">
        <v>5495</v>
      </c>
      <c r="D2178" s="161">
        <v>600885</v>
      </c>
      <c r="E2178" s="161">
        <v>539940</v>
      </c>
      <c r="F2178" s="162">
        <f t="shared" si="119"/>
        <v>60945</v>
      </c>
      <c r="G2178" s="52">
        <f t="shared" si="120"/>
        <v>0.89857460246136944</v>
      </c>
      <c r="H2178" s="92"/>
    </row>
    <row r="2179" spans="1:8" s="15" customFormat="1" ht="25.5" outlineLevel="2">
      <c r="A2179" s="89" t="s">
        <v>197</v>
      </c>
      <c r="B2179" s="104" t="s">
        <v>5494</v>
      </c>
      <c r="C2179" s="103" t="s">
        <v>5493</v>
      </c>
      <c r="D2179" s="161">
        <v>901328</v>
      </c>
      <c r="E2179" s="161">
        <v>806656.9</v>
      </c>
      <c r="F2179" s="162">
        <f t="shared" si="119"/>
        <v>94671.099999999977</v>
      </c>
      <c r="G2179" s="52">
        <f t="shared" si="120"/>
        <v>0.89496487405250924</v>
      </c>
      <c r="H2179" s="92"/>
    </row>
    <row r="2180" spans="1:8" s="15" customFormat="1" outlineLevel="2">
      <c r="A2180" s="89" t="s">
        <v>197</v>
      </c>
      <c r="B2180" s="104" t="s">
        <v>5492</v>
      </c>
      <c r="C2180" s="103" t="s">
        <v>5491</v>
      </c>
      <c r="D2180" s="161">
        <v>400590</v>
      </c>
      <c r="E2180" s="161">
        <v>278163.74</v>
      </c>
      <c r="F2180" s="162">
        <f t="shared" si="119"/>
        <v>122426.26000000001</v>
      </c>
      <c r="G2180" s="52">
        <f t="shared" si="120"/>
        <v>0.69438513193040263</v>
      </c>
      <c r="H2180" s="92"/>
    </row>
    <row r="2181" spans="1:8" s="15" customFormat="1" ht="25.5" outlineLevel="2">
      <c r="A2181" s="89" t="s">
        <v>197</v>
      </c>
      <c r="B2181" s="104" t="s">
        <v>5490</v>
      </c>
      <c r="C2181" s="103" t="s">
        <v>5489</v>
      </c>
      <c r="D2181" s="161">
        <v>3204720</v>
      </c>
      <c r="E2181" s="161">
        <v>2879681</v>
      </c>
      <c r="F2181" s="162">
        <f t="shared" si="119"/>
        <v>325039</v>
      </c>
      <c r="G2181" s="52">
        <f t="shared" si="120"/>
        <v>0.89857491450111082</v>
      </c>
      <c r="H2181" s="92"/>
    </row>
    <row r="2182" spans="1:8" s="15" customFormat="1" ht="38.25" outlineLevel="2">
      <c r="A2182" s="89" t="s">
        <v>197</v>
      </c>
      <c r="B2182" s="104" t="s">
        <v>5488</v>
      </c>
      <c r="C2182" s="103" t="s">
        <v>5487</v>
      </c>
      <c r="D2182" s="161">
        <v>3204720</v>
      </c>
      <c r="E2182" s="161">
        <v>2820305.02</v>
      </c>
      <c r="F2182" s="162">
        <f t="shared" si="119"/>
        <v>384414.98</v>
      </c>
      <c r="G2182" s="52">
        <f t="shared" si="120"/>
        <v>0.88004724905763998</v>
      </c>
      <c r="H2182" s="92"/>
    </row>
    <row r="2183" spans="1:8" s="15" customFormat="1" ht="25.5" outlineLevel="2">
      <c r="A2183" s="89" t="s">
        <v>197</v>
      </c>
      <c r="B2183" s="104" t="s">
        <v>5486</v>
      </c>
      <c r="C2183" s="103" t="s">
        <v>5485</v>
      </c>
      <c r="D2183" s="161">
        <v>801180</v>
      </c>
      <c r="E2183" s="161">
        <v>719921</v>
      </c>
      <c r="F2183" s="162">
        <f t="shared" si="119"/>
        <v>81259</v>
      </c>
      <c r="G2183" s="52">
        <f t="shared" si="120"/>
        <v>0.89857585062033496</v>
      </c>
      <c r="H2183" s="92"/>
    </row>
    <row r="2184" spans="1:8" s="15" customFormat="1" ht="25.5" outlineLevel="2">
      <c r="A2184" s="89" t="s">
        <v>197</v>
      </c>
      <c r="B2184" s="104" t="s">
        <v>5484</v>
      </c>
      <c r="C2184" s="103" t="s">
        <v>5483</v>
      </c>
      <c r="D2184" s="161">
        <v>1602360</v>
      </c>
      <c r="E2184" s="161">
        <v>1439840</v>
      </c>
      <c r="F2184" s="162">
        <f t="shared" si="119"/>
        <v>162520</v>
      </c>
      <c r="G2184" s="52">
        <f t="shared" si="120"/>
        <v>0.89857460246136944</v>
      </c>
      <c r="H2184" s="92"/>
    </row>
    <row r="2185" spans="1:8" s="15" customFormat="1" ht="25.5" outlineLevel="2">
      <c r="A2185" s="89" t="s">
        <v>197</v>
      </c>
      <c r="B2185" s="104" t="s">
        <v>5482</v>
      </c>
      <c r="C2185" s="103" t="s">
        <v>5481</v>
      </c>
      <c r="D2185" s="161">
        <v>560826</v>
      </c>
      <c r="E2185" s="161">
        <v>503944</v>
      </c>
      <c r="F2185" s="162">
        <f t="shared" si="119"/>
        <v>56882</v>
      </c>
      <c r="G2185" s="52">
        <f t="shared" si="120"/>
        <v>0.89857460246136944</v>
      </c>
      <c r="H2185" s="92"/>
    </row>
    <row r="2186" spans="1:8" s="15" customFormat="1" ht="25.5" outlineLevel="2">
      <c r="A2186" s="89" t="s">
        <v>197</v>
      </c>
      <c r="B2186" s="104" t="s">
        <v>5480</v>
      </c>
      <c r="C2186" s="103" t="s">
        <v>5479</v>
      </c>
      <c r="D2186" s="161">
        <v>4005900</v>
      </c>
      <c r="E2186" s="161">
        <v>1244789.51</v>
      </c>
      <c r="F2186" s="162">
        <f t="shared" si="119"/>
        <v>2761110.49</v>
      </c>
      <c r="G2186" s="52">
        <f t="shared" si="120"/>
        <v>0.3107390374198058</v>
      </c>
      <c r="H2186" s="92"/>
    </row>
    <row r="2187" spans="1:8" s="15" customFormat="1" ht="38.25" outlineLevel="2">
      <c r="A2187" s="89" t="s">
        <v>197</v>
      </c>
      <c r="B2187" s="104" t="s">
        <v>5478</v>
      </c>
      <c r="C2187" s="103" t="s">
        <v>5477</v>
      </c>
      <c r="D2187" s="161">
        <v>801180</v>
      </c>
      <c r="E2187" s="161">
        <v>719920.98</v>
      </c>
      <c r="F2187" s="162">
        <f t="shared" si="119"/>
        <v>81259.020000000019</v>
      </c>
      <c r="G2187" s="52">
        <f t="shared" si="120"/>
        <v>0.89857582565715566</v>
      </c>
      <c r="H2187" s="92"/>
    </row>
    <row r="2188" spans="1:8" s="15" customFormat="1" ht="38.25" outlineLevel="2">
      <c r="A2188" s="89" t="s">
        <v>197</v>
      </c>
      <c r="B2188" s="104" t="s">
        <v>5476</v>
      </c>
      <c r="C2188" s="103" t="s">
        <v>5475</v>
      </c>
      <c r="D2188" s="161">
        <v>1502213</v>
      </c>
      <c r="E2188" s="161">
        <v>1034994.37</v>
      </c>
      <c r="F2188" s="162">
        <f t="shared" si="119"/>
        <v>467218.63</v>
      </c>
      <c r="G2188" s="52">
        <f t="shared" si="120"/>
        <v>0.68897977184327386</v>
      </c>
      <c r="H2188" s="92"/>
    </row>
    <row r="2189" spans="1:8" s="15" customFormat="1" ht="25.5" outlineLevel="2">
      <c r="A2189" s="89" t="s">
        <v>197</v>
      </c>
      <c r="B2189" s="104" t="s">
        <v>5474</v>
      </c>
      <c r="C2189" s="103" t="s">
        <v>5473</v>
      </c>
      <c r="D2189" s="161">
        <v>4406490</v>
      </c>
      <c r="E2189" s="161">
        <v>3605338.59</v>
      </c>
      <c r="F2189" s="162">
        <f t="shared" si="119"/>
        <v>801151.41000000015</v>
      </c>
      <c r="G2189" s="52">
        <f t="shared" si="120"/>
        <v>0.81818830633905892</v>
      </c>
      <c r="H2189" s="92"/>
    </row>
    <row r="2190" spans="1:8" s="15" customFormat="1" ht="25.5" outlineLevel="2">
      <c r="A2190" s="89" t="s">
        <v>197</v>
      </c>
      <c r="B2190" s="104" t="s">
        <v>5472</v>
      </c>
      <c r="C2190" s="103" t="s">
        <v>5471</v>
      </c>
      <c r="D2190" s="161">
        <v>4005900</v>
      </c>
      <c r="E2190" s="161">
        <v>809840.4</v>
      </c>
      <c r="F2190" s="162">
        <f t="shared" si="119"/>
        <v>3196059.6</v>
      </c>
      <c r="G2190" s="52">
        <f t="shared" si="120"/>
        <v>0.20216191118100801</v>
      </c>
      <c r="H2190" s="92"/>
    </row>
    <row r="2191" spans="1:8" s="15" customFormat="1" outlineLevel="2">
      <c r="A2191" s="89" t="s">
        <v>197</v>
      </c>
      <c r="B2191" s="104" t="s">
        <v>5468</v>
      </c>
      <c r="C2191" s="103" t="s">
        <v>5467</v>
      </c>
      <c r="D2191" s="161">
        <v>1602360</v>
      </c>
      <c r="E2191" s="161">
        <v>1439840</v>
      </c>
      <c r="F2191" s="162">
        <f t="shared" si="119"/>
        <v>162520</v>
      </c>
      <c r="G2191" s="52">
        <f t="shared" si="120"/>
        <v>0.89857460246136944</v>
      </c>
      <c r="H2191" s="92"/>
    </row>
    <row r="2192" spans="1:8" s="15" customFormat="1" ht="38.25" outlineLevel="2">
      <c r="A2192" s="89" t="s">
        <v>197</v>
      </c>
      <c r="B2192" s="104" t="s">
        <v>5466</v>
      </c>
      <c r="C2192" s="103" t="s">
        <v>5465</v>
      </c>
      <c r="D2192" s="161">
        <v>1201770</v>
      </c>
      <c r="E2192" s="161">
        <v>693940.8</v>
      </c>
      <c r="F2192" s="162">
        <f t="shared" si="119"/>
        <v>507829.19999999995</v>
      </c>
      <c r="G2192" s="52">
        <f t="shared" si="120"/>
        <v>0.57743228737612029</v>
      </c>
      <c r="H2192" s="92"/>
    </row>
    <row r="2193" spans="1:8" s="15" customFormat="1" ht="25.5" outlineLevel="2">
      <c r="A2193" s="89" t="s">
        <v>197</v>
      </c>
      <c r="B2193" s="104" t="s">
        <v>5464</v>
      </c>
      <c r="C2193" s="103" t="s">
        <v>5463</v>
      </c>
      <c r="D2193" s="161">
        <v>3204720</v>
      </c>
      <c r="E2193" s="161">
        <v>2075755.85</v>
      </c>
      <c r="F2193" s="162">
        <f t="shared" si="119"/>
        <v>1128964.1499999999</v>
      </c>
      <c r="G2193" s="52">
        <f t="shared" si="120"/>
        <v>0.64771831860505757</v>
      </c>
      <c r="H2193" s="92"/>
    </row>
    <row r="2194" spans="1:8" s="15" customFormat="1" outlineLevel="2">
      <c r="A2194" s="89" t="s">
        <v>197</v>
      </c>
      <c r="B2194" s="104" t="s">
        <v>5462</v>
      </c>
      <c r="C2194" s="103" t="s">
        <v>5461</v>
      </c>
      <c r="D2194" s="161">
        <v>901328</v>
      </c>
      <c r="E2194" s="161">
        <v>809911</v>
      </c>
      <c r="F2194" s="162">
        <f t="shared" si="119"/>
        <v>91417</v>
      </c>
      <c r="G2194" s="52">
        <f t="shared" si="120"/>
        <v>0.89857521346280156</v>
      </c>
      <c r="H2194" s="92"/>
    </row>
    <row r="2195" spans="1:8" s="15" customFormat="1" outlineLevel="2">
      <c r="A2195" s="89" t="s">
        <v>197</v>
      </c>
      <c r="B2195" s="104" t="s">
        <v>5458</v>
      </c>
      <c r="C2195" s="103" t="s">
        <v>5457</v>
      </c>
      <c r="D2195" s="161">
        <v>2403540</v>
      </c>
      <c r="E2195" s="161">
        <v>402702.4</v>
      </c>
      <c r="F2195" s="162">
        <f t="shared" ref="F2195:F2216" si="121">D2195-E2195</f>
        <v>2000837.6</v>
      </c>
      <c r="G2195" s="52">
        <f t="shared" ref="G2195:G2216" si="122">E2195/D2195</f>
        <v>0.16754553699959226</v>
      </c>
      <c r="H2195" s="92"/>
    </row>
    <row r="2196" spans="1:8" s="15" customFormat="1" ht="38.25" outlineLevel="2">
      <c r="A2196" s="89" t="s">
        <v>197</v>
      </c>
      <c r="B2196" s="104" t="s">
        <v>5452</v>
      </c>
      <c r="C2196" s="103" t="s">
        <v>5451</v>
      </c>
      <c r="D2196" s="161">
        <v>6409440</v>
      </c>
      <c r="E2196" s="161">
        <v>1527414.4</v>
      </c>
      <c r="F2196" s="162">
        <f t="shared" si="121"/>
        <v>4882025.5999999996</v>
      </c>
      <c r="G2196" s="52">
        <f t="shared" si="122"/>
        <v>0.23830699717916073</v>
      </c>
      <c r="H2196" s="92"/>
    </row>
    <row r="2197" spans="1:8" s="15" customFormat="1" outlineLevel="2">
      <c r="A2197" s="89" t="s">
        <v>197</v>
      </c>
      <c r="B2197" s="104" t="s">
        <v>5448</v>
      </c>
      <c r="C2197" s="103" t="s">
        <v>5447</v>
      </c>
      <c r="D2197" s="161">
        <v>1402065</v>
      </c>
      <c r="E2197" s="161">
        <v>1258210.3999999999</v>
      </c>
      <c r="F2197" s="162">
        <f t="shared" si="121"/>
        <v>143854.60000000009</v>
      </c>
      <c r="G2197" s="52">
        <f t="shared" si="122"/>
        <v>0.89739805215877999</v>
      </c>
      <c r="H2197" s="92"/>
    </row>
    <row r="2198" spans="1:8" s="15" customFormat="1" ht="38.25" outlineLevel="2">
      <c r="A2198" s="89" t="s">
        <v>197</v>
      </c>
      <c r="B2198" s="104" t="s">
        <v>5446</v>
      </c>
      <c r="C2198" s="103" t="s">
        <v>5445</v>
      </c>
      <c r="D2198" s="161">
        <v>600885</v>
      </c>
      <c r="E2198" s="161">
        <v>539940</v>
      </c>
      <c r="F2198" s="162">
        <f t="shared" si="121"/>
        <v>60945</v>
      </c>
      <c r="G2198" s="52">
        <f t="shared" si="122"/>
        <v>0.89857460246136944</v>
      </c>
      <c r="H2198" s="92"/>
    </row>
    <row r="2199" spans="1:8" s="15" customFormat="1" outlineLevel="2">
      <c r="A2199" s="89" t="s">
        <v>197</v>
      </c>
      <c r="B2199" s="104" t="s">
        <v>5442</v>
      </c>
      <c r="C2199" s="103" t="s">
        <v>5441</v>
      </c>
      <c r="D2199" s="161">
        <v>2403540</v>
      </c>
      <c r="E2199" s="161">
        <v>1032566.4</v>
      </c>
      <c r="F2199" s="162">
        <f t="shared" si="121"/>
        <v>1370973.6</v>
      </c>
      <c r="G2199" s="52">
        <f t="shared" si="122"/>
        <v>0.42960233655358349</v>
      </c>
      <c r="H2199" s="92"/>
    </row>
    <row r="2200" spans="1:8" s="15" customFormat="1" ht="25.5" outlineLevel="2">
      <c r="A2200" s="89" t="s">
        <v>197</v>
      </c>
      <c r="B2200" s="104" t="s">
        <v>5436</v>
      </c>
      <c r="C2200" s="103" t="s">
        <v>5435</v>
      </c>
      <c r="D2200" s="161">
        <v>4005900</v>
      </c>
      <c r="E2200" s="161">
        <v>1520000</v>
      </c>
      <c r="F2200" s="162">
        <f t="shared" si="121"/>
        <v>2485900</v>
      </c>
      <c r="G2200" s="52">
        <f t="shared" si="122"/>
        <v>0.37944032551985823</v>
      </c>
      <c r="H2200" s="92"/>
    </row>
    <row r="2201" spans="1:8" s="15" customFormat="1" outlineLevel="2">
      <c r="A2201" s="89" t="s">
        <v>197</v>
      </c>
      <c r="B2201" s="104" t="s">
        <v>5434</v>
      </c>
      <c r="C2201" s="103" t="s">
        <v>5433</v>
      </c>
      <c r="D2201" s="161">
        <v>9013275</v>
      </c>
      <c r="E2201" s="161">
        <v>8099101</v>
      </c>
      <c r="F2201" s="162">
        <f t="shared" si="121"/>
        <v>914174</v>
      </c>
      <c r="G2201" s="52">
        <f t="shared" si="122"/>
        <v>0.8985747134088331</v>
      </c>
      <c r="H2201" s="92"/>
    </row>
    <row r="2202" spans="1:8" s="15" customFormat="1" ht="38.25" outlineLevel="2">
      <c r="A2202" s="89" t="s">
        <v>197</v>
      </c>
      <c r="B2202" s="104" t="s">
        <v>5432</v>
      </c>
      <c r="C2202" s="103" t="s">
        <v>5431</v>
      </c>
      <c r="D2202" s="161">
        <v>801180</v>
      </c>
      <c r="E2202" s="161">
        <v>719921</v>
      </c>
      <c r="F2202" s="162">
        <f t="shared" si="121"/>
        <v>81259</v>
      </c>
      <c r="G2202" s="52">
        <f t="shared" si="122"/>
        <v>0.89857585062033496</v>
      </c>
      <c r="H2202" s="92"/>
    </row>
    <row r="2203" spans="1:8" s="15" customFormat="1" ht="25.5" outlineLevel="2">
      <c r="A2203" s="89" t="s">
        <v>197</v>
      </c>
      <c r="B2203" s="104" t="s">
        <v>5430</v>
      </c>
      <c r="C2203" s="103" t="s">
        <v>5429</v>
      </c>
      <c r="D2203" s="161">
        <v>901328</v>
      </c>
      <c r="E2203" s="161">
        <v>809911</v>
      </c>
      <c r="F2203" s="162">
        <f t="shared" si="121"/>
        <v>91417</v>
      </c>
      <c r="G2203" s="52">
        <f t="shared" si="122"/>
        <v>0.89857521346280156</v>
      </c>
      <c r="H2203" s="92"/>
    </row>
    <row r="2204" spans="1:8" s="15" customFormat="1" ht="25.5" outlineLevel="2">
      <c r="A2204" s="89" t="s">
        <v>197</v>
      </c>
      <c r="B2204" s="104" t="s">
        <v>5424</v>
      </c>
      <c r="C2204" s="103" t="s">
        <v>5423</v>
      </c>
      <c r="D2204" s="161">
        <v>801180</v>
      </c>
      <c r="E2204" s="161">
        <v>719921</v>
      </c>
      <c r="F2204" s="162">
        <f t="shared" si="121"/>
        <v>81259</v>
      </c>
      <c r="G2204" s="52">
        <f t="shared" si="122"/>
        <v>0.89857585062033496</v>
      </c>
      <c r="H2204" s="92"/>
    </row>
    <row r="2205" spans="1:8" s="15" customFormat="1" outlineLevel="2">
      <c r="A2205" s="89" t="s">
        <v>197</v>
      </c>
      <c r="B2205" s="104" t="s">
        <v>5422</v>
      </c>
      <c r="C2205" s="103" t="s">
        <v>5421</v>
      </c>
      <c r="D2205" s="161">
        <v>4005900</v>
      </c>
      <c r="E2205" s="161">
        <v>2935682.59</v>
      </c>
      <c r="F2205" s="162">
        <f t="shared" si="121"/>
        <v>1070217.4100000001</v>
      </c>
      <c r="G2205" s="52">
        <f t="shared" si="122"/>
        <v>0.73283970892932915</v>
      </c>
      <c r="H2205" s="92"/>
    </row>
    <row r="2206" spans="1:8" s="15" customFormat="1" outlineLevel="2">
      <c r="A2206" s="89" t="s">
        <v>197</v>
      </c>
      <c r="B2206" s="104" t="s">
        <v>5416</v>
      </c>
      <c r="C2206" s="103" t="s">
        <v>5415</v>
      </c>
      <c r="D2206" s="161">
        <v>3004425</v>
      </c>
      <c r="E2206" s="161">
        <v>2699700</v>
      </c>
      <c r="F2206" s="162">
        <f t="shared" si="121"/>
        <v>304725</v>
      </c>
      <c r="G2206" s="52">
        <f t="shared" si="122"/>
        <v>0.89857460246136944</v>
      </c>
      <c r="H2206" s="92"/>
    </row>
    <row r="2207" spans="1:8" s="15" customFormat="1" outlineLevel="2">
      <c r="A2207" s="89" t="s">
        <v>197</v>
      </c>
      <c r="B2207" s="104" t="s">
        <v>5412</v>
      </c>
      <c r="C2207" s="103" t="s">
        <v>5411</v>
      </c>
      <c r="D2207" s="161">
        <v>240354</v>
      </c>
      <c r="E2207" s="161">
        <v>215977</v>
      </c>
      <c r="F2207" s="162">
        <f t="shared" si="121"/>
        <v>24377</v>
      </c>
      <c r="G2207" s="52">
        <f t="shared" si="122"/>
        <v>0.89857876299125461</v>
      </c>
      <c r="H2207" s="92"/>
    </row>
    <row r="2208" spans="1:8" s="15" customFormat="1" outlineLevel="2">
      <c r="A2208" s="89" t="s">
        <v>197</v>
      </c>
      <c r="B2208" s="104" t="s">
        <v>5410</v>
      </c>
      <c r="C2208" s="103" t="s">
        <v>5409</v>
      </c>
      <c r="D2208" s="161">
        <v>3845664</v>
      </c>
      <c r="E2208" s="161">
        <v>2786589.04</v>
      </c>
      <c r="F2208" s="162">
        <f t="shared" si="121"/>
        <v>1059074.96</v>
      </c>
      <c r="G2208" s="52">
        <f t="shared" si="122"/>
        <v>0.72460543614834783</v>
      </c>
      <c r="H2208" s="92"/>
    </row>
    <row r="2209" spans="1:8" s="15" customFormat="1" outlineLevel="2">
      <c r="A2209" s="89" t="s">
        <v>197</v>
      </c>
      <c r="B2209" s="104" t="s">
        <v>5408</v>
      </c>
      <c r="C2209" s="103" t="s">
        <v>5407</v>
      </c>
      <c r="D2209" s="161">
        <v>1001475</v>
      </c>
      <c r="E2209" s="161">
        <v>899899</v>
      </c>
      <c r="F2209" s="162">
        <f t="shared" si="121"/>
        <v>101576</v>
      </c>
      <c r="G2209" s="52">
        <f t="shared" si="122"/>
        <v>0.89857360393419705</v>
      </c>
      <c r="H2209" s="92"/>
    </row>
    <row r="2210" spans="1:8" s="15" customFormat="1" outlineLevel="2">
      <c r="A2210" s="89" t="s">
        <v>197</v>
      </c>
      <c r="B2210" s="104" t="s">
        <v>5402</v>
      </c>
      <c r="C2210" s="103" t="s">
        <v>5401</v>
      </c>
      <c r="D2210" s="161">
        <v>1001475</v>
      </c>
      <c r="E2210" s="161">
        <v>899899</v>
      </c>
      <c r="F2210" s="162">
        <f t="shared" si="121"/>
        <v>101576</v>
      </c>
      <c r="G2210" s="52">
        <f t="shared" si="122"/>
        <v>0.89857360393419705</v>
      </c>
      <c r="H2210" s="92"/>
    </row>
    <row r="2211" spans="1:8" s="15" customFormat="1" ht="25.5" outlineLevel="2">
      <c r="A2211" s="89" t="s">
        <v>197</v>
      </c>
      <c r="B2211" s="104" t="s">
        <v>11583</v>
      </c>
      <c r="C2211" s="103" t="s">
        <v>11584</v>
      </c>
      <c r="D2211" s="161">
        <v>5508113</v>
      </c>
      <c r="E2211" s="161">
        <v>2095754.88</v>
      </c>
      <c r="F2211" s="162">
        <f t="shared" si="121"/>
        <v>3412358.12</v>
      </c>
      <c r="G2211" s="52">
        <f t="shared" si="122"/>
        <v>0.38048509171834344</v>
      </c>
      <c r="H2211" s="92"/>
    </row>
    <row r="2212" spans="1:8" s="15" customFormat="1" ht="25.5" outlineLevel="2">
      <c r="A2212" s="89" t="s">
        <v>197</v>
      </c>
      <c r="B2212" s="104" t="s">
        <v>11479</v>
      </c>
      <c r="C2212" s="103" t="s">
        <v>11480</v>
      </c>
      <c r="D2212" s="161">
        <v>2002950</v>
      </c>
      <c r="E2212" s="161">
        <v>1955506.07</v>
      </c>
      <c r="F2212" s="162">
        <f t="shared" si="121"/>
        <v>47443.929999999935</v>
      </c>
      <c r="G2212" s="52">
        <f t="shared" si="122"/>
        <v>0.97631297336428768</v>
      </c>
      <c r="H2212" s="92"/>
    </row>
    <row r="2213" spans="1:8" s="15" customFormat="1" ht="25.5" outlineLevel="2">
      <c r="A2213" s="89" t="s">
        <v>197</v>
      </c>
      <c r="B2213" s="104" t="s">
        <v>11954</v>
      </c>
      <c r="C2213" s="103" t="s">
        <v>11955</v>
      </c>
      <c r="D2213" s="161">
        <v>5007375</v>
      </c>
      <c r="E2213" s="161">
        <v>4728428.8</v>
      </c>
      <c r="F2213" s="162">
        <f t="shared" si="121"/>
        <v>278946.20000000019</v>
      </c>
      <c r="G2213" s="52">
        <f t="shared" si="122"/>
        <v>0.94429292793130126</v>
      </c>
      <c r="H2213" s="92"/>
    </row>
    <row r="2214" spans="1:8" s="15" customFormat="1" outlineLevel="2">
      <c r="A2214" s="89" t="s">
        <v>197</v>
      </c>
      <c r="B2214" s="104" t="s">
        <v>10731</v>
      </c>
      <c r="C2214" s="103" t="s">
        <v>10730</v>
      </c>
      <c r="D2214" s="161">
        <v>9021072</v>
      </c>
      <c r="E2214" s="161">
        <v>2259504.2000000002</v>
      </c>
      <c r="F2214" s="162">
        <f t="shared" si="121"/>
        <v>6761567.7999999998</v>
      </c>
      <c r="G2214" s="52">
        <f t="shared" si="122"/>
        <v>0.25046958942351866</v>
      </c>
      <c r="H2214" s="92"/>
    </row>
    <row r="2215" spans="1:8" s="15" customFormat="1" ht="25.5" outlineLevel="2">
      <c r="A2215" s="89" t="s">
        <v>197</v>
      </c>
      <c r="B2215" s="104" t="s">
        <v>10727</v>
      </c>
      <c r="C2215" s="103" t="s">
        <v>10726</v>
      </c>
      <c r="D2215" s="161">
        <v>2004683</v>
      </c>
      <c r="E2215" s="161">
        <v>1623313.4</v>
      </c>
      <c r="F2215" s="162">
        <f t="shared" si="121"/>
        <v>381369.60000000009</v>
      </c>
      <c r="G2215" s="52">
        <f t="shared" si="122"/>
        <v>0.80976064544868187</v>
      </c>
      <c r="H2215" s="92"/>
    </row>
    <row r="2216" spans="1:8" s="15" customFormat="1" ht="38.25" outlineLevel="2">
      <c r="A2216" s="89" t="s">
        <v>197</v>
      </c>
      <c r="B2216" s="104" t="s">
        <v>12056</v>
      </c>
      <c r="C2216" s="103" t="s">
        <v>12057</v>
      </c>
      <c r="D2216" s="161">
        <v>4009366</v>
      </c>
      <c r="E2216" s="161">
        <v>1814831.28</v>
      </c>
      <c r="F2216" s="162">
        <f t="shared" si="121"/>
        <v>2194534.7199999997</v>
      </c>
      <c r="G2216" s="52">
        <f t="shared" si="122"/>
        <v>0.45264794483716381</v>
      </c>
      <c r="H2216" s="92"/>
    </row>
    <row r="2217" spans="1:8" s="101" customFormat="1" outlineLevel="1">
      <c r="A2217" s="91" t="s">
        <v>11183</v>
      </c>
      <c r="B2217" s="104"/>
      <c r="C2217" s="103"/>
      <c r="D2217" s="161"/>
      <c r="E2217" s="161"/>
      <c r="F2217" s="162">
        <f>SUBTOTAL(9,F2131:F2216)</f>
        <v>58460972.860000014</v>
      </c>
      <c r="G2217" s="52"/>
      <c r="H2217" s="92"/>
    </row>
    <row r="2218" spans="1:8" s="15" customFormat="1" ht="25.5" outlineLevel="2">
      <c r="A2218" s="89" t="s">
        <v>213</v>
      </c>
      <c r="B2218" s="104" t="s">
        <v>211</v>
      </c>
      <c r="C2218" s="103" t="s">
        <v>212</v>
      </c>
      <c r="D2218" s="161">
        <v>10763545</v>
      </c>
      <c r="E2218" s="161">
        <v>9807627.1999999993</v>
      </c>
      <c r="F2218" s="162">
        <f t="shared" ref="F2218:F2281" si="123">D2218-E2218</f>
        <v>955917.80000000075</v>
      </c>
      <c r="G2218" s="52">
        <f t="shared" ref="G2218:G2281" si="124">E2218/D2218</f>
        <v>0.91118931541606407</v>
      </c>
      <c r="H2218" s="92"/>
    </row>
    <row r="2219" spans="1:8" s="15" customFormat="1" ht="38.25" outlineLevel="2">
      <c r="A2219" s="89" t="s">
        <v>213</v>
      </c>
      <c r="B2219" s="104" t="s">
        <v>11995</v>
      </c>
      <c r="C2219" s="103" t="s">
        <v>11996</v>
      </c>
      <c r="D2219" s="161">
        <v>1153237</v>
      </c>
      <c r="E2219" s="161">
        <v>1099455.1399999999</v>
      </c>
      <c r="F2219" s="162">
        <f t="shared" si="123"/>
        <v>53781.860000000102</v>
      </c>
      <c r="G2219" s="52">
        <f t="shared" si="124"/>
        <v>0.95336443419696026</v>
      </c>
      <c r="H2219" s="92"/>
    </row>
    <row r="2220" spans="1:8" s="15" customFormat="1" outlineLevel="2">
      <c r="A2220" s="89" t="s">
        <v>213</v>
      </c>
      <c r="B2220" s="104" t="s">
        <v>214</v>
      </c>
      <c r="C2220" s="103" t="s">
        <v>215</v>
      </c>
      <c r="D2220" s="161">
        <v>11000000</v>
      </c>
      <c r="E2220" s="161">
        <v>10089081.17</v>
      </c>
      <c r="F2220" s="162">
        <f t="shared" si="123"/>
        <v>910918.83000000007</v>
      </c>
      <c r="G2220" s="52">
        <f t="shared" si="124"/>
        <v>0.9171891972727273</v>
      </c>
      <c r="H2220" s="92"/>
    </row>
    <row r="2221" spans="1:8" s="15" customFormat="1" outlineLevel="2">
      <c r="A2221" s="89" t="s">
        <v>213</v>
      </c>
      <c r="B2221" s="104" t="s">
        <v>214</v>
      </c>
      <c r="C2221" s="103" t="s">
        <v>215</v>
      </c>
      <c r="D2221" s="161">
        <v>24588878</v>
      </c>
      <c r="E2221" s="161">
        <v>24203178.460000001</v>
      </c>
      <c r="F2221" s="162">
        <f t="shared" si="123"/>
        <v>385699.53999999911</v>
      </c>
      <c r="G2221" s="52">
        <f t="shared" si="124"/>
        <v>0.98431406508259556</v>
      </c>
      <c r="H2221" s="92"/>
    </row>
    <row r="2222" spans="1:8" s="15" customFormat="1" outlineLevel="2">
      <c r="A2222" s="89" t="s">
        <v>213</v>
      </c>
      <c r="B2222" s="104" t="s">
        <v>214</v>
      </c>
      <c r="C2222" s="103" t="s">
        <v>215</v>
      </c>
      <c r="D2222" s="161">
        <v>4888161.79</v>
      </c>
      <c r="E2222" s="161">
        <v>4832450.9400000004</v>
      </c>
      <c r="F2222" s="162">
        <f t="shared" si="123"/>
        <v>55710.849999999627</v>
      </c>
      <c r="G2222" s="52">
        <f t="shared" si="124"/>
        <v>0.98860290383309923</v>
      </c>
      <c r="H2222" s="92"/>
    </row>
    <row r="2223" spans="1:8" s="15" customFormat="1" outlineLevel="2">
      <c r="A2223" s="89" t="s">
        <v>213</v>
      </c>
      <c r="B2223" s="104" t="s">
        <v>216</v>
      </c>
      <c r="C2223" s="103" t="s">
        <v>217</v>
      </c>
      <c r="D2223" s="161">
        <v>15376491</v>
      </c>
      <c r="E2223" s="161">
        <v>13442415.51</v>
      </c>
      <c r="F2223" s="162">
        <f t="shared" si="123"/>
        <v>1934075.4900000002</v>
      </c>
      <c r="G2223" s="52">
        <f t="shared" si="124"/>
        <v>0.8742186699163027</v>
      </c>
      <c r="H2223" s="92"/>
    </row>
    <row r="2224" spans="1:8" s="15" customFormat="1" outlineLevel="2">
      <c r="A2224" s="89" t="s">
        <v>213</v>
      </c>
      <c r="B2224" s="104" t="s">
        <v>216</v>
      </c>
      <c r="C2224" s="103" t="s">
        <v>217</v>
      </c>
      <c r="D2224" s="161">
        <v>23556878</v>
      </c>
      <c r="E2224" s="161">
        <v>23520572.370000001</v>
      </c>
      <c r="F2224" s="162">
        <f t="shared" si="123"/>
        <v>36305.629999998957</v>
      </c>
      <c r="G2224" s="52">
        <f t="shared" si="124"/>
        <v>0.99845880977946233</v>
      </c>
      <c r="H2224" s="92"/>
    </row>
    <row r="2225" spans="1:8" s="15" customFormat="1" ht="25.5" outlineLevel="2">
      <c r="A2225" s="89" t="s">
        <v>213</v>
      </c>
      <c r="B2225" s="104" t="s">
        <v>216</v>
      </c>
      <c r="C2225" s="103" t="s">
        <v>11321</v>
      </c>
      <c r="D2225" s="161">
        <v>32647842.920000002</v>
      </c>
      <c r="E2225" s="161">
        <v>32628152.920000002</v>
      </c>
      <c r="F2225" s="162">
        <f t="shared" si="123"/>
        <v>19690</v>
      </c>
      <c r="G2225" s="52">
        <f t="shared" si="124"/>
        <v>0.99939689736782156</v>
      </c>
      <c r="H2225" s="92"/>
    </row>
    <row r="2226" spans="1:8" s="15" customFormat="1" outlineLevel="2">
      <c r="A2226" s="89" t="s">
        <v>213</v>
      </c>
      <c r="B2226" s="104" t="s">
        <v>216</v>
      </c>
      <c r="C2226" s="103" t="s">
        <v>217</v>
      </c>
      <c r="D2226" s="161">
        <v>14000000</v>
      </c>
      <c r="E2226" s="161">
        <v>13999814.15</v>
      </c>
      <c r="F2226" s="162">
        <f t="shared" si="123"/>
        <v>185.84999999962747</v>
      </c>
      <c r="G2226" s="52">
        <f t="shared" si="124"/>
        <v>0.99998672500000008</v>
      </c>
      <c r="H2226" s="92"/>
    </row>
    <row r="2227" spans="1:8" s="15" customFormat="1" outlineLevel="2">
      <c r="A2227" s="89" t="s">
        <v>213</v>
      </c>
      <c r="B2227" s="104" t="s">
        <v>218</v>
      </c>
      <c r="C2227" s="103" t="s">
        <v>219</v>
      </c>
      <c r="D2227" s="161">
        <v>6062830.7999999998</v>
      </c>
      <c r="E2227" s="161">
        <v>5985271.4199999999</v>
      </c>
      <c r="F2227" s="162">
        <f t="shared" si="123"/>
        <v>77559.379999999888</v>
      </c>
      <c r="G2227" s="52">
        <f t="shared" si="124"/>
        <v>0.98720739823384152</v>
      </c>
      <c r="H2227" s="92"/>
    </row>
    <row r="2228" spans="1:8" s="15" customFormat="1" outlineLevel="2">
      <c r="A2228" s="89" t="s">
        <v>213</v>
      </c>
      <c r="B2228" s="104" t="s">
        <v>218</v>
      </c>
      <c r="C2228" s="103" t="s">
        <v>219</v>
      </c>
      <c r="D2228" s="161">
        <v>4500000</v>
      </c>
      <c r="E2228" s="161">
        <v>4497793.5199999996</v>
      </c>
      <c r="F2228" s="162">
        <f t="shared" si="123"/>
        <v>2206.480000000447</v>
      </c>
      <c r="G2228" s="52">
        <f t="shared" si="124"/>
        <v>0.999509671111111</v>
      </c>
      <c r="H2228" s="92"/>
    </row>
    <row r="2229" spans="1:8" s="15" customFormat="1" outlineLevel="2">
      <c r="A2229" s="89" t="s">
        <v>213</v>
      </c>
      <c r="B2229" s="104" t="s">
        <v>11692</v>
      </c>
      <c r="C2229" s="103" t="s">
        <v>11693</v>
      </c>
      <c r="D2229" s="161">
        <v>16139681</v>
      </c>
      <c r="E2229" s="161">
        <v>16124214.550000001</v>
      </c>
      <c r="F2229" s="162">
        <f t="shared" si="123"/>
        <v>15466.449999999255</v>
      </c>
      <c r="G2229" s="52">
        <f t="shared" si="124"/>
        <v>0.99904171278230347</v>
      </c>
      <c r="H2229" s="92"/>
    </row>
    <row r="2230" spans="1:8" s="15" customFormat="1" outlineLevel="2">
      <c r="A2230" s="89" t="s">
        <v>213</v>
      </c>
      <c r="B2230" s="104" t="s">
        <v>11592</v>
      </c>
      <c r="C2230" s="103" t="s">
        <v>11593</v>
      </c>
      <c r="D2230" s="161">
        <v>34081300</v>
      </c>
      <c r="E2230" s="161">
        <v>34078459.640000001</v>
      </c>
      <c r="F2230" s="162">
        <f t="shared" si="123"/>
        <v>2840.359999999404</v>
      </c>
      <c r="G2230" s="52">
        <f t="shared" si="124"/>
        <v>0.99991665928236306</v>
      </c>
      <c r="H2230" s="92"/>
    </row>
    <row r="2231" spans="1:8" s="15" customFormat="1" outlineLevel="2">
      <c r="A2231" s="89" t="s">
        <v>213</v>
      </c>
      <c r="B2231" s="104" t="s">
        <v>220</v>
      </c>
      <c r="C2231" s="103" t="s">
        <v>221</v>
      </c>
      <c r="D2231" s="161">
        <v>4612948</v>
      </c>
      <c r="E2231" s="161">
        <v>4049955.36</v>
      </c>
      <c r="F2231" s="162">
        <f t="shared" si="123"/>
        <v>562992.64000000013</v>
      </c>
      <c r="G2231" s="52">
        <f t="shared" si="124"/>
        <v>0.87795382909150499</v>
      </c>
      <c r="H2231" s="92"/>
    </row>
    <row r="2232" spans="1:8" s="15" customFormat="1" outlineLevel="2">
      <c r="A2232" s="89" t="s">
        <v>213</v>
      </c>
      <c r="B2232" s="104" t="s">
        <v>220</v>
      </c>
      <c r="C2232" s="103" t="s">
        <v>221</v>
      </c>
      <c r="D2232" s="161">
        <v>5000000</v>
      </c>
      <c r="E2232" s="161">
        <v>4644559</v>
      </c>
      <c r="F2232" s="162">
        <f t="shared" si="123"/>
        <v>355441</v>
      </c>
      <c r="G2232" s="52">
        <f t="shared" si="124"/>
        <v>0.92891179999999995</v>
      </c>
      <c r="H2232" s="92"/>
    </row>
    <row r="2233" spans="1:8" s="15" customFormat="1" outlineLevel="2">
      <c r="A2233" s="89" t="s">
        <v>213</v>
      </c>
      <c r="B2233" s="104" t="s">
        <v>11796</v>
      </c>
      <c r="C2233" s="103" t="s">
        <v>11797</v>
      </c>
      <c r="D2233" s="161">
        <v>654141.48</v>
      </c>
      <c r="E2233" s="161">
        <v>651741.71</v>
      </c>
      <c r="F2233" s="162">
        <f t="shared" si="123"/>
        <v>2399.7700000000186</v>
      </c>
      <c r="G2233" s="52">
        <f t="shared" si="124"/>
        <v>0.99633142053612012</v>
      </c>
      <c r="H2233" s="92"/>
    </row>
    <row r="2234" spans="1:8" s="15" customFormat="1" outlineLevel="2">
      <c r="A2234" s="89" t="s">
        <v>213</v>
      </c>
      <c r="B2234" s="104" t="s">
        <v>222</v>
      </c>
      <c r="C2234" s="103" t="s">
        <v>223</v>
      </c>
      <c r="D2234" s="161">
        <v>768825</v>
      </c>
      <c r="E2234" s="161">
        <v>703628.79</v>
      </c>
      <c r="F2234" s="162">
        <f t="shared" si="123"/>
        <v>65196.209999999963</v>
      </c>
      <c r="G2234" s="52">
        <f t="shared" si="124"/>
        <v>0.91520019510291684</v>
      </c>
      <c r="H2234" s="92"/>
    </row>
    <row r="2235" spans="1:8" s="15" customFormat="1" outlineLevel="2">
      <c r="A2235" s="89" t="s">
        <v>213</v>
      </c>
      <c r="B2235" s="104" t="s">
        <v>222</v>
      </c>
      <c r="C2235" s="103" t="s">
        <v>223</v>
      </c>
      <c r="D2235" s="161">
        <v>1063785.27</v>
      </c>
      <c r="E2235" s="161">
        <v>1063103.8700000001</v>
      </c>
      <c r="F2235" s="162">
        <f t="shared" si="123"/>
        <v>681.39999999990687</v>
      </c>
      <c r="G2235" s="52">
        <f t="shared" si="124"/>
        <v>0.99935945719571784</v>
      </c>
      <c r="H2235" s="92"/>
    </row>
    <row r="2236" spans="1:8" s="15" customFormat="1" ht="25.5" outlineLevel="2">
      <c r="A2236" s="89" t="s">
        <v>213</v>
      </c>
      <c r="B2236" s="104" t="s">
        <v>11272</v>
      </c>
      <c r="C2236" s="103" t="s">
        <v>11273</v>
      </c>
      <c r="D2236" s="161">
        <v>6403274</v>
      </c>
      <c r="E2236" s="161">
        <v>6392517.1200000001</v>
      </c>
      <c r="F2236" s="162">
        <f t="shared" si="123"/>
        <v>10756.879999999888</v>
      </c>
      <c r="G2236" s="52">
        <f t="shared" si="124"/>
        <v>0.99832009687544221</v>
      </c>
      <c r="H2236" s="90"/>
    </row>
    <row r="2237" spans="1:8" s="15" customFormat="1" outlineLevel="2">
      <c r="A2237" s="89" t="s">
        <v>213</v>
      </c>
      <c r="B2237" s="104" t="s">
        <v>11274</v>
      </c>
      <c r="C2237" s="103" t="s">
        <v>11275</v>
      </c>
      <c r="D2237" s="161">
        <v>4036329</v>
      </c>
      <c r="E2237" s="161">
        <v>4036001.2</v>
      </c>
      <c r="F2237" s="162">
        <f t="shared" si="123"/>
        <v>327.79999999981374</v>
      </c>
      <c r="G2237" s="52">
        <f t="shared" si="124"/>
        <v>0.99991878759139807</v>
      </c>
      <c r="H2237" s="92"/>
    </row>
    <row r="2238" spans="1:8" s="15" customFormat="1" outlineLevel="2">
      <c r="A2238" s="89" t="s">
        <v>213</v>
      </c>
      <c r="B2238" s="104" t="s">
        <v>224</v>
      </c>
      <c r="C2238" s="103" t="s">
        <v>225</v>
      </c>
      <c r="D2238" s="161">
        <v>19444859</v>
      </c>
      <c r="E2238" s="161">
        <v>19402889.079999998</v>
      </c>
      <c r="F2238" s="162">
        <f t="shared" si="123"/>
        <v>41969.920000001788</v>
      </c>
      <c r="G2238" s="52">
        <f t="shared" si="124"/>
        <v>0.99784159298866593</v>
      </c>
      <c r="H2238" s="92"/>
    </row>
    <row r="2239" spans="1:8" s="15" customFormat="1" ht="25.5" outlineLevel="2">
      <c r="A2239" s="89" t="s">
        <v>213</v>
      </c>
      <c r="B2239" s="104" t="s">
        <v>11322</v>
      </c>
      <c r="C2239" s="103" t="s">
        <v>11323</v>
      </c>
      <c r="D2239" s="161">
        <v>4194343</v>
      </c>
      <c r="E2239" s="161">
        <v>4188715.55</v>
      </c>
      <c r="F2239" s="162">
        <f t="shared" si="123"/>
        <v>5627.4500000001863</v>
      </c>
      <c r="G2239" s="52">
        <f t="shared" si="124"/>
        <v>0.9986583238423753</v>
      </c>
      <c r="H2239" s="92"/>
    </row>
    <row r="2240" spans="1:8" s="15" customFormat="1" ht="51" outlineLevel="2">
      <c r="A2240" s="89" t="s">
        <v>213</v>
      </c>
      <c r="B2240" s="104" t="s">
        <v>226</v>
      </c>
      <c r="C2240" s="103" t="s">
        <v>227</v>
      </c>
      <c r="D2240" s="161">
        <v>9049007.4100000001</v>
      </c>
      <c r="E2240" s="161">
        <v>8886941.1500000004</v>
      </c>
      <c r="F2240" s="162">
        <f t="shared" si="123"/>
        <v>162066.25999999978</v>
      </c>
      <c r="G2240" s="52">
        <f t="shared" si="124"/>
        <v>0.98209016164348573</v>
      </c>
      <c r="H2240" s="92"/>
    </row>
    <row r="2241" spans="1:8" s="15" customFormat="1" ht="25.5" outlineLevel="2">
      <c r="A2241" s="89" t="s">
        <v>213</v>
      </c>
      <c r="B2241" s="104" t="s">
        <v>9770</v>
      </c>
      <c r="C2241" s="103" t="s">
        <v>9769</v>
      </c>
      <c r="D2241" s="161">
        <v>3844123</v>
      </c>
      <c r="E2241" s="161">
        <v>3522317.96</v>
      </c>
      <c r="F2241" s="162">
        <f t="shared" si="123"/>
        <v>321805.04000000004</v>
      </c>
      <c r="G2241" s="52">
        <f t="shared" si="124"/>
        <v>0.91628648719096661</v>
      </c>
      <c r="H2241" s="92"/>
    </row>
    <row r="2242" spans="1:8" s="15" customFormat="1" ht="25.5" outlineLevel="2">
      <c r="A2242" s="89" t="s">
        <v>213</v>
      </c>
      <c r="B2242" s="104" t="s">
        <v>9768</v>
      </c>
      <c r="C2242" s="103" t="s">
        <v>9767</v>
      </c>
      <c r="D2242" s="161">
        <v>461295</v>
      </c>
      <c r="E2242" s="161">
        <v>422177.26</v>
      </c>
      <c r="F2242" s="162">
        <f t="shared" si="123"/>
        <v>39117.739999999991</v>
      </c>
      <c r="G2242" s="52">
        <f t="shared" si="124"/>
        <v>0.91520016475357424</v>
      </c>
      <c r="H2242" s="92"/>
    </row>
    <row r="2243" spans="1:8" s="15" customFormat="1" ht="25.5" outlineLevel="2">
      <c r="A2243" s="89" t="s">
        <v>213</v>
      </c>
      <c r="B2243" s="104" t="s">
        <v>9766</v>
      </c>
      <c r="C2243" s="103" t="s">
        <v>9765</v>
      </c>
      <c r="D2243" s="161">
        <v>2306474</v>
      </c>
      <c r="E2243" s="161">
        <v>1999728.34</v>
      </c>
      <c r="F2243" s="162">
        <f t="shared" si="123"/>
        <v>306745.65999999992</v>
      </c>
      <c r="G2243" s="52">
        <f t="shared" si="124"/>
        <v>0.86700666905414936</v>
      </c>
      <c r="H2243" s="92"/>
    </row>
    <row r="2244" spans="1:8" s="15" customFormat="1" ht="25.5" outlineLevel="2">
      <c r="A2244" s="89" t="s">
        <v>213</v>
      </c>
      <c r="B2244" s="104" t="s">
        <v>9764</v>
      </c>
      <c r="C2244" s="103" t="s">
        <v>9763</v>
      </c>
      <c r="D2244" s="161">
        <v>999472</v>
      </c>
      <c r="E2244" s="161">
        <v>914716.93</v>
      </c>
      <c r="F2244" s="162">
        <f t="shared" si="123"/>
        <v>84755.069999999949</v>
      </c>
      <c r="G2244" s="52">
        <f t="shared" si="124"/>
        <v>0.91520015568220026</v>
      </c>
      <c r="H2244" s="92"/>
    </row>
    <row r="2245" spans="1:8" s="15" customFormat="1" ht="38.25" outlineLevel="2">
      <c r="A2245" s="89" t="s">
        <v>213</v>
      </c>
      <c r="B2245" s="104" t="s">
        <v>11585</v>
      </c>
      <c r="C2245" s="103" t="s">
        <v>11586</v>
      </c>
      <c r="D2245" s="161">
        <v>108224.47</v>
      </c>
      <c r="E2245" s="161">
        <v>44224.47</v>
      </c>
      <c r="F2245" s="162">
        <f t="shared" si="123"/>
        <v>64000</v>
      </c>
      <c r="G2245" s="52">
        <f t="shared" si="124"/>
        <v>0.40863651261124218</v>
      </c>
      <c r="H2245" s="92"/>
    </row>
    <row r="2246" spans="1:8" s="15" customFormat="1" ht="25.5" outlineLevel="2">
      <c r="A2246" s="89" t="s">
        <v>213</v>
      </c>
      <c r="B2246" s="104" t="s">
        <v>9762</v>
      </c>
      <c r="C2246" s="103" t="s">
        <v>9761</v>
      </c>
      <c r="D2246" s="161">
        <v>922590</v>
      </c>
      <c r="E2246" s="161">
        <v>844354.56000000006</v>
      </c>
      <c r="F2246" s="162">
        <f t="shared" si="123"/>
        <v>78235.439999999944</v>
      </c>
      <c r="G2246" s="52">
        <f t="shared" si="124"/>
        <v>0.91520020810977798</v>
      </c>
      <c r="H2246" s="92"/>
    </row>
    <row r="2247" spans="1:8" s="15" customFormat="1" ht="38.25" outlineLevel="2">
      <c r="A2247" s="89" t="s">
        <v>213</v>
      </c>
      <c r="B2247" s="104" t="s">
        <v>11694</v>
      </c>
      <c r="C2247" s="103" t="s">
        <v>11695</v>
      </c>
      <c r="D2247" s="161">
        <v>2767769</v>
      </c>
      <c r="E2247" s="161">
        <v>2767637.18</v>
      </c>
      <c r="F2247" s="162">
        <f t="shared" si="123"/>
        <v>131.81999999983236</v>
      </c>
      <c r="G2247" s="52">
        <f t="shared" si="124"/>
        <v>0.99995237319299413</v>
      </c>
      <c r="H2247" s="92"/>
    </row>
    <row r="2248" spans="1:8" s="15" customFormat="1" ht="25.5" outlineLevel="2">
      <c r="A2248" s="89" t="s">
        <v>213</v>
      </c>
      <c r="B2248" s="104" t="s">
        <v>9760</v>
      </c>
      <c r="C2248" s="103" t="s">
        <v>9759</v>
      </c>
      <c r="D2248" s="161">
        <v>1691414</v>
      </c>
      <c r="E2248" s="161">
        <v>1552880.36</v>
      </c>
      <c r="F2248" s="162">
        <f t="shared" si="123"/>
        <v>138533.6399999999</v>
      </c>
      <c r="G2248" s="52">
        <f t="shared" si="124"/>
        <v>0.91809595994830362</v>
      </c>
      <c r="H2248" s="92"/>
    </row>
    <row r="2249" spans="1:8" s="15" customFormat="1" ht="51" outlineLevel="2">
      <c r="A2249" s="89" t="s">
        <v>213</v>
      </c>
      <c r="B2249" s="104" t="s">
        <v>9758</v>
      </c>
      <c r="C2249" s="103" t="s">
        <v>9757</v>
      </c>
      <c r="D2249" s="161">
        <v>11563121</v>
      </c>
      <c r="E2249" s="161">
        <v>10755111.220000001</v>
      </c>
      <c r="F2249" s="162">
        <f t="shared" si="123"/>
        <v>808009.77999999933</v>
      </c>
      <c r="G2249" s="52">
        <f t="shared" si="124"/>
        <v>0.93012182610559901</v>
      </c>
      <c r="H2249" s="92"/>
    </row>
    <row r="2250" spans="1:8" s="15" customFormat="1" outlineLevel="2">
      <c r="A2250" s="89" t="s">
        <v>213</v>
      </c>
      <c r="B2250" s="104" t="s">
        <v>9756</v>
      </c>
      <c r="C2250" s="103" t="s">
        <v>9755</v>
      </c>
      <c r="D2250" s="161">
        <v>207583</v>
      </c>
      <c r="E2250" s="161">
        <v>189980.03</v>
      </c>
      <c r="F2250" s="162">
        <f t="shared" si="123"/>
        <v>17602.97</v>
      </c>
      <c r="G2250" s="52">
        <f t="shared" si="124"/>
        <v>0.91520032950675156</v>
      </c>
      <c r="H2250" s="92"/>
    </row>
    <row r="2251" spans="1:8" s="15" customFormat="1" ht="25.5" outlineLevel="2">
      <c r="A2251" s="89" t="s">
        <v>213</v>
      </c>
      <c r="B2251" s="104" t="s">
        <v>9754</v>
      </c>
      <c r="C2251" s="103" t="s">
        <v>9753</v>
      </c>
      <c r="D2251" s="161">
        <v>512550</v>
      </c>
      <c r="E2251" s="161">
        <v>500000</v>
      </c>
      <c r="F2251" s="162">
        <f t="shared" si="123"/>
        <v>12550</v>
      </c>
      <c r="G2251" s="52">
        <f t="shared" si="124"/>
        <v>0.97551458394302992</v>
      </c>
      <c r="H2251" s="92"/>
    </row>
    <row r="2252" spans="1:8" s="15" customFormat="1" ht="25.5" outlineLevel="2">
      <c r="A2252" s="89" t="s">
        <v>213</v>
      </c>
      <c r="B2252" s="104" t="s">
        <v>9752</v>
      </c>
      <c r="C2252" s="103" t="s">
        <v>9751</v>
      </c>
      <c r="D2252" s="161">
        <v>7688247</v>
      </c>
      <c r="E2252" s="161">
        <v>6624358.6699999999</v>
      </c>
      <c r="F2252" s="162">
        <f t="shared" si="123"/>
        <v>1063888.33</v>
      </c>
      <c r="G2252" s="52">
        <f t="shared" si="124"/>
        <v>0.86162146845698373</v>
      </c>
      <c r="H2252" s="92"/>
    </row>
    <row r="2253" spans="1:8" s="15" customFormat="1" outlineLevel="2">
      <c r="A2253" s="89" t="s">
        <v>213</v>
      </c>
      <c r="B2253" s="104" t="s">
        <v>9750</v>
      </c>
      <c r="C2253" s="103" t="s">
        <v>9749</v>
      </c>
      <c r="D2253" s="161">
        <v>3229064</v>
      </c>
      <c r="E2253" s="161">
        <v>2625297.17</v>
      </c>
      <c r="F2253" s="162">
        <f t="shared" si="123"/>
        <v>603766.83000000007</v>
      </c>
      <c r="G2253" s="52">
        <f t="shared" si="124"/>
        <v>0.81302110147089057</v>
      </c>
      <c r="H2253" s="92"/>
    </row>
    <row r="2254" spans="1:8" s="15" customFormat="1" outlineLevel="2">
      <c r="A2254" s="89" t="s">
        <v>213</v>
      </c>
      <c r="B2254" s="104" t="s">
        <v>11587</v>
      </c>
      <c r="C2254" s="103" t="s">
        <v>9749</v>
      </c>
      <c r="D2254" s="161">
        <v>3075299</v>
      </c>
      <c r="E2254" s="161">
        <v>3075173.88</v>
      </c>
      <c r="F2254" s="162">
        <f t="shared" si="123"/>
        <v>125.12000000011176</v>
      </c>
      <c r="G2254" s="52">
        <f t="shared" si="124"/>
        <v>0.99995931452518927</v>
      </c>
      <c r="H2254" s="92"/>
    </row>
    <row r="2255" spans="1:8" s="15" customFormat="1" outlineLevel="2">
      <c r="A2255" s="89" t="s">
        <v>213</v>
      </c>
      <c r="B2255" s="104" t="s">
        <v>9748</v>
      </c>
      <c r="C2255" s="103" t="s">
        <v>9747</v>
      </c>
      <c r="D2255" s="161">
        <v>307531</v>
      </c>
      <c r="E2255" s="161">
        <v>281452.53000000003</v>
      </c>
      <c r="F2255" s="162">
        <f t="shared" si="123"/>
        <v>26078.469999999972</v>
      </c>
      <c r="G2255" s="52">
        <f t="shared" si="124"/>
        <v>0.91520051637070743</v>
      </c>
      <c r="H2255" s="92"/>
    </row>
    <row r="2256" spans="1:8" s="15" customFormat="1" outlineLevel="2">
      <c r="A2256" s="89" t="s">
        <v>213</v>
      </c>
      <c r="B2256" s="104" t="s">
        <v>9746</v>
      </c>
      <c r="C2256" s="103" t="s">
        <v>9745</v>
      </c>
      <c r="D2256" s="161">
        <v>1025100</v>
      </c>
      <c r="E2256" s="161">
        <v>938171.72</v>
      </c>
      <c r="F2256" s="162">
        <f t="shared" si="123"/>
        <v>86928.280000000028</v>
      </c>
      <c r="G2256" s="52">
        <f t="shared" si="124"/>
        <v>0.91520019510291672</v>
      </c>
      <c r="H2256" s="92"/>
    </row>
    <row r="2257" spans="1:8" s="15" customFormat="1" ht="25.5" outlineLevel="2">
      <c r="A2257" s="89" t="s">
        <v>213</v>
      </c>
      <c r="B2257" s="104" t="s">
        <v>9744</v>
      </c>
      <c r="C2257" s="103" t="s">
        <v>9743</v>
      </c>
      <c r="D2257" s="161">
        <v>4305417</v>
      </c>
      <c r="E2257" s="161">
        <v>3909691.56</v>
      </c>
      <c r="F2257" s="162">
        <f t="shared" si="123"/>
        <v>395725.43999999994</v>
      </c>
      <c r="G2257" s="52">
        <f t="shared" si="124"/>
        <v>0.90808661739385521</v>
      </c>
      <c r="H2257" s="92"/>
    </row>
    <row r="2258" spans="1:8" s="15" customFormat="1" outlineLevel="2">
      <c r="A2258" s="89" t="s">
        <v>213</v>
      </c>
      <c r="B2258" s="104" t="s">
        <v>9742</v>
      </c>
      <c r="C2258" s="103" t="s">
        <v>9741</v>
      </c>
      <c r="D2258" s="161">
        <v>384413</v>
      </c>
      <c r="E2258" s="161">
        <v>332184.81</v>
      </c>
      <c r="F2258" s="162">
        <f t="shared" si="123"/>
        <v>52228.19</v>
      </c>
      <c r="G2258" s="52">
        <f t="shared" si="124"/>
        <v>0.86413521394958026</v>
      </c>
      <c r="H2258" s="92"/>
    </row>
    <row r="2259" spans="1:8" s="15" customFormat="1" outlineLevel="2">
      <c r="A2259" s="89" t="s">
        <v>213</v>
      </c>
      <c r="B2259" s="104" t="s">
        <v>9740</v>
      </c>
      <c r="C2259" s="103" t="s">
        <v>9739</v>
      </c>
      <c r="D2259" s="161">
        <v>307531</v>
      </c>
      <c r="E2259" s="161">
        <v>281452.53000000003</v>
      </c>
      <c r="F2259" s="162">
        <f t="shared" si="123"/>
        <v>26078.469999999972</v>
      </c>
      <c r="G2259" s="52">
        <f t="shared" si="124"/>
        <v>0.91520051637070743</v>
      </c>
      <c r="H2259" s="92"/>
    </row>
    <row r="2260" spans="1:8" s="15" customFormat="1" outlineLevel="2">
      <c r="A2260" s="89" t="s">
        <v>213</v>
      </c>
      <c r="B2260" s="104" t="s">
        <v>11128</v>
      </c>
      <c r="C2260" s="103" t="s">
        <v>11129</v>
      </c>
      <c r="D2260" s="161">
        <v>3844123</v>
      </c>
      <c r="E2260" s="161">
        <v>3643352.08</v>
      </c>
      <c r="F2260" s="162">
        <f t="shared" si="123"/>
        <v>200770.91999999993</v>
      </c>
      <c r="G2260" s="52">
        <f t="shared" si="124"/>
        <v>0.94777198336265522</v>
      </c>
      <c r="H2260" s="92"/>
    </row>
    <row r="2261" spans="1:8" s="15" customFormat="1" ht="38.25" outlineLevel="2">
      <c r="A2261" s="89" t="s">
        <v>213</v>
      </c>
      <c r="B2261" s="104" t="s">
        <v>9738</v>
      </c>
      <c r="C2261" s="103" t="s">
        <v>9737</v>
      </c>
      <c r="D2261" s="161">
        <v>384413</v>
      </c>
      <c r="E2261" s="161">
        <v>334851.7</v>
      </c>
      <c r="F2261" s="162">
        <f t="shared" si="123"/>
        <v>49561.299999999988</v>
      </c>
      <c r="G2261" s="52">
        <f t="shared" si="124"/>
        <v>0.8710727784960447</v>
      </c>
      <c r="H2261" s="92"/>
    </row>
    <row r="2262" spans="1:8" s="15" customFormat="1" outlineLevel="2">
      <c r="A2262" s="89" t="s">
        <v>213</v>
      </c>
      <c r="B2262" s="104" t="s">
        <v>9736</v>
      </c>
      <c r="C2262" s="103" t="s">
        <v>9735</v>
      </c>
      <c r="D2262" s="161">
        <v>130701</v>
      </c>
      <c r="E2262" s="161">
        <v>119617.66</v>
      </c>
      <c r="F2262" s="162">
        <f t="shared" si="123"/>
        <v>11083.339999999997</v>
      </c>
      <c r="G2262" s="52">
        <f t="shared" si="124"/>
        <v>0.91520080183013142</v>
      </c>
      <c r="H2262" s="92"/>
    </row>
    <row r="2263" spans="1:8" s="15" customFormat="1" outlineLevel="2">
      <c r="A2263" s="89" t="s">
        <v>213</v>
      </c>
      <c r="B2263" s="104" t="s">
        <v>9734</v>
      </c>
      <c r="C2263" s="103" t="s">
        <v>9733</v>
      </c>
      <c r="D2263" s="161">
        <v>61506</v>
      </c>
      <c r="E2263" s="161">
        <v>56290.31</v>
      </c>
      <c r="F2263" s="162">
        <f t="shared" si="123"/>
        <v>5215.6900000000023</v>
      </c>
      <c r="G2263" s="52">
        <f t="shared" si="124"/>
        <v>0.91520030566123622</v>
      </c>
      <c r="H2263" s="92"/>
    </row>
    <row r="2264" spans="1:8" s="15" customFormat="1" outlineLevel="2">
      <c r="A2264" s="89" t="s">
        <v>213</v>
      </c>
      <c r="B2264" s="104" t="s">
        <v>9732</v>
      </c>
      <c r="C2264" s="103" t="s">
        <v>9731</v>
      </c>
      <c r="D2264" s="161">
        <v>115324</v>
      </c>
      <c r="E2264" s="161">
        <v>105544.57</v>
      </c>
      <c r="F2264" s="162">
        <f t="shared" si="123"/>
        <v>9779.429999999993</v>
      </c>
      <c r="G2264" s="52">
        <f t="shared" si="124"/>
        <v>0.91520039193923208</v>
      </c>
      <c r="H2264" s="92"/>
    </row>
    <row r="2265" spans="1:8" s="15" customFormat="1" ht="25.5" outlineLevel="2">
      <c r="A2265" s="89" t="s">
        <v>213</v>
      </c>
      <c r="B2265" s="104" t="s">
        <v>9730</v>
      </c>
      <c r="C2265" s="103" t="s">
        <v>9729</v>
      </c>
      <c r="D2265" s="161">
        <v>699631</v>
      </c>
      <c r="E2265" s="161">
        <v>641553.22</v>
      </c>
      <c r="F2265" s="162">
        <f t="shared" si="123"/>
        <v>58077.780000000028</v>
      </c>
      <c r="G2265" s="52">
        <f t="shared" si="124"/>
        <v>0.91698798366567513</v>
      </c>
      <c r="H2265" s="92"/>
    </row>
    <row r="2266" spans="1:8" s="15" customFormat="1" ht="63.75" outlineLevel="2">
      <c r="A2266" s="89" t="s">
        <v>213</v>
      </c>
      <c r="B2266" s="104" t="s">
        <v>9728</v>
      </c>
      <c r="C2266" s="103" t="s">
        <v>9727</v>
      </c>
      <c r="D2266" s="161">
        <v>1153237</v>
      </c>
      <c r="E2266" s="161">
        <v>123447.82</v>
      </c>
      <c r="F2266" s="162">
        <f t="shared" si="123"/>
        <v>1029789.1799999999</v>
      </c>
      <c r="G2266" s="52">
        <f t="shared" si="124"/>
        <v>0.1070446230913507</v>
      </c>
      <c r="H2266" s="92"/>
    </row>
    <row r="2267" spans="1:8" s="15" customFormat="1" ht="25.5" outlineLevel="2">
      <c r="A2267" s="89" t="s">
        <v>213</v>
      </c>
      <c r="B2267" s="104" t="s">
        <v>9726</v>
      </c>
      <c r="C2267" s="103" t="s">
        <v>9725</v>
      </c>
      <c r="D2267" s="161">
        <v>5381772</v>
      </c>
      <c r="E2267" s="161">
        <v>4925398.5</v>
      </c>
      <c r="F2267" s="162">
        <f t="shared" si="123"/>
        <v>456373.5</v>
      </c>
      <c r="G2267" s="52">
        <f t="shared" si="124"/>
        <v>0.91520014225797752</v>
      </c>
      <c r="H2267" s="92"/>
    </row>
    <row r="2268" spans="1:8" s="15" customFormat="1" ht="25.5" outlineLevel="2">
      <c r="A2268" s="89" t="s">
        <v>213</v>
      </c>
      <c r="B2268" s="104" t="s">
        <v>9724</v>
      </c>
      <c r="C2268" s="103" t="s">
        <v>9723</v>
      </c>
      <c r="D2268" s="161">
        <v>2844651</v>
      </c>
      <c r="E2268" s="161">
        <v>2603425.0099999998</v>
      </c>
      <c r="F2268" s="162">
        <f t="shared" si="123"/>
        <v>241225.99000000022</v>
      </c>
      <c r="G2268" s="52">
        <f t="shared" si="124"/>
        <v>0.91520014581753606</v>
      </c>
      <c r="H2268" s="92"/>
    </row>
    <row r="2269" spans="1:8" s="15" customFormat="1" ht="25.5" outlineLevel="2">
      <c r="A2269" s="89" t="s">
        <v>213</v>
      </c>
      <c r="B2269" s="104" t="s">
        <v>9722</v>
      </c>
      <c r="C2269" s="103" t="s">
        <v>9721</v>
      </c>
      <c r="D2269" s="161">
        <v>184518</v>
      </c>
      <c r="E2269" s="161">
        <v>114880.74</v>
      </c>
      <c r="F2269" s="162">
        <f t="shared" si="123"/>
        <v>69637.259999999995</v>
      </c>
      <c r="G2269" s="52">
        <f t="shared" si="124"/>
        <v>0.62259909602315222</v>
      </c>
      <c r="H2269" s="92"/>
    </row>
    <row r="2270" spans="1:8" s="15" customFormat="1" ht="25.5" outlineLevel="2">
      <c r="A2270" s="89" t="s">
        <v>213</v>
      </c>
      <c r="B2270" s="104" t="s">
        <v>9720</v>
      </c>
      <c r="C2270" s="103" t="s">
        <v>9719</v>
      </c>
      <c r="D2270" s="161">
        <v>384413</v>
      </c>
      <c r="E2270" s="161">
        <v>351814.9</v>
      </c>
      <c r="F2270" s="162">
        <f t="shared" si="123"/>
        <v>32598.099999999977</v>
      </c>
      <c r="G2270" s="52">
        <f t="shared" si="124"/>
        <v>0.91520031840754612</v>
      </c>
      <c r="H2270" s="92"/>
    </row>
    <row r="2271" spans="1:8" s="15" customFormat="1" ht="25.5" outlineLevel="2">
      <c r="A2271" s="89" t="s">
        <v>213</v>
      </c>
      <c r="B2271" s="104" t="s">
        <v>9718</v>
      </c>
      <c r="C2271" s="103" t="s">
        <v>9717</v>
      </c>
      <c r="D2271" s="161">
        <v>3280319</v>
      </c>
      <c r="E2271" s="161">
        <v>2887388.78</v>
      </c>
      <c r="F2271" s="162">
        <f t="shared" si="123"/>
        <v>392930.2200000002</v>
      </c>
      <c r="G2271" s="52">
        <f t="shared" si="124"/>
        <v>0.88021585095839761</v>
      </c>
      <c r="H2271" s="92"/>
    </row>
    <row r="2272" spans="1:8" s="15" customFormat="1" outlineLevel="2">
      <c r="A2272" s="89" t="s">
        <v>213</v>
      </c>
      <c r="B2272" s="104" t="s">
        <v>9716</v>
      </c>
      <c r="C2272" s="103" t="s">
        <v>9715</v>
      </c>
      <c r="D2272" s="161">
        <v>9456542</v>
      </c>
      <c r="E2272" s="161">
        <v>7186012.3200000003</v>
      </c>
      <c r="F2272" s="162">
        <f t="shared" si="123"/>
        <v>2270529.6799999997</v>
      </c>
      <c r="G2272" s="52">
        <f t="shared" si="124"/>
        <v>0.75989852527488377</v>
      </c>
      <c r="H2272" s="92"/>
    </row>
    <row r="2273" spans="1:8" s="15" customFormat="1" ht="25.5" outlineLevel="2">
      <c r="A2273" s="89" t="s">
        <v>213</v>
      </c>
      <c r="B2273" s="104" t="s">
        <v>9714</v>
      </c>
      <c r="C2273" s="103" t="s">
        <v>9713</v>
      </c>
      <c r="D2273" s="161">
        <v>768825</v>
      </c>
      <c r="E2273" s="161">
        <v>586454.4</v>
      </c>
      <c r="F2273" s="162">
        <f t="shared" si="123"/>
        <v>182370.59999999998</v>
      </c>
      <c r="G2273" s="52">
        <f t="shared" si="124"/>
        <v>0.76279309335674572</v>
      </c>
      <c r="H2273" s="92"/>
    </row>
    <row r="2274" spans="1:8" s="15" customFormat="1" ht="25.5" outlineLevel="2">
      <c r="A2274" s="89" t="s">
        <v>213</v>
      </c>
      <c r="B2274" s="104" t="s">
        <v>9712</v>
      </c>
      <c r="C2274" s="103" t="s">
        <v>9711</v>
      </c>
      <c r="D2274" s="161">
        <v>1922061</v>
      </c>
      <c r="E2274" s="161">
        <v>1724620.61</v>
      </c>
      <c r="F2274" s="162">
        <f t="shared" si="123"/>
        <v>197440.3899999999</v>
      </c>
      <c r="G2274" s="52">
        <f t="shared" si="124"/>
        <v>0.8972767305512156</v>
      </c>
      <c r="H2274" s="92"/>
    </row>
    <row r="2275" spans="1:8" s="15" customFormat="1" outlineLevel="2">
      <c r="A2275" s="89" t="s">
        <v>213</v>
      </c>
      <c r="B2275" s="104" t="s">
        <v>9710</v>
      </c>
      <c r="C2275" s="103" t="s">
        <v>9709</v>
      </c>
      <c r="D2275" s="161">
        <v>768825</v>
      </c>
      <c r="E2275" s="161">
        <v>502243.81</v>
      </c>
      <c r="F2275" s="162">
        <f t="shared" si="123"/>
        <v>266581.19</v>
      </c>
      <c r="G2275" s="52">
        <f t="shared" si="124"/>
        <v>0.65326154846681628</v>
      </c>
      <c r="H2275" s="92"/>
    </row>
    <row r="2276" spans="1:8" s="15" customFormat="1" ht="25.5" outlineLevel="2">
      <c r="A2276" s="89" t="s">
        <v>213</v>
      </c>
      <c r="B2276" s="104" t="s">
        <v>9708</v>
      </c>
      <c r="C2276" s="103" t="s">
        <v>9707</v>
      </c>
      <c r="D2276" s="161">
        <v>15376</v>
      </c>
      <c r="E2276" s="161">
        <v>14072.06</v>
      </c>
      <c r="F2276" s="162">
        <f t="shared" si="123"/>
        <v>1303.9400000000005</v>
      </c>
      <c r="G2276" s="52">
        <f t="shared" si="124"/>
        <v>0.91519640998959417</v>
      </c>
      <c r="H2276" s="92"/>
    </row>
    <row r="2277" spans="1:8" s="15" customFormat="1" ht="25.5" outlineLevel="2">
      <c r="A2277" s="89" t="s">
        <v>213</v>
      </c>
      <c r="B2277" s="104" t="s">
        <v>9706</v>
      </c>
      <c r="C2277" s="103" t="s">
        <v>9705</v>
      </c>
      <c r="D2277" s="161">
        <v>2050199</v>
      </c>
      <c r="E2277" s="161">
        <v>1011176.62</v>
      </c>
      <c r="F2277" s="162">
        <f t="shared" si="123"/>
        <v>1039022.38</v>
      </c>
      <c r="G2277" s="52">
        <f t="shared" si="124"/>
        <v>0.49320901044240095</v>
      </c>
      <c r="H2277" s="92"/>
    </row>
    <row r="2278" spans="1:8" s="15" customFormat="1" ht="25.5" outlineLevel="2">
      <c r="A2278" s="89" t="s">
        <v>213</v>
      </c>
      <c r="B2278" s="104" t="s">
        <v>9704</v>
      </c>
      <c r="C2278" s="103" t="s">
        <v>9703</v>
      </c>
      <c r="D2278" s="161">
        <v>3075299</v>
      </c>
      <c r="E2278" s="161">
        <v>2814514.15</v>
      </c>
      <c r="F2278" s="162">
        <f t="shared" si="123"/>
        <v>260784.85000000009</v>
      </c>
      <c r="G2278" s="52">
        <f t="shared" si="124"/>
        <v>0.91520016427670936</v>
      </c>
      <c r="H2278" s="92"/>
    </row>
    <row r="2279" spans="1:8" s="15" customFormat="1" ht="25.5" outlineLevel="2">
      <c r="A2279" s="89" t="s">
        <v>213</v>
      </c>
      <c r="B2279" s="104" t="s">
        <v>9702</v>
      </c>
      <c r="C2279" s="103" t="s">
        <v>9701</v>
      </c>
      <c r="D2279" s="161">
        <v>1307002</v>
      </c>
      <c r="E2279" s="161">
        <v>1195968.43</v>
      </c>
      <c r="F2279" s="162">
        <f t="shared" si="123"/>
        <v>111033.57000000007</v>
      </c>
      <c r="G2279" s="52">
        <f t="shared" si="124"/>
        <v>0.9150471307618504</v>
      </c>
      <c r="H2279" s="92"/>
    </row>
    <row r="2280" spans="1:8" s="15" customFormat="1" outlineLevel="2">
      <c r="A2280" s="89" t="s">
        <v>213</v>
      </c>
      <c r="B2280" s="104" t="s">
        <v>9700</v>
      </c>
      <c r="C2280" s="103" t="s">
        <v>9699</v>
      </c>
      <c r="D2280" s="161">
        <v>18451788</v>
      </c>
      <c r="E2280" s="161">
        <v>8407716</v>
      </c>
      <c r="F2280" s="162">
        <f t="shared" si="123"/>
        <v>10044072</v>
      </c>
      <c r="G2280" s="52">
        <f t="shared" si="124"/>
        <v>0.45565860609280789</v>
      </c>
      <c r="H2280" s="92"/>
    </row>
    <row r="2281" spans="1:8" s="17" customFormat="1" ht="25.5" outlineLevel="2">
      <c r="A2281" s="89" t="s">
        <v>213</v>
      </c>
      <c r="B2281" s="104" t="s">
        <v>9698</v>
      </c>
      <c r="C2281" s="103" t="s">
        <v>9697</v>
      </c>
      <c r="D2281" s="161">
        <v>2844651</v>
      </c>
      <c r="E2281" s="161">
        <v>1446322.73</v>
      </c>
      <c r="F2281" s="162">
        <f t="shared" si="123"/>
        <v>1398328.27</v>
      </c>
      <c r="G2281" s="52">
        <f t="shared" si="124"/>
        <v>0.50843591357955686</v>
      </c>
      <c r="H2281" s="92"/>
    </row>
    <row r="2282" spans="1:8" s="15" customFormat="1" ht="25.5" outlineLevel="2">
      <c r="A2282" s="89" t="s">
        <v>213</v>
      </c>
      <c r="B2282" s="104" t="s">
        <v>11221</v>
      </c>
      <c r="C2282" s="103" t="s">
        <v>11222</v>
      </c>
      <c r="D2282" s="161">
        <v>8457070</v>
      </c>
      <c r="E2282" s="161">
        <v>8455067.9399999995</v>
      </c>
      <c r="F2282" s="162">
        <f t="shared" ref="F2282:F2345" si="125">D2282-E2282</f>
        <v>2002.0600000005215</v>
      </c>
      <c r="G2282" s="52">
        <f t="shared" ref="G2282:G2345" si="126">E2282/D2282</f>
        <v>0.99976326789301728</v>
      </c>
      <c r="H2282" s="92"/>
    </row>
    <row r="2283" spans="1:8" s="15" customFormat="1" ht="25.5" outlineLevel="2">
      <c r="A2283" s="89" t="s">
        <v>213</v>
      </c>
      <c r="B2283" s="104" t="s">
        <v>9696</v>
      </c>
      <c r="C2283" s="103" t="s">
        <v>9695</v>
      </c>
      <c r="D2283" s="161">
        <v>861084</v>
      </c>
      <c r="E2283" s="161">
        <v>788064.25</v>
      </c>
      <c r="F2283" s="162">
        <f t="shared" si="125"/>
        <v>73019.75</v>
      </c>
      <c r="G2283" s="52">
        <f t="shared" si="126"/>
        <v>0.91520020114181655</v>
      </c>
      <c r="H2283" s="92"/>
    </row>
    <row r="2284" spans="1:8" s="15" customFormat="1" outlineLevel="2">
      <c r="A2284" s="89" t="s">
        <v>213</v>
      </c>
      <c r="B2284" s="104" t="s">
        <v>11276</v>
      </c>
      <c r="C2284" s="103" t="s">
        <v>11277</v>
      </c>
      <c r="D2284" s="161">
        <v>6535009</v>
      </c>
      <c r="E2284" s="161">
        <v>6535000.79</v>
      </c>
      <c r="F2284" s="162">
        <f t="shared" si="125"/>
        <v>8.2099999999627471</v>
      </c>
      <c r="G2284" s="52">
        <f t="shared" si="126"/>
        <v>0.99999874368956498</v>
      </c>
      <c r="H2284" s="92"/>
    </row>
    <row r="2285" spans="1:8" s="15" customFormat="1" outlineLevel="2">
      <c r="A2285" s="89" t="s">
        <v>213</v>
      </c>
      <c r="B2285" s="104" t="s">
        <v>9694</v>
      </c>
      <c r="C2285" s="103" t="s">
        <v>9693</v>
      </c>
      <c r="D2285" s="161">
        <v>1845179</v>
      </c>
      <c r="E2285" s="161">
        <v>1688708.09</v>
      </c>
      <c r="F2285" s="162">
        <f t="shared" si="125"/>
        <v>156470.90999999992</v>
      </c>
      <c r="G2285" s="52">
        <f t="shared" si="126"/>
        <v>0.91520014589370469</v>
      </c>
      <c r="H2285" s="92"/>
    </row>
    <row r="2286" spans="1:8" s="15" customFormat="1" ht="38.25" outlineLevel="2">
      <c r="A2286" s="89" t="s">
        <v>213</v>
      </c>
      <c r="B2286" s="104" t="s">
        <v>9692</v>
      </c>
      <c r="C2286" s="103" t="s">
        <v>9691</v>
      </c>
      <c r="D2286" s="161">
        <v>3536593</v>
      </c>
      <c r="E2286" s="161">
        <v>3236690.41</v>
      </c>
      <c r="F2286" s="162">
        <f t="shared" si="125"/>
        <v>299902.58999999985</v>
      </c>
      <c r="G2286" s="52">
        <f t="shared" si="126"/>
        <v>0.91520014036107633</v>
      </c>
      <c r="H2286" s="92"/>
    </row>
    <row r="2287" spans="1:8" s="15" customFormat="1" ht="25.5" outlineLevel="2">
      <c r="A2287" s="89" t="s">
        <v>213</v>
      </c>
      <c r="B2287" s="104" t="s">
        <v>9690</v>
      </c>
      <c r="C2287" s="103" t="s">
        <v>9689</v>
      </c>
      <c r="D2287" s="161">
        <v>276777</v>
      </c>
      <c r="E2287" s="161">
        <v>253306.38</v>
      </c>
      <c r="F2287" s="162">
        <f t="shared" si="125"/>
        <v>23470.619999999995</v>
      </c>
      <c r="G2287" s="52">
        <f t="shared" si="126"/>
        <v>0.91520025146598161</v>
      </c>
      <c r="H2287" s="92"/>
    </row>
    <row r="2288" spans="1:8" s="15" customFormat="1" outlineLevel="2">
      <c r="A2288" s="89" t="s">
        <v>213</v>
      </c>
      <c r="B2288" s="104" t="s">
        <v>9688</v>
      </c>
      <c r="C2288" s="103" t="s">
        <v>178</v>
      </c>
      <c r="D2288" s="161">
        <v>58312776</v>
      </c>
      <c r="E2288" s="161">
        <v>57405701.200000003</v>
      </c>
      <c r="F2288" s="162">
        <f t="shared" si="125"/>
        <v>907074.79999999702</v>
      </c>
      <c r="G2288" s="52">
        <f t="shared" si="126"/>
        <v>0.98444466440767631</v>
      </c>
      <c r="H2288" s="92"/>
    </row>
    <row r="2289" spans="1:8" s="15" customFormat="1" ht="38.25" outlineLevel="2">
      <c r="A2289" s="89" t="s">
        <v>213</v>
      </c>
      <c r="B2289" s="104" t="s">
        <v>9687</v>
      </c>
      <c r="C2289" s="103" t="s">
        <v>9686</v>
      </c>
      <c r="D2289" s="161">
        <v>6150596</v>
      </c>
      <c r="E2289" s="161">
        <v>6024859.0300000003</v>
      </c>
      <c r="F2289" s="162">
        <f t="shared" si="125"/>
        <v>125736.96999999974</v>
      </c>
      <c r="G2289" s="52">
        <f t="shared" si="126"/>
        <v>0.97955694537570026</v>
      </c>
      <c r="H2289" s="92"/>
    </row>
    <row r="2290" spans="1:8" s="15" customFormat="1" outlineLevel="2">
      <c r="A2290" s="89" t="s">
        <v>213</v>
      </c>
      <c r="B2290" s="104" t="s">
        <v>9685</v>
      </c>
      <c r="C2290" s="103" t="s">
        <v>9684</v>
      </c>
      <c r="D2290" s="161">
        <v>1845179</v>
      </c>
      <c r="E2290" s="161">
        <v>1523471.44</v>
      </c>
      <c r="F2290" s="162">
        <f t="shared" si="125"/>
        <v>321707.56000000006</v>
      </c>
      <c r="G2290" s="52">
        <f t="shared" si="126"/>
        <v>0.82564967409665946</v>
      </c>
      <c r="H2290" s="92"/>
    </row>
    <row r="2291" spans="1:8" s="15" customFormat="1" ht="25.5" outlineLevel="2">
      <c r="A2291" s="89" t="s">
        <v>213</v>
      </c>
      <c r="B2291" s="104" t="s">
        <v>9683</v>
      </c>
      <c r="C2291" s="103" t="s">
        <v>9682</v>
      </c>
      <c r="D2291" s="161">
        <v>9225895</v>
      </c>
      <c r="E2291" s="161">
        <v>9033823.1500000004</v>
      </c>
      <c r="F2291" s="162">
        <f t="shared" si="125"/>
        <v>192071.84999999963</v>
      </c>
      <c r="G2291" s="52">
        <f t="shared" si="126"/>
        <v>0.97918122306833111</v>
      </c>
      <c r="H2291" s="92"/>
    </row>
    <row r="2292" spans="1:8" s="15" customFormat="1" outlineLevel="2">
      <c r="A2292" s="89" t="s">
        <v>213</v>
      </c>
      <c r="B2292" s="104" t="s">
        <v>9681</v>
      </c>
      <c r="C2292" s="103" t="s">
        <v>9680</v>
      </c>
      <c r="D2292" s="161">
        <v>461295</v>
      </c>
      <c r="E2292" s="161">
        <v>420369.51</v>
      </c>
      <c r="F2292" s="162">
        <f t="shared" si="125"/>
        <v>40925.489999999991</v>
      </c>
      <c r="G2292" s="52">
        <f t="shared" si="126"/>
        <v>0.91128130588885636</v>
      </c>
      <c r="H2292" s="92"/>
    </row>
    <row r="2293" spans="1:8" s="15" customFormat="1" ht="25.5" outlineLevel="2">
      <c r="A2293" s="89" t="s">
        <v>213</v>
      </c>
      <c r="B2293" s="104" t="s">
        <v>11483</v>
      </c>
      <c r="C2293" s="103" t="s">
        <v>11484</v>
      </c>
      <c r="D2293" s="161">
        <v>14967000</v>
      </c>
      <c r="E2293" s="161">
        <v>14282749.65</v>
      </c>
      <c r="F2293" s="162">
        <f t="shared" si="125"/>
        <v>684250.34999999963</v>
      </c>
      <c r="G2293" s="52">
        <f t="shared" si="126"/>
        <v>0.95428273201042291</v>
      </c>
      <c r="H2293" s="92"/>
    </row>
    <row r="2294" spans="1:8" s="15" customFormat="1" outlineLevel="2">
      <c r="A2294" s="89" t="s">
        <v>213</v>
      </c>
      <c r="B2294" s="104" t="s">
        <v>11588</v>
      </c>
      <c r="C2294" s="103" t="s">
        <v>11589</v>
      </c>
      <c r="D2294" s="161">
        <v>695450</v>
      </c>
      <c r="E2294" s="161">
        <v>483076.94</v>
      </c>
      <c r="F2294" s="162">
        <f t="shared" si="125"/>
        <v>212373.06</v>
      </c>
      <c r="G2294" s="52">
        <f t="shared" si="126"/>
        <v>0.69462497663383416</v>
      </c>
      <c r="H2294" s="92"/>
    </row>
    <row r="2295" spans="1:8" s="15" customFormat="1" outlineLevel="2">
      <c r="A2295" s="89" t="s">
        <v>213</v>
      </c>
      <c r="B2295" s="104" t="s">
        <v>11997</v>
      </c>
      <c r="C2295" s="103" t="s">
        <v>11998</v>
      </c>
      <c r="D2295" s="161">
        <v>1490250</v>
      </c>
      <c r="E2295" s="161">
        <v>1489750</v>
      </c>
      <c r="F2295" s="162">
        <f t="shared" si="125"/>
        <v>500</v>
      </c>
      <c r="G2295" s="52">
        <f t="shared" si="126"/>
        <v>0.99966448582452605</v>
      </c>
      <c r="H2295" s="92"/>
    </row>
    <row r="2296" spans="1:8" s="15" customFormat="1" ht="25.5" outlineLevel="2">
      <c r="A2296" s="89" t="s">
        <v>213</v>
      </c>
      <c r="B2296" s="104" t="s">
        <v>11999</v>
      </c>
      <c r="C2296" s="103" t="s">
        <v>12000</v>
      </c>
      <c r="D2296" s="161">
        <v>4768800</v>
      </c>
      <c r="E2296" s="161">
        <v>4738442.62</v>
      </c>
      <c r="F2296" s="162">
        <f t="shared" si="125"/>
        <v>30357.379999999888</v>
      </c>
      <c r="G2296" s="52">
        <f t="shared" si="126"/>
        <v>0.99363416792484482</v>
      </c>
      <c r="H2296" s="92"/>
    </row>
    <row r="2297" spans="1:8" s="15" customFormat="1" outlineLevel="2">
      <c r="A2297" s="89" t="s">
        <v>213</v>
      </c>
      <c r="B2297" s="104" t="s">
        <v>11590</v>
      </c>
      <c r="C2297" s="103" t="s">
        <v>11591</v>
      </c>
      <c r="D2297" s="161">
        <v>458704.25</v>
      </c>
      <c r="E2297" s="161">
        <v>458204.26</v>
      </c>
      <c r="F2297" s="162">
        <f t="shared" si="125"/>
        <v>499.98999999999069</v>
      </c>
      <c r="G2297" s="52">
        <f t="shared" si="126"/>
        <v>0.99890999483872234</v>
      </c>
      <c r="H2297" s="92"/>
    </row>
    <row r="2298" spans="1:8" s="15" customFormat="1" outlineLevel="2">
      <c r="A2298" s="89" t="s">
        <v>213</v>
      </c>
      <c r="B2298" s="104" t="s">
        <v>11848</v>
      </c>
      <c r="C2298" s="103" t="s">
        <v>11849</v>
      </c>
      <c r="D2298" s="161">
        <v>440470.62</v>
      </c>
      <c r="E2298" s="161">
        <v>397576.34</v>
      </c>
      <c r="F2298" s="162">
        <f t="shared" si="125"/>
        <v>42894.27999999997</v>
      </c>
      <c r="G2298" s="52">
        <f t="shared" si="126"/>
        <v>0.90261715980057877</v>
      </c>
      <c r="H2298" s="92"/>
    </row>
    <row r="2299" spans="1:8" s="15" customFormat="1" outlineLevel="2">
      <c r="A2299" s="89" t="s">
        <v>213</v>
      </c>
      <c r="B2299" s="104" t="s">
        <v>12058</v>
      </c>
      <c r="C2299" s="103" t="s">
        <v>12059</v>
      </c>
      <c r="D2299" s="161">
        <v>983928</v>
      </c>
      <c r="E2299" s="161">
        <v>983428</v>
      </c>
      <c r="F2299" s="162">
        <f t="shared" si="125"/>
        <v>500</v>
      </c>
      <c r="G2299" s="52">
        <f t="shared" si="126"/>
        <v>0.99949183273572861</v>
      </c>
      <c r="H2299" s="92"/>
    </row>
    <row r="2300" spans="1:8" s="15" customFormat="1" outlineLevel="2">
      <c r="A2300" s="89" t="s">
        <v>213</v>
      </c>
      <c r="B2300" s="104" t="s">
        <v>11956</v>
      </c>
      <c r="C2300" s="103" t="s">
        <v>11957</v>
      </c>
      <c r="D2300" s="161">
        <v>491964</v>
      </c>
      <c r="E2300" s="161">
        <v>88157.98</v>
      </c>
      <c r="F2300" s="162">
        <f t="shared" si="125"/>
        <v>403806.02</v>
      </c>
      <c r="G2300" s="52">
        <f t="shared" si="126"/>
        <v>0.17919599808116041</v>
      </c>
      <c r="H2300" s="92"/>
    </row>
    <row r="2301" spans="1:8" s="15" customFormat="1" outlineLevel="2">
      <c r="A2301" s="89" t="s">
        <v>213</v>
      </c>
      <c r="B2301" s="104" t="s">
        <v>12060</v>
      </c>
      <c r="C2301" s="103" t="s">
        <v>12061</v>
      </c>
      <c r="D2301" s="161">
        <v>1180714</v>
      </c>
      <c r="E2301" s="161">
        <v>1180713.98</v>
      </c>
      <c r="F2301" s="162">
        <f t="shared" si="125"/>
        <v>2.0000000018626451E-2</v>
      </c>
      <c r="G2301" s="52">
        <f t="shared" si="126"/>
        <v>0.99999998306109694</v>
      </c>
      <c r="H2301" s="92"/>
    </row>
    <row r="2302" spans="1:8" s="15" customFormat="1" outlineLevel="2">
      <c r="A2302" s="89" t="s">
        <v>213</v>
      </c>
      <c r="B2302" s="104" t="s">
        <v>11850</v>
      </c>
      <c r="C2302" s="103" t="s">
        <v>11851</v>
      </c>
      <c r="D2302" s="161">
        <v>3191526.09</v>
      </c>
      <c r="E2302" s="161">
        <v>3191399.08</v>
      </c>
      <c r="F2302" s="162">
        <f t="shared" si="125"/>
        <v>127.00999999977648</v>
      </c>
      <c r="G2302" s="52">
        <f t="shared" si="126"/>
        <v>0.9999602039913138</v>
      </c>
      <c r="H2302" s="92"/>
    </row>
    <row r="2303" spans="1:8" s="15" customFormat="1" outlineLevel="2">
      <c r="A2303" s="89" t="s">
        <v>213</v>
      </c>
      <c r="B2303" s="104" t="s">
        <v>5221</v>
      </c>
      <c r="C2303" s="103" t="s">
        <v>5220</v>
      </c>
      <c r="D2303" s="161">
        <v>4807080</v>
      </c>
      <c r="E2303" s="161">
        <v>4319520</v>
      </c>
      <c r="F2303" s="162">
        <f t="shared" si="125"/>
        <v>487560</v>
      </c>
      <c r="G2303" s="52">
        <f t="shared" si="126"/>
        <v>0.89857460246136944</v>
      </c>
      <c r="H2303" s="92"/>
    </row>
    <row r="2304" spans="1:8" s="15" customFormat="1" ht="25.5" outlineLevel="2">
      <c r="A2304" s="89" t="s">
        <v>213</v>
      </c>
      <c r="B2304" s="104" t="s">
        <v>5219</v>
      </c>
      <c r="C2304" s="103" t="s">
        <v>5218</v>
      </c>
      <c r="D2304" s="161">
        <v>600885</v>
      </c>
      <c r="E2304" s="161">
        <v>539940</v>
      </c>
      <c r="F2304" s="162">
        <f t="shared" si="125"/>
        <v>60945</v>
      </c>
      <c r="G2304" s="52">
        <f t="shared" si="126"/>
        <v>0.89857460246136944</v>
      </c>
      <c r="H2304" s="92"/>
    </row>
    <row r="2305" spans="1:8" s="15" customFormat="1" ht="38.25" outlineLevel="2">
      <c r="A2305" s="89" t="s">
        <v>213</v>
      </c>
      <c r="B2305" s="104" t="s">
        <v>5215</v>
      </c>
      <c r="C2305" s="103" t="s">
        <v>5214</v>
      </c>
      <c r="D2305" s="161">
        <v>3525192</v>
      </c>
      <c r="E2305" s="161">
        <v>3132302.09</v>
      </c>
      <c r="F2305" s="162">
        <f t="shared" si="125"/>
        <v>392889.91000000015</v>
      </c>
      <c r="G2305" s="52">
        <f t="shared" si="126"/>
        <v>0.88854794008383087</v>
      </c>
      <c r="H2305" s="92"/>
    </row>
    <row r="2306" spans="1:8" s="15" customFormat="1" ht="25.5" outlineLevel="2">
      <c r="A2306" s="89" t="s">
        <v>213</v>
      </c>
      <c r="B2306" s="104" t="s">
        <v>5213</v>
      </c>
      <c r="C2306" s="103" t="s">
        <v>5212</v>
      </c>
      <c r="D2306" s="161">
        <v>801180</v>
      </c>
      <c r="E2306" s="161">
        <v>719921</v>
      </c>
      <c r="F2306" s="162">
        <f t="shared" si="125"/>
        <v>81259</v>
      </c>
      <c r="G2306" s="52">
        <f t="shared" si="126"/>
        <v>0.89857585062033496</v>
      </c>
      <c r="H2306" s="92"/>
    </row>
    <row r="2307" spans="1:8" s="15" customFormat="1" ht="25.5" outlineLevel="2">
      <c r="A2307" s="89" t="s">
        <v>213</v>
      </c>
      <c r="B2307" s="104" t="s">
        <v>5211</v>
      </c>
      <c r="C2307" s="103" t="s">
        <v>5210</v>
      </c>
      <c r="D2307" s="161">
        <v>512755</v>
      </c>
      <c r="E2307" s="161">
        <v>460748</v>
      </c>
      <c r="F2307" s="162">
        <f t="shared" si="125"/>
        <v>52007</v>
      </c>
      <c r="G2307" s="52">
        <f t="shared" si="126"/>
        <v>0.89857339275092396</v>
      </c>
      <c r="H2307" s="92"/>
    </row>
    <row r="2308" spans="1:8" s="15" customFormat="1" ht="25.5" outlineLevel="2">
      <c r="A2308" s="89" t="s">
        <v>213</v>
      </c>
      <c r="B2308" s="104" t="s">
        <v>5209</v>
      </c>
      <c r="C2308" s="103" t="s">
        <v>5208</v>
      </c>
      <c r="D2308" s="161">
        <v>280413</v>
      </c>
      <c r="E2308" s="161">
        <v>251972</v>
      </c>
      <c r="F2308" s="162">
        <f t="shared" si="125"/>
        <v>28441</v>
      </c>
      <c r="G2308" s="52">
        <f t="shared" si="126"/>
        <v>0.89857460246136944</v>
      </c>
      <c r="H2308" s="92"/>
    </row>
    <row r="2309" spans="1:8" s="15" customFormat="1" ht="25.5" outlineLevel="2">
      <c r="A2309" s="89" t="s">
        <v>213</v>
      </c>
      <c r="B2309" s="104" t="s">
        <v>5207</v>
      </c>
      <c r="C2309" s="103" t="s">
        <v>5206</v>
      </c>
      <c r="D2309" s="161">
        <v>3204720</v>
      </c>
      <c r="E2309" s="161">
        <v>2878880.8</v>
      </c>
      <c r="F2309" s="162">
        <f t="shared" si="125"/>
        <v>325839.20000000019</v>
      </c>
      <c r="G2309" s="52">
        <f t="shared" si="126"/>
        <v>0.89832522030005735</v>
      </c>
      <c r="H2309" s="92"/>
    </row>
    <row r="2310" spans="1:8" s="15" customFormat="1" ht="76.5" outlineLevel="2">
      <c r="A2310" s="89" t="s">
        <v>213</v>
      </c>
      <c r="B2310" s="104" t="s">
        <v>5205</v>
      </c>
      <c r="C2310" s="103" t="s">
        <v>5204</v>
      </c>
      <c r="D2310" s="161">
        <v>881298</v>
      </c>
      <c r="E2310" s="161">
        <v>791912</v>
      </c>
      <c r="F2310" s="162">
        <f t="shared" si="125"/>
        <v>89386</v>
      </c>
      <c r="G2310" s="52">
        <f t="shared" si="126"/>
        <v>0.89857460246136944</v>
      </c>
      <c r="H2310" s="92"/>
    </row>
    <row r="2311" spans="1:8" s="15" customFormat="1" ht="25.5" outlineLevel="2">
      <c r="A2311" s="89" t="s">
        <v>213</v>
      </c>
      <c r="B2311" s="104" t="s">
        <v>5203</v>
      </c>
      <c r="C2311" s="103" t="s">
        <v>5202</v>
      </c>
      <c r="D2311" s="161">
        <v>344507</v>
      </c>
      <c r="E2311" s="161">
        <v>309564</v>
      </c>
      <c r="F2311" s="162">
        <f t="shared" si="125"/>
        <v>34943</v>
      </c>
      <c r="G2311" s="52">
        <f t="shared" si="126"/>
        <v>0.89857100146005742</v>
      </c>
      <c r="H2311" s="92"/>
    </row>
    <row r="2312" spans="1:8" s="15" customFormat="1" ht="38.25" outlineLevel="2">
      <c r="A2312" s="89" t="s">
        <v>213</v>
      </c>
      <c r="B2312" s="104" t="s">
        <v>5201</v>
      </c>
      <c r="C2312" s="103" t="s">
        <v>5200</v>
      </c>
      <c r="D2312" s="161">
        <v>2323422</v>
      </c>
      <c r="E2312" s="161">
        <v>1687858.2</v>
      </c>
      <c r="F2312" s="162">
        <f t="shared" si="125"/>
        <v>635563.80000000005</v>
      </c>
      <c r="G2312" s="52">
        <f t="shared" si="126"/>
        <v>0.72645356719528353</v>
      </c>
      <c r="H2312" s="92"/>
    </row>
    <row r="2313" spans="1:8" s="15" customFormat="1" ht="25.5" outlineLevel="2">
      <c r="A2313" s="89" t="s">
        <v>213</v>
      </c>
      <c r="B2313" s="104" t="s">
        <v>5199</v>
      </c>
      <c r="C2313" s="103" t="s">
        <v>5198</v>
      </c>
      <c r="D2313" s="161">
        <v>100148</v>
      </c>
      <c r="E2313" s="161">
        <v>89560.8</v>
      </c>
      <c r="F2313" s="162">
        <f t="shared" si="125"/>
        <v>10587.199999999997</v>
      </c>
      <c r="G2313" s="52">
        <f t="shared" si="126"/>
        <v>0.89428445900067899</v>
      </c>
      <c r="H2313" s="92"/>
    </row>
    <row r="2314" spans="1:8" s="15" customFormat="1" ht="76.5" outlineLevel="2">
      <c r="A2314" s="89" t="s">
        <v>213</v>
      </c>
      <c r="B2314" s="104" t="s">
        <v>5197</v>
      </c>
      <c r="C2314" s="103" t="s">
        <v>5196</v>
      </c>
      <c r="D2314" s="161">
        <v>1282609.56</v>
      </c>
      <c r="E2314" s="161">
        <v>1104675.81</v>
      </c>
      <c r="F2314" s="162">
        <f t="shared" si="125"/>
        <v>177933.75</v>
      </c>
      <c r="G2314" s="52">
        <f t="shared" si="126"/>
        <v>0.86127208501393049</v>
      </c>
      <c r="H2314" s="92"/>
    </row>
    <row r="2315" spans="1:8" s="15" customFormat="1" ht="25.5" outlineLevel="2">
      <c r="A2315" s="89" t="s">
        <v>213</v>
      </c>
      <c r="B2315" s="104" t="s">
        <v>5193</v>
      </c>
      <c r="C2315" s="103" t="s">
        <v>5192</v>
      </c>
      <c r="D2315" s="161">
        <v>2163186</v>
      </c>
      <c r="E2315" s="161">
        <v>1943308.31</v>
      </c>
      <c r="F2315" s="162">
        <f t="shared" si="125"/>
        <v>219877.68999999994</v>
      </c>
      <c r="G2315" s="52">
        <f t="shared" si="126"/>
        <v>0.89835469996569872</v>
      </c>
      <c r="H2315" s="92"/>
    </row>
    <row r="2316" spans="1:8" s="8" customFormat="1" ht="25.5" outlineLevel="2">
      <c r="A2316" s="89" t="s">
        <v>213</v>
      </c>
      <c r="B2316" s="104" t="s">
        <v>5191</v>
      </c>
      <c r="C2316" s="103" t="s">
        <v>5190</v>
      </c>
      <c r="D2316" s="161">
        <v>7290738</v>
      </c>
      <c r="E2316" s="161">
        <v>6551273</v>
      </c>
      <c r="F2316" s="162">
        <f t="shared" si="125"/>
        <v>739465</v>
      </c>
      <c r="G2316" s="52">
        <f t="shared" si="126"/>
        <v>0.89857473962169532</v>
      </c>
      <c r="H2316" s="92"/>
    </row>
    <row r="2317" spans="1:8" s="15" customFormat="1" ht="38.25" outlineLevel="2">
      <c r="A2317" s="89" t="s">
        <v>213</v>
      </c>
      <c r="B2317" s="104" t="s">
        <v>5187</v>
      </c>
      <c r="C2317" s="103" t="s">
        <v>5186</v>
      </c>
      <c r="D2317" s="161">
        <v>15502834</v>
      </c>
      <c r="E2317" s="161">
        <v>10420027.25</v>
      </c>
      <c r="F2317" s="162">
        <f t="shared" si="125"/>
        <v>5082806.75</v>
      </c>
      <c r="G2317" s="52">
        <f t="shared" si="126"/>
        <v>0.67213692993164986</v>
      </c>
      <c r="H2317" s="92"/>
    </row>
    <row r="2318" spans="1:8" s="15" customFormat="1" ht="25.5" outlineLevel="2">
      <c r="A2318" s="89" t="s">
        <v>213</v>
      </c>
      <c r="B2318" s="104" t="s">
        <v>5185</v>
      </c>
      <c r="C2318" s="103" t="s">
        <v>5184</v>
      </c>
      <c r="D2318" s="161">
        <v>1318742.3999999999</v>
      </c>
      <c r="E2318" s="161">
        <v>1149018.72</v>
      </c>
      <c r="F2318" s="162">
        <f t="shared" si="125"/>
        <v>169723.67999999993</v>
      </c>
      <c r="G2318" s="52">
        <f t="shared" si="126"/>
        <v>0.87129883743784997</v>
      </c>
      <c r="H2318" s="92"/>
    </row>
    <row r="2319" spans="1:8" s="15" customFormat="1" ht="25.5" outlineLevel="2">
      <c r="A2319" s="89" t="s">
        <v>213</v>
      </c>
      <c r="B2319" s="104" t="s">
        <v>5183</v>
      </c>
      <c r="C2319" s="103" t="s">
        <v>5182</v>
      </c>
      <c r="D2319" s="161">
        <v>1201770</v>
      </c>
      <c r="E2319" s="161">
        <v>1079880</v>
      </c>
      <c r="F2319" s="162">
        <f t="shared" si="125"/>
        <v>121890</v>
      </c>
      <c r="G2319" s="52">
        <f t="shared" si="126"/>
        <v>0.89857460246136944</v>
      </c>
      <c r="H2319" s="92"/>
    </row>
    <row r="2320" spans="1:8" s="20" customFormat="1" ht="25.5" outlineLevel="2">
      <c r="A2320" s="89" t="s">
        <v>213</v>
      </c>
      <c r="B2320" s="104" t="s">
        <v>5181</v>
      </c>
      <c r="C2320" s="103" t="s">
        <v>5180</v>
      </c>
      <c r="D2320" s="161">
        <v>258381</v>
      </c>
      <c r="E2320" s="161">
        <v>224460</v>
      </c>
      <c r="F2320" s="162">
        <f t="shared" si="125"/>
        <v>33921</v>
      </c>
      <c r="G2320" s="52">
        <f t="shared" si="126"/>
        <v>0.86871712703333448</v>
      </c>
      <c r="H2320" s="92"/>
    </row>
    <row r="2321" spans="1:8" s="15" customFormat="1" ht="25.5" outlineLevel="2">
      <c r="A2321" s="89" t="s">
        <v>213</v>
      </c>
      <c r="B2321" s="104" t="s">
        <v>5179</v>
      </c>
      <c r="C2321" s="103" t="s">
        <v>5178</v>
      </c>
      <c r="D2321" s="161">
        <v>2227280</v>
      </c>
      <c r="E2321" s="161">
        <v>1822498.78</v>
      </c>
      <c r="F2321" s="162">
        <f t="shared" si="125"/>
        <v>404781.22</v>
      </c>
      <c r="G2321" s="52">
        <f t="shared" si="126"/>
        <v>0.81826208649114618</v>
      </c>
      <c r="H2321" s="92"/>
    </row>
    <row r="2322" spans="1:8" s="15" customFormat="1" ht="38.25" outlineLevel="2">
      <c r="A2322" s="89" t="s">
        <v>213</v>
      </c>
      <c r="B2322" s="104" t="s">
        <v>5177</v>
      </c>
      <c r="C2322" s="103" t="s">
        <v>5176</v>
      </c>
      <c r="D2322" s="161">
        <v>256378</v>
      </c>
      <c r="E2322" s="161">
        <v>230375</v>
      </c>
      <c r="F2322" s="162">
        <f t="shared" si="125"/>
        <v>26003</v>
      </c>
      <c r="G2322" s="52">
        <f t="shared" si="126"/>
        <v>0.89857554080303303</v>
      </c>
      <c r="H2322" s="92"/>
    </row>
    <row r="2323" spans="1:8" s="15" customFormat="1" ht="25.5" outlineLevel="2">
      <c r="A2323" s="89" t="s">
        <v>213</v>
      </c>
      <c r="B2323" s="104" t="s">
        <v>5173</v>
      </c>
      <c r="C2323" s="103" t="s">
        <v>5172</v>
      </c>
      <c r="D2323" s="161">
        <v>400590</v>
      </c>
      <c r="E2323" s="161">
        <v>341798.11</v>
      </c>
      <c r="F2323" s="162">
        <f t="shared" si="125"/>
        <v>58791.890000000014</v>
      </c>
      <c r="G2323" s="52">
        <f t="shared" si="126"/>
        <v>0.85323675079258088</v>
      </c>
      <c r="H2323" s="92"/>
    </row>
    <row r="2324" spans="1:8" s="15" customFormat="1" ht="25.5" outlineLevel="2">
      <c r="A2324" s="89" t="s">
        <v>213</v>
      </c>
      <c r="B2324" s="104" t="s">
        <v>5171</v>
      </c>
      <c r="C2324" s="103" t="s">
        <v>5170</v>
      </c>
      <c r="D2324" s="161">
        <v>270478.84000000003</v>
      </c>
      <c r="E2324" s="161">
        <v>243045</v>
      </c>
      <c r="F2324" s="162">
        <f t="shared" si="125"/>
        <v>27433.840000000026</v>
      </c>
      <c r="G2324" s="52">
        <f t="shared" si="126"/>
        <v>0.89857306397794368</v>
      </c>
      <c r="H2324" s="92"/>
    </row>
    <row r="2325" spans="1:8" s="15" customFormat="1" ht="25.5" outlineLevel="2">
      <c r="A2325" s="89" t="s">
        <v>213</v>
      </c>
      <c r="B2325" s="104" t="s">
        <v>5169</v>
      </c>
      <c r="C2325" s="103" t="s">
        <v>5168</v>
      </c>
      <c r="D2325" s="161">
        <v>1602360</v>
      </c>
      <c r="E2325" s="161">
        <v>1439840</v>
      </c>
      <c r="F2325" s="162">
        <f t="shared" si="125"/>
        <v>162520</v>
      </c>
      <c r="G2325" s="52">
        <f t="shared" si="126"/>
        <v>0.89857460246136944</v>
      </c>
      <c r="H2325" s="92"/>
    </row>
    <row r="2326" spans="1:8" s="15" customFormat="1" ht="25.5" outlineLevel="2">
      <c r="A2326" s="89" t="s">
        <v>213</v>
      </c>
      <c r="B2326" s="104" t="s">
        <v>5167</v>
      </c>
      <c r="C2326" s="103" t="s">
        <v>5166</v>
      </c>
      <c r="D2326" s="161">
        <v>2002950</v>
      </c>
      <c r="E2326" s="161">
        <v>1734589.42</v>
      </c>
      <c r="F2326" s="162">
        <f t="shared" si="125"/>
        <v>268360.58000000007</v>
      </c>
      <c r="G2326" s="52">
        <f t="shared" si="126"/>
        <v>0.86601733443171314</v>
      </c>
      <c r="H2326" s="92"/>
    </row>
    <row r="2327" spans="1:8" s="15" customFormat="1" ht="25.5" outlineLevel="2">
      <c r="A2327" s="89" t="s">
        <v>213</v>
      </c>
      <c r="B2327" s="104" t="s">
        <v>5165</v>
      </c>
      <c r="C2327" s="103" t="s">
        <v>5164</v>
      </c>
      <c r="D2327" s="161">
        <v>100148</v>
      </c>
      <c r="E2327" s="161">
        <v>89990</v>
      </c>
      <c r="F2327" s="162">
        <f t="shared" si="125"/>
        <v>10158</v>
      </c>
      <c r="G2327" s="52">
        <f t="shared" si="126"/>
        <v>0.89857011622798255</v>
      </c>
      <c r="H2327" s="92"/>
    </row>
    <row r="2328" spans="1:8" s="15" customFormat="1" ht="38.25" outlineLevel="2">
      <c r="A2328" s="89" t="s">
        <v>213</v>
      </c>
      <c r="B2328" s="104" t="s">
        <v>5163</v>
      </c>
      <c r="C2328" s="103" t="s">
        <v>5162</v>
      </c>
      <c r="D2328" s="161">
        <v>881180</v>
      </c>
      <c r="E2328" s="161">
        <v>500698.97</v>
      </c>
      <c r="F2328" s="162">
        <f t="shared" si="125"/>
        <v>380481.03</v>
      </c>
      <c r="G2328" s="52">
        <f t="shared" si="126"/>
        <v>0.56821417871490498</v>
      </c>
      <c r="H2328" s="92"/>
    </row>
    <row r="2329" spans="1:8" s="15" customFormat="1" outlineLevel="2">
      <c r="A2329" s="89" t="s">
        <v>213</v>
      </c>
      <c r="B2329" s="104" t="s">
        <v>5161</v>
      </c>
      <c r="C2329" s="103" t="s">
        <v>5160</v>
      </c>
      <c r="D2329" s="161">
        <v>929369</v>
      </c>
      <c r="E2329" s="161">
        <v>663337.49</v>
      </c>
      <c r="F2329" s="162">
        <f t="shared" si="125"/>
        <v>266031.51</v>
      </c>
      <c r="G2329" s="52">
        <f t="shared" si="126"/>
        <v>0.71375039408458851</v>
      </c>
      <c r="H2329" s="92"/>
    </row>
    <row r="2330" spans="1:8" s="15" customFormat="1" outlineLevel="2">
      <c r="A2330" s="89" t="s">
        <v>213</v>
      </c>
      <c r="B2330" s="104" t="s">
        <v>5159</v>
      </c>
      <c r="C2330" s="103" t="s">
        <v>5158</v>
      </c>
      <c r="D2330" s="161">
        <v>897322</v>
      </c>
      <c r="E2330" s="161">
        <v>780125.61</v>
      </c>
      <c r="F2330" s="162">
        <f t="shared" si="125"/>
        <v>117196.39000000001</v>
      </c>
      <c r="G2330" s="52">
        <f t="shared" si="126"/>
        <v>0.86939316098345965</v>
      </c>
      <c r="H2330" s="92"/>
    </row>
    <row r="2331" spans="1:8" s="15" customFormat="1" outlineLevel="2">
      <c r="A2331" s="89" t="s">
        <v>213</v>
      </c>
      <c r="B2331" s="104" t="s">
        <v>5157</v>
      </c>
      <c r="C2331" s="103" t="s">
        <v>5156</v>
      </c>
      <c r="D2331" s="161">
        <v>1762596</v>
      </c>
      <c r="E2331" s="161">
        <v>1563082.07</v>
      </c>
      <c r="F2331" s="162">
        <f t="shared" si="125"/>
        <v>199513.92999999993</v>
      </c>
      <c r="G2331" s="52">
        <f t="shared" si="126"/>
        <v>0.88680677251054696</v>
      </c>
      <c r="H2331" s="92"/>
    </row>
    <row r="2332" spans="1:8" s="15" customFormat="1" ht="25.5" outlineLevel="2">
      <c r="A2332" s="89" t="s">
        <v>213</v>
      </c>
      <c r="B2332" s="104" t="s">
        <v>5155</v>
      </c>
      <c r="C2332" s="103" t="s">
        <v>5154</v>
      </c>
      <c r="D2332" s="161">
        <v>10815930</v>
      </c>
      <c r="E2332" s="161">
        <v>9718921</v>
      </c>
      <c r="F2332" s="162">
        <f t="shared" si="125"/>
        <v>1097009</v>
      </c>
      <c r="G2332" s="52">
        <f t="shared" si="126"/>
        <v>0.89857469491758912</v>
      </c>
      <c r="H2332" s="92"/>
    </row>
    <row r="2333" spans="1:8" s="15" customFormat="1" ht="25.5" outlineLevel="2">
      <c r="A2333" s="89" t="s">
        <v>213</v>
      </c>
      <c r="B2333" s="104" t="s">
        <v>5153</v>
      </c>
      <c r="C2333" s="103" t="s">
        <v>5152</v>
      </c>
      <c r="D2333" s="161">
        <v>4005900</v>
      </c>
      <c r="E2333" s="161">
        <v>2457269</v>
      </c>
      <c r="F2333" s="162">
        <f t="shared" si="125"/>
        <v>1548631</v>
      </c>
      <c r="G2333" s="52">
        <f t="shared" si="126"/>
        <v>0.61341246661174764</v>
      </c>
      <c r="H2333" s="92"/>
    </row>
    <row r="2334" spans="1:8" s="15" customFormat="1" outlineLevel="2">
      <c r="A2334" s="89" t="s">
        <v>213</v>
      </c>
      <c r="B2334" s="104" t="s">
        <v>5151</v>
      </c>
      <c r="C2334" s="103" t="s">
        <v>5150</v>
      </c>
      <c r="D2334" s="161">
        <v>12818881</v>
      </c>
      <c r="E2334" s="161">
        <v>9839778.4900000002</v>
      </c>
      <c r="F2334" s="162">
        <f t="shared" si="125"/>
        <v>2979102.51</v>
      </c>
      <c r="G2334" s="52">
        <f t="shared" si="126"/>
        <v>0.76760042393715955</v>
      </c>
      <c r="H2334" s="92"/>
    </row>
    <row r="2335" spans="1:8" s="15" customFormat="1" ht="38.25" outlineLevel="2">
      <c r="A2335" s="89" t="s">
        <v>213</v>
      </c>
      <c r="B2335" s="104" t="s">
        <v>5149</v>
      </c>
      <c r="C2335" s="103" t="s">
        <v>5148</v>
      </c>
      <c r="D2335" s="161">
        <v>2403540</v>
      </c>
      <c r="E2335" s="161">
        <v>2159760</v>
      </c>
      <c r="F2335" s="162">
        <f t="shared" si="125"/>
        <v>243780</v>
      </c>
      <c r="G2335" s="52">
        <f t="shared" si="126"/>
        <v>0.89857460246136944</v>
      </c>
      <c r="H2335" s="92"/>
    </row>
    <row r="2336" spans="1:8" s="15" customFormat="1" ht="25.5" outlineLevel="2">
      <c r="A2336" s="89" t="s">
        <v>213</v>
      </c>
      <c r="B2336" s="104" t="s">
        <v>5147</v>
      </c>
      <c r="C2336" s="103" t="s">
        <v>5146</v>
      </c>
      <c r="D2336" s="161">
        <v>801180</v>
      </c>
      <c r="E2336" s="161">
        <v>719921</v>
      </c>
      <c r="F2336" s="162">
        <f t="shared" si="125"/>
        <v>81259</v>
      </c>
      <c r="G2336" s="52">
        <f t="shared" si="126"/>
        <v>0.89857585062033496</v>
      </c>
      <c r="H2336" s="92"/>
    </row>
    <row r="2337" spans="1:8" s="15" customFormat="1" ht="38.25" outlineLevel="2">
      <c r="A2337" s="89" t="s">
        <v>213</v>
      </c>
      <c r="B2337" s="104" t="s">
        <v>5145</v>
      </c>
      <c r="C2337" s="103" t="s">
        <v>5144</v>
      </c>
      <c r="D2337" s="161">
        <v>600885</v>
      </c>
      <c r="E2337" s="161">
        <v>539940</v>
      </c>
      <c r="F2337" s="162">
        <f t="shared" si="125"/>
        <v>60945</v>
      </c>
      <c r="G2337" s="52">
        <f t="shared" si="126"/>
        <v>0.89857460246136944</v>
      </c>
      <c r="H2337" s="92"/>
    </row>
    <row r="2338" spans="1:8" s="15" customFormat="1" ht="38.25" outlineLevel="2">
      <c r="A2338" s="89" t="s">
        <v>213</v>
      </c>
      <c r="B2338" s="104" t="s">
        <v>5143</v>
      </c>
      <c r="C2338" s="103" t="s">
        <v>5142</v>
      </c>
      <c r="D2338" s="161">
        <v>1201770</v>
      </c>
      <c r="E2338" s="161">
        <v>863263.82</v>
      </c>
      <c r="F2338" s="162">
        <f t="shared" si="125"/>
        <v>338506.18000000005</v>
      </c>
      <c r="G2338" s="52">
        <f t="shared" si="126"/>
        <v>0.71832698436472864</v>
      </c>
      <c r="H2338" s="92"/>
    </row>
    <row r="2339" spans="1:8" s="15" customFormat="1" ht="25.5" outlineLevel="2">
      <c r="A2339" s="89" t="s">
        <v>213</v>
      </c>
      <c r="B2339" s="104" t="s">
        <v>5141</v>
      </c>
      <c r="C2339" s="103" t="s">
        <v>5140</v>
      </c>
      <c r="D2339" s="161">
        <v>1602360</v>
      </c>
      <c r="E2339" s="161">
        <v>459286.94</v>
      </c>
      <c r="F2339" s="162">
        <f t="shared" si="125"/>
        <v>1143073.06</v>
      </c>
      <c r="G2339" s="52">
        <f t="shared" si="126"/>
        <v>0.28663155595496642</v>
      </c>
      <c r="H2339" s="92"/>
    </row>
    <row r="2340" spans="1:8" s="15" customFormat="1" ht="38.25" outlineLevel="2">
      <c r="A2340" s="89" t="s">
        <v>213</v>
      </c>
      <c r="B2340" s="104" t="s">
        <v>5137</v>
      </c>
      <c r="C2340" s="103" t="s">
        <v>5136</v>
      </c>
      <c r="D2340" s="161">
        <v>590790.16</v>
      </c>
      <c r="E2340" s="161">
        <v>530869</v>
      </c>
      <c r="F2340" s="162">
        <f t="shared" si="125"/>
        <v>59921.160000000033</v>
      </c>
      <c r="G2340" s="52">
        <f t="shared" si="126"/>
        <v>0.89857454633299916</v>
      </c>
      <c r="H2340" s="92"/>
    </row>
    <row r="2341" spans="1:8" s="15" customFormat="1" ht="38.25" outlineLevel="2">
      <c r="A2341" s="89" t="s">
        <v>213</v>
      </c>
      <c r="B2341" s="104" t="s">
        <v>5135</v>
      </c>
      <c r="C2341" s="103" t="s">
        <v>5134</v>
      </c>
      <c r="D2341" s="161">
        <v>239552.6</v>
      </c>
      <c r="E2341" s="161">
        <v>178253.76</v>
      </c>
      <c r="F2341" s="162">
        <f t="shared" si="125"/>
        <v>61298.84</v>
      </c>
      <c r="G2341" s="52">
        <f t="shared" si="126"/>
        <v>0.74411114719689953</v>
      </c>
      <c r="H2341" s="92"/>
    </row>
    <row r="2342" spans="1:8" s="15" customFormat="1" ht="25.5" outlineLevel="2">
      <c r="A2342" s="89" t="s">
        <v>213</v>
      </c>
      <c r="B2342" s="104" t="s">
        <v>5133</v>
      </c>
      <c r="C2342" s="103" t="s">
        <v>5132</v>
      </c>
      <c r="D2342" s="161">
        <v>2403540</v>
      </c>
      <c r="E2342" s="161">
        <v>1925117.86</v>
      </c>
      <c r="F2342" s="162">
        <f t="shared" si="125"/>
        <v>478422.1399999999</v>
      </c>
      <c r="G2342" s="52">
        <f t="shared" si="126"/>
        <v>0.80095103888431229</v>
      </c>
      <c r="H2342" s="92"/>
    </row>
    <row r="2343" spans="1:8" s="15" customFormat="1" ht="51" outlineLevel="2">
      <c r="A2343" s="89" t="s">
        <v>213</v>
      </c>
      <c r="B2343" s="104" t="s">
        <v>5131</v>
      </c>
      <c r="C2343" s="103" t="s">
        <v>5130</v>
      </c>
      <c r="D2343" s="161">
        <v>400590</v>
      </c>
      <c r="E2343" s="161">
        <v>289615.17</v>
      </c>
      <c r="F2343" s="162">
        <f t="shared" si="125"/>
        <v>110974.83000000002</v>
      </c>
      <c r="G2343" s="52">
        <f t="shared" si="126"/>
        <v>0.722971541975586</v>
      </c>
      <c r="H2343" s="92"/>
    </row>
    <row r="2344" spans="1:8" s="15" customFormat="1" ht="25.5" outlineLevel="2">
      <c r="A2344" s="89" t="s">
        <v>213</v>
      </c>
      <c r="B2344" s="104" t="s">
        <v>5129</v>
      </c>
      <c r="C2344" s="103" t="s">
        <v>5128</v>
      </c>
      <c r="D2344" s="161">
        <v>644950</v>
      </c>
      <c r="E2344" s="161">
        <v>509542.44</v>
      </c>
      <c r="F2344" s="162">
        <f t="shared" si="125"/>
        <v>135407.56</v>
      </c>
      <c r="G2344" s="52">
        <f t="shared" si="126"/>
        <v>0.79004952321885413</v>
      </c>
      <c r="H2344" s="92"/>
    </row>
    <row r="2345" spans="1:8" s="15" customFormat="1" ht="38.25" outlineLevel="2">
      <c r="A2345" s="89" t="s">
        <v>213</v>
      </c>
      <c r="B2345" s="104" t="s">
        <v>5127</v>
      </c>
      <c r="C2345" s="103" t="s">
        <v>5126</v>
      </c>
      <c r="D2345" s="161">
        <v>4811800</v>
      </c>
      <c r="E2345" s="161">
        <v>4388973</v>
      </c>
      <c r="F2345" s="162">
        <f t="shared" si="125"/>
        <v>422827</v>
      </c>
      <c r="G2345" s="52">
        <f t="shared" si="126"/>
        <v>0.9121270626376824</v>
      </c>
      <c r="H2345" s="92"/>
    </row>
    <row r="2346" spans="1:8" s="15" customFormat="1" ht="25.5" outlineLevel="2">
      <c r="A2346" s="89" t="s">
        <v>213</v>
      </c>
      <c r="B2346" s="104" t="s">
        <v>5125</v>
      </c>
      <c r="C2346" s="103" t="s">
        <v>5124</v>
      </c>
      <c r="D2346" s="161">
        <v>400590</v>
      </c>
      <c r="E2346" s="161">
        <v>359960</v>
      </c>
      <c r="F2346" s="162">
        <f t="shared" ref="F2346:F2409" si="127">D2346-E2346</f>
        <v>40630</v>
      </c>
      <c r="G2346" s="52">
        <f t="shared" ref="G2346:G2409" si="128">E2346/D2346</f>
        <v>0.89857460246136944</v>
      </c>
      <c r="H2346" s="92"/>
    </row>
    <row r="2347" spans="1:8" s="15" customFormat="1" ht="25.5" outlineLevel="2">
      <c r="A2347" s="89" t="s">
        <v>213</v>
      </c>
      <c r="B2347" s="104" t="s">
        <v>5123</v>
      </c>
      <c r="C2347" s="103" t="s">
        <v>5122</v>
      </c>
      <c r="D2347" s="161">
        <v>2163186</v>
      </c>
      <c r="E2347" s="161">
        <v>1677030.84</v>
      </c>
      <c r="F2347" s="162">
        <f t="shared" si="127"/>
        <v>486155.15999999992</v>
      </c>
      <c r="G2347" s="52">
        <f t="shared" si="128"/>
        <v>0.77525965867012825</v>
      </c>
      <c r="H2347" s="92"/>
    </row>
    <row r="2348" spans="1:8" s="15" customFormat="1" ht="25.5" outlineLevel="2">
      <c r="A2348" s="89" t="s">
        <v>213</v>
      </c>
      <c r="B2348" s="104" t="s">
        <v>5121</v>
      </c>
      <c r="C2348" s="103" t="s">
        <v>5120</v>
      </c>
      <c r="D2348" s="161">
        <v>769133</v>
      </c>
      <c r="E2348" s="161">
        <v>471456</v>
      </c>
      <c r="F2348" s="162">
        <f t="shared" si="127"/>
        <v>297677</v>
      </c>
      <c r="G2348" s="52">
        <f t="shared" si="128"/>
        <v>0.61297070857706015</v>
      </c>
      <c r="H2348" s="92"/>
    </row>
    <row r="2349" spans="1:8" s="15" customFormat="1" ht="63.75" outlineLevel="2">
      <c r="A2349" s="89" t="s">
        <v>213</v>
      </c>
      <c r="B2349" s="104" t="s">
        <v>5119</v>
      </c>
      <c r="C2349" s="103" t="s">
        <v>5118</v>
      </c>
      <c r="D2349" s="161">
        <v>2002950</v>
      </c>
      <c r="E2349" s="161">
        <v>1799800</v>
      </c>
      <c r="F2349" s="162">
        <f t="shared" si="127"/>
        <v>203150</v>
      </c>
      <c r="G2349" s="52">
        <f t="shared" si="128"/>
        <v>0.89857460246136944</v>
      </c>
      <c r="H2349" s="92"/>
    </row>
    <row r="2350" spans="1:8" s="15" customFormat="1" ht="38.25" outlineLevel="2">
      <c r="A2350" s="89" t="s">
        <v>213</v>
      </c>
      <c r="B2350" s="104" t="s">
        <v>5117</v>
      </c>
      <c r="C2350" s="103" t="s">
        <v>5116</v>
      </c>
      <c r="D2350" s="161">
        <v>1666053.8</v>
      </c>
      <c r="E2350" s="161">
        <v>1497074</v>
      </c>
      <c r="F2350" s="162">
        <f t="shared" si="127"/>
        <v>168979.80000000005</v>
      </c>
      <c r="G2350" s="52">
        <f t="shared" si="128"/>
        <v>0.89857482393425703</v>
      </c>
      <c r="H2350" s="92"/>
    </row>
    <row r="2351" spans="1:8" s="15" customFormat="1" ht="38.25" outlineLevel="2">
      <c r="A2351" s="89" t="s">
        <v>213</v>
      </c>
      <c r="B2351" s="104" t="s">
        <v>5115</v>
      </c>
      <c r="C2351" s="103" t="s">
        <v>5114</v>
      </c>
      <c r="D2351" s="161">
        <v>9958668</v>
      </c>
      <c r="E2351" s="161">
        <v>8545229.0700000003</v>
      </c>
      <c r="F2351" s="162">
        <f t="shared" si="127"/>
        <v>1413438.9299999997</v>
      </c>
      <c r="G2351" s="52">
        <f t="shared" si="128"/>
        <v>0.8580694797738011</v>
      </c>
      <c r="H2351" s="92"/>
    </row>
    <row r="2352" spans="1:8" s="15" customFormat="1" ht="25.5" outlineLevel="2">
      <c r="A2352" s="89" t="s">
        <v>213</v>
      </c>
      <c r="B2352" s="104" t="s">
        <v>5111</v>
      </c>
      <c r="C2352" s="103" t="s">
        <v>5110</v>
      </c>
      <c r="D2352" s="161">
        <v>480708</v>
      </c>
      <c r="E2352" s="161">
        <v>431952</v>
      </c>
      <c r="F2352" s="162">
        <f t="shared" si="127"/>
        <v>48756</v>
      </c>
      <c r="G2352" s="52">
        <f t="shared" si="128"/>
        <v>0.89857460246136944</v>
      </c>
      <c r="H2352" s="92"/>
    </row>
    <row r="2353" spans="1:8" s="15" customFormat="1" ht="25.5" outlineLevel="2">
      <c r="A2353" s="89" t="s">
        <v>213</v>
      </c>
      <c r="B2353" s="104" t="s">
        <v>5109</v>
      </c>
      <c r="C2353" s="103" t="s">
        <v>5108</v>
      </c>
      <c r="D2353" s="161">
        <v>600885</v>
      </c>
      <c r="E2353" s="161">
        <v>539940</v>
      </c>
      <c r="F2353" s="162">
        <f t="shared" si="127"/>
        <v>60945</v>
      </c>
      <c r="G2353" s="52">
        <f t="shared" si="128"/>
        <v>0.89857460246136944</v>
      </c>
      <c r="H2353" s="92"/>
    </row>
    <row r="2354" spans="1:8" s="15" customFormat="1" ht="38.25" outlineLevel="2">
      <c r="A2354" s="89" t="s">
        <v>213</v>
      </c>
      <c r="B2354" s="104" t="s">
        <v>5107</v>
      </c>
      <c r="C2354" s="103" t="s">
        <v>5106</v>
      </c>
      <c r="D2354" s="161">
        <v>1602360</v>
      </c>
      <c r="E2354" s="161">
        <v>1128470.24</v>
      </c>
      <c r="F2354" s="162">
        <f t="shared" si="127"/>
        <v>473889.76</v>
      </c>
      <c r="G2354" s="52">
        <f t="shared" si="128"/>
        <v>0.7042551236925535</v>
      </c>
      <c r="H2354" s="92"/>
    </row>
    <row r="2355" spans="1:8" s="15" customFormat="1" ht="38.25" outlineLevel="2">
      <c r="A2355" s="89" t="s">
        <v>213</v>
      </c>
      <c r="B2355" s="104" t="s">
        <v>5105</v>
      </c>
      <c r="C2355" s="103" t="s">
        <v>5104</v>
      </c>
      <c r="D2355" s="161">
        <v>2403540</v>
      </c>
      <c r="E2355" s="161">
        <v>1802302.67</v>
      </c>
      <c r="F2355" s="162">
        <f t="shared" si="127"/>
        <v>601237.33000000007</v>
      </c>
      <c r="G2355" s="52">
        <f t="shared" si="128"/>
        <v>0.74985341205055878</v>
      </c>
      <c r="H2355" s="92"/>
    </row>
    <row r="2356" spans="1:8" s="15" customFormat="1" ht="25.5" outlineLevel="2">
      <c r="A2356" s="89" t="s">
        <v>213</v>
      </c>
      <c r="B2356" s="104" t="s">
        <v>5103</v>
      </c>
      <c r="C2356" s="103" t="s">
        <v>5102</v>
      </c>
      <c r="D2356" s="161">
        <v>240354</v>
      </c>
      <c r="E2356" s="161">
        <v>211934.25</v>
      </c>
      <c r="F2356" s="162">
        <f t="shared" si="127"/>
        <v>28419.75</v>
      </c>
      <c r="G2356" s="52">
        <f t="shared" si="128"/>
        <v>0.88175878079832248</v>
      </c>
      <c r="H2356" s="92"/>
    </row>
    <row r="2357" spans="1:8" s="15" customFormat="1" outlineLevel="2">
      <c r="A2357" s="89" t="s">
        <v>213</v>
      </c>
      <c r="B2357" s="104" t="s">
        <v>5101</v>
      </c>
      <c r="C2357" s="103" t="s">
        <v>5100</v>
      </c>
      <c r="D2357" s="161">
        <v>1201770</v>
      </c>
      <c r="E2357" s="161">
        <v>1079880</v>
      </c>
      <c r="F2357" s="162">
        <f t="shared" si="127"/>
        <v>121890</v>
      </c>
      <c r="G2357" s="52">
        <f t="shared" si="128"/>
        <v>0.89857460246136944</v>
      </c>
      <c r="H2357" s="92"/>
    </row>
    <row r="2358" spans="1:8" s="15" customFormat="1" ht="38.25" outlineLevel="2">
      <c r="A2358" s="89" t="s">
        <v>213</v>
      </c>
      <c r="B2358" s="104" t="s">
        <v>5099</v>
      </c>
      <c r="C2358" s="103" t="s">
        <v>5098</v>
      </c>
      <c r="D2358" s="161">
        <v>761121</v>
      </c>
      <c r="E2358" s="161">
        <v>463545.28</v>
      </c>
      <c r="F2358" s="162">
        <f t="shared" si="127"/>
        <v>297575.71999999997</v>
      </c>
      <c r="G2358" s="52">
        <f t="shared" si="128"/>
        <v>0.60902968122020029</v>
      </c>
      <c r="H2358" s="92"/>
    </row>
    <row r="2359" spans="1:8" s="15" customFormat="1" ht="25.5" outlineLevel="2">
      <c r="A2359" s="89" t="s">
        <v>213</v>
      </c>
      <c r="B2359" s="104" t="s">
        <v>5095</v>
      </c>
      <c r="C2359" s="103" t="s">
        <v>5094</v>
      </c>
      <c r="D2359" s="161">
        <v>2403540</v>
      </c>
      <c r="E2359" s="161">
        <v>2159760</v>
      </c>
      <c r="F2359" s="162">
        <f t="shared" si="127"/>
        <v>243780</v>
      </c>
      <c r="G2359" s="52">
        <f t="shared" si="128"/>
        <v>0.89857460246136944</v>
      </c>
      <c r="H2359" s="92"/>
    </row>
    <row r="2360" spans="1:8" s="15" customFormat="1" ht="25.5" outlineLevel="2">
      <c r="A2360" s="89" t="s">
        <v>213</v>
      </c>
      <c r="B2360" s="104" t="s">
        <v>5093</v>
      </c>
      <c r="C2360" s="103" t="s">
        <v>5092</v>
      </c>
      <c r="D2360" s="161">
        <v>1842714</v>
      </c>
      <c r="E2360" s="161">
        <v>1450522.33</v>
      </c>
      <c r="F2360" s="162">
        <f t="shared" si="127"/>
        <v>392191.66999999993</v>
      </c>
      <c r="G2360" s="52">
        <f t="shared" si="128"/>
        <v>0.78716628299345426</v>
      </c>
      <c r="H2360" s="92"/>
    </row>
    <row r="2361" spans="1:8" s="15" customFormat="1" ht="25.5" outlineLevel="2">
      <c r="A2361" s="89" t="s">
        <v>213</v>
      </c>
      <c r="B2361" s="104" t="s">
        <v>5091</v>
      </c>
      <c r="C2361" s="103" t="s">
        <v>5090</v>
      </c>
      <c r="D2361" s="161">
        <v>400590</v>
      </c>
      <c r="E2361" s="161">
        <v>282430.45</v>
      </c>
      <c r="F2361" s="162">
        <f t="shared" si="127"/>
        <v>118159.54999999999</v>
      </c>
      <c r="G2361" s="52">
        <f t="shared" si="128"/>
        <v>0.70503619661000028</v>
      </c>
      <c r="H2361" s="92"/>
    </row>
    <row r="2362" spans="1:8" s="15" customFormat="1" ht="38.25" outlineLevel="2">
      <c r="A2362" s="89" t="s">
        <v>213</v>
      </c>
      <c r="B2362" s="104" t="s">
        <v>5089</v>
      </c>
      <c r="C2362" s="103" t="s">
        <v>5088</v>
      </c>
      <c r="D2362" s="161">
        <v>901328</v>
      </c>
      <c r="E2362" s="161">
        <v>662371.07999999996</v>
      </c>
      <c r="F2362" s="162">
        <f t="shared" si="127"/>
        <v>238956.92000000004</v>
      </c>
      <c r="G2362" s="52">
        <f t="shared" si="128"/>
        <v>0.73488350522784152</v>
      </c>
      <c r="H2362" s="92"/>
    </row>
    <row r="2363" spans="1:8" s="15" customFormat="1" ht="38.25" outlineLevel="2">
      <c r="A2363" s="89" t="s">
        <v>213</v>
      </c>
      <c r="B2363" s="104" t="s">
        <v>5087</v>
      </c>
      <c r="C2363" s="103" t="s">
        <v>5086</v>
      </c>
      <c r="D2363" s="161">
        <v>400590</v>
      </c>
      <c r="E2363" s="161">
        <v>355158.19</v>
      </c>
      <c r="F2363" s="162">
        <f t="shared" si="127"/>
        <v>45431.81</v>
      </c>
      <c r="G2363" s="52">
        <f t="shared" si="128"/>
        <v>0.88658775805686618</v>
      </c>
      <c r="H2363" s="92"/>
    </row>
    <row r="2364" spans="1:8" s="15" customFormat="1" ht="25.5" outlineLevel="2">
      <c r="A2364" s="89" t="s">
        <v>213</v>
      </c>
      <c r="B2364" s="104" t="s">
        <v>5085</v>
      </c>
      <c r="C2364" s="103" t="s">
        <v>5084</v>
      </c>
      <c r="D2364" s="161">
        <v>400590</v>
      </c>
      <c r="E2364" s="161">
        <v>359960</v>
      </c>
      <c r="F2364" s="162">
        <f t="shared" si="127"/>
        <v>40630</v>
      </c>
      <c r="G2364" s="52">
        <f t="shared" si="128"/>
        <v>0.89857460246136944</v>
      </c>
      <c r="H2364" s="92"/>
    </row>
    <row r="2365" spans="1:8" s="15" customFormat="1" ht="25.5" outlineLevel="2">
      <c r="A2365" s="89" t="s">
        <v>213</v>
      </c>
      <c r="B2365" s="104" t="s">
        <v>5083</v>
      </c>
      <c r="C2365" s="103" t="s">
        <v>5082</v>
      </c>
      <c r="D2365" s="161">
        <v>216319</v>
      </c>
      <c r="E2365" s="161">
        <v>173874.69</v>
      </c>
      <c r="F2365" s="162">
        <f t="shared" si="127"/>
        <v>42444.31</v>
      </c>
      <c r="G2365" s="52">
        <f t="shared" si="128"/>
        <v>0.80378834036769775</v>
      </c>
      <c r="H2365" s="92"/>
    </row>
    <row r="2366" spans="1:8" s="15" customFormat="1" ht="63.75" outlineLevel="2">
      <c r="A2366" s="89" t="s">
        <v>213</v>
      </c>
      <c r="B2366" s="104" t="s">
        <v>5081</v>
      </c>
      <c r="C2366" s="103" t="s">
        <v>5080</v>
      </c>
      <c r="D2366" s="161">
        <v>2523717</v>
      </c>
      <c r="E2366" s="161">
        <v>1847370.93</v>
      </c>
      <c r="F2366" s="162">
        <f t="shared" si="127"/>
        <v>676346.07000000007</v>
      </c>
      <c r="G2366" s="52">
        <f t="shared" si="128"/>
        <v>0.73200399648613534</v>
      </c>
      <c r="H2366" s="92"/>
    </row>
    <row r="2367" spans="1:8" s="15" customFormat="1" ht="25.5" outlineLevel="2">
      <c r="A2367" s="89" t="s">
        <v>213</v>
      </c>
      <c r="B2367" s="104" t="s">
        <v>5079</v>
      </c>
      <c r="C2367" s="103" t="s">
        <v>5078</v>
      </c>
      <c r="D2367" s="161">
        <v>400590</v>
      </c>
      <c r="E2367" s="161">
        <v>99599.99</v>
      </c>
      <c r="F2367" s="162">
        <f t="shared" si="127"/>
        <v>300990.01</v>
      </c>
      <c r="G2367" s="52">
        <f t="shared" si="128"/>
        <v>0.2486332409695699</v>
      </c>
      <c r="H2367" s="92"/>
    </row>
    <row r="2368" spans="1:8" s="15" customFormat="1" ht="25.5" outlineLevel="2">
      <c r="A2368" s="89" t="s">
        <v>213</v>
      </c>
      <c r="B2368" s="104" t="s">
        <v>5077</v>
      </c>
      <c r="C2368" s="103" t="s">
        <v>5076</v>
      </c>
      <c r="D2368" s="161">
        <v>981446</v>
      </c>
      <c r="E2368" s="161">
        <v>881902</v>
      </c>
      <c r="F2368" s="162">
        <f t="shared" si="127"/>
        <v>99544</v>
      </c>
      <c r="G2368" s="52">
        <f t="shared" si="128"/>
        <v>0.8985741446804002</v>
      </c>
      <c r="H2368" s="92"/>
    </row>
    <row r="2369" spans="1:8" s="15" customFormat="1" outlineLevel="2">
      <c r="A2369" s="89" t="s">
        <v>213</v>
      </c>
      <c r="B2369" s="104" t="s">
        <v>5075</v>
      </c>
      <c r="C2369" s="103" t="s">
        <v>5074</v>
      </c>
      <c r="D2369" s="161">
        <v>717857.4</v>
      </c>
      <c r="E2369" s="161">
        <v>645048</v>
      </c>
      <c r="F2369" s="162">
        <f t="shared" si="127"/>
        <v>72809.400000000023</v>
      </c>
      <c r="G2369" s="52">
        <f t="shared" si="128"/>
        <v>0.89857400648095287</v>
      </c>
      <c r="H2369" s="92"/>
    </row>
    <row r="2370" spans="1:8" s="15" customFormat="1" ht="25.5" outlineLevel="2">
      <c r="A2370" s="89" t="s">
        <v>213</v>
      </c>
      <c r="B2370" s="104" t="s">
        <v>5073</v>
      </c>
      <c r="C2370" s="103" t="s">
        <v>5072</v>
      </c>
      <c r="D2370" s="161">
        <v>570841</v>
      </c>
      <c r="E2370" s="161">
        <v>512359.72</v>
      </c>
      <c r="F2370" s="162">
        <f t="shared" si="127"/>
        <v>58481.280000000028</v>
      </c>
      <c r="G2370" s="52">
        <f t="shared" si="128"/>
        <v>0.89755241827409027</v>
      </c>
      <c r="H2370" s="92"/>
    </row>
    <row r="2371" spans="1:8" s="17" customFormat="1" ht="25.5" outlineLevel="2">
      <c r="A2371" s="89" t="s">
        <v>213</v>
      </c>
      <c r="B2371" s="104" t="s">
        <v>5071</v>
      </c>
      <c r="C2371" s="103" t="s">
        <v>5070</v>
      </c>
      <c r="D2371" s="161">
        <v>4005900</v>
      </c>
      <c r="E2371" s="161">
        <v>2955669.35</v>
      </c>
      <c r="F2371" s="162">
        <f t="shared" si="127"/>
        <v>1050230.6499999999</v>
      </c>
      <c r="G2371" s="52">
        <f t="shared" si="128"/>
        <v>0.73782903966649194</v>
      </c>
      <c r="H2371" s="92"/>
    </row>
    <row r="2372" spans="1:8" s="17" customFormat="1" ht="25.5" outlineLevel="2">
      <c r="A2372" s="89" t="s">
        <v>213</v>
      </c>
      <c r="B2372" s="104" t="s">
        <v>5069</v>
      </c>
      <c r="C2372" s="103" t="s">
        <v>5068</v>
      </c>
      <c r="D2372" s="161">
        <v>801180</v>
      </c>
      <c r="E2372" s="161">
        <v>719921</v>
      </c>
      <c r="F2372" s="162">
        <f t="shared" si="127"/>
        <v>81259</v>
      </c>
      <c r="G2372" s="52">
        <f t="shared" si="128"/>
        <v>0.89857585062033496</v>
      </c>
      <c r="H2372" s="92"/>
    </row>
    <row r="2373" spans="1:8" s="15" customFormat="1" ht="25.5" outlineLevel="2">
      <c r="A2373" s="89" t="s">
        <v>213</v>
      </c>
      <c r="B2373" s="104" t="s">
        <v>5067</v>
      </c>
      <c r="C2373" s="103" t="s">
        <v>5066</v>
      </c>
      <c r="D2373" s="161">
        <v>1842714</v>
      </c>
      <c r="E2373" s="161">
        <v>1655817</v>
      </c>
      <c r="F2373" s="162">
        <f t="shared" si="127"/>
        <v>186897</v>
      </c>
      <c r="G2373" s="52">
        <f t="shared" si="128"/>
        <v>0.89857514513918058</v>
      </c>
      <c r="H2373" s="92"/>
    </row>
    <row r="2374" spans="1:8" s="15" customFormat="1" ht="25.5" outlineLevel="2">
      <c r="A2374" s="89" t="s">
        <v>213</v>
      </c>
      <c r="B2374" s="104" t="s">
        <v>5065</v>
      </c>
      <c r="C2374" s="103" t="s">
        <v>5064</v>
      </c>
      <c r="D2374" s="161">
        <v>651359.20000000007</v>
      </c>
      <c r="E2374" s="161">
        <v>585294</v>
      </c>
      <c r="F2374" s="162">
        <f t="shared" si="127"/>
        <v>66065.20000000007</v>
      </c>
      <c r="G2374" s="52">
        <f t="shared" si="128"/>
        <v>0.89857332175549209</v>
      </c>
      <c r="H2374" s="92"/>
    </row>
    <row r="2375" spans="1:8" s="15" customFormat="1" ht="25.5" outlineLevel="2">
      <c r="A2375" s="89" t="s">
        <v>213</v>
      </c>
      <c r="B2375" s="104" t="s">
        <v>5059</v>
      </c>
      <c r="C2375" s="103" t="s">
        <v>5058</v>
      </c>
      <c r="D2375" s="161">
        <v>2403540</v>
      </c>
      <c r="E2375" s="161">
        <v>2159760</v>
      </c>
      <c r="F2375" s="162">
        <f t="shared" si="127"/>
        <v>243780</v>
      </c>
      <c r="G2375" s="52">
        <f t="shared" si="128"/>
        <v>0.89857460246136944</v>
      </c>
      <c r="H2375" s="92"/>
    </row>
    <row r="2376" spans="1:8" s="15" customFormat="1" ht="38.25" outlineLevel="2">
      <c r="A2376" s="89" t="s">
        <v>213</v>
      </c>
      <c r="B2376" s="104" t="s">
        <v>5057</v>
      </c>
      <c r="C2376" s="103" t="s">
        <v>5056</v>
      </c>
      <c r="D2376" s="161">
        <v>801180</v>
      </c>
      <c r="E2376" s="161">
        <v>719921</v>
      </c>
      <c r="F2376" s="162">
        <f t="shared" si="127"/>
        <v>81259</v>
      </c>
      <c r="G2376" s="52">
        <f t="shared" si="128"/>
        <v>0.89857585062033496</v>
      </c>
      <c r="H2376" s="92"/>
    </row>
    <row r="2377" spans="1:8" s="15" customFormat="1" ht="25.5" outlineLevel="2">
      <c r="A2377" s="89" t="s">
        <v>213</v>
      </c>
      <c r="B2377" s="104" t="s">
        <v>5055</v>
      </c>
      <c r="C2377" s="103" t="s">
        <v>5054</v>
      </c>
      <c r="D2377" s="161">
        <v>801180</v>
      </c>
      <c r="E2377" s="161">
        <v>719921</v>
      </c>
      <c r="F2377" s="162">
        <f t="shared" si="127"/>
        <v>81259</v>
      </c>
      <c r="G2377" s="52">
        <f t="shared" si="128"/>
        <v>0.89857585062033496</v>
      </c>
      <c r="H2377" s="92"/>
    </row>
    <row r="2378" spans="1:8" s="15" customFormat="1" ht="25.5" outlineLevel="2">
      <c r="A2378" s="89" t="s">
        <v>213</v>
      </c>
      <c r="B2378" s="104" t="s">
        <v>5053</v>
      </c>
      <c r="C2378" s="103" t="s">
        <v>5052</v>
      </c>
      <c r="D2378" s="161">
        <v>1201770</v>
      </c>
      <c r="E2378" s="161">
        <v>960004.8</v>
      </c>
      <c r="F2378" s="162">
        <f t="shared" si="127"/>
        <v>241765.19999999995</v>
      </c>
      <c r="G2378" s="52">
        <f t="shared" si="128"/>
        <v>0.79882573204523333</v>
      </c>
      <c r="H2378" s="92"/>
    </row>
    <row r="2379" spans="1:8" s="15" customFormat="1" ht="25.5" outlineLevel="2">
      <c r="A2379" s="89" t="s">
        <v>213</v>
      </c>
      <c r="B2379" s="104" t="s">
        <v>5051</v>
      </c>
      <c r="C2379" s="103" t="s">
        <v>5050</v>
      </c>
      <c r="D2379" s="161">
        <v>224330</v>
      </c>
      <c r="E2379" s="161">
        <v>194880</v>
      </c>
      <c r="F2379" s="162">
        <f t="shared" si="127"/>
        <v>29450</v>
      </c>
      <c r="G2379" s="52">
        <f t="shared" si="128"/>
        <v>0.86872018900726611</v>
      </c>
      <c r="H2379" s="92"/>
    </row>
    <row r="2380" spans="1:8" s="15" customFormat="1" ht="25.5" outlineLevel="2">
      <c r="A2380" s="89" t="s">
        <v>213</v>
      </c>
      <c r="B2380" s="104" t="s">
        <v>5049</v>
      </c>
      <c r="C2380" s="103" t="s">
        <v>5048</v>
      </c>
      <c r="D2380" s="161">
        <v>640944</v>
      </c>
      <c r="E2380" s="161">
        <v>461922.4</v>
      </c>
      <c r="F2380" s="162">
        <f t="shared" si="127"/>
        <v>179021.59999999998</v>
      </c>
      <c r="G2380" s="52">
        <f t="shared" si="128"/>
        <v>0.72069073117152205</v>
      </c>
      <c r="H2380" s="92"/>
    </row>
    <row r="2381" spans="1:8" s="15" customFormat="1" ht="38.25" outlineLevel="2">
      <c r="A2381" s="89" t="s">
        <v>213</v>
      </c>
      <c r="B2381" s="104" t="s">
        <v>5045</v>
      </c>
      <c r="C2381" s="103" t="s">
        <v>5044</v>
      </c>
      <c r="D2381" s="161">
        <v>48071</v>
      </c>
      <c r="E2381" s="161">
        <v>41829.410000000003</v>
      </c>
      <c r="F2381" s="162">
        <f t="shared" si="127"/>
        <v>6241.5899999999965</v>
      </c>
      <c r="G2381" s="52">
        <f t="shared" si="128"/>
        <v>0.87015893158037072</v>
      </c>
      <c r="H2381" s="92"/>
    </row>
    <row r="2382" spans="1:8" s="15" customFormat="1" ht="25.5" outlineLevel="2">
      <c r="A2382" s="89" t="s">
        <v>213</v>
      </c>
      <c r="B2382" s="104" t="s">
        <v>5043</v>
      </c>
      <c r="C2382" s="103" t="s">
        <v>5042</v>
      </c>
      <c r="D2382" s="161">
        <v>7210620</v>
      </c>
      <c r="E2382" s="161">
        <v>6479280</v>
      </c>
      <c r="F2382" s="162">
        <f t="shared" si="127"/>
        <v>731340</v>
      </c>
      <c r="G2382" s="52">
        <f t="shared" si="128"/>
        <v>0.89857460246136944</v>
      </c>
      <c r="H2382" s="92"/>
    </row>
    <row r="2383" spans="1:8" s="15" customFormat="1" ht="25.5" outlineLevel="2">
      <c r="A2383" s="89" t="s">
        <v>213</v>
      </c>
      <c r="B2383" s="104" t="s">
        <v>5041</v>
      </c>
      <c r="C2383" s="103" t="s">
        <v>5040</v>
      </c>
      <c r="D2383" s="161">
        <v>296116.64</v>
      </c>
      <c r="E2383" s="161">
        <v>261361.97</v>
      </c>
      <c r="F2383" s="162">
        <f t="shared" si="127"/>
        <v>34754.670000000013</v>
      </c>
      <c r="G2383" s="52">
        <f t="shared" si="128"/>
        <v>0.88263182373000038</v>
      </c>
      <c r="H2383" s="92"/>
    </row>
    <row r="2384" spans="1:8" s="15" customFormat="1" ht="25.5" outlineLevel="2">
      <c r="A2384" s="89" t="s">
        <v>213</v>
      </c>
      <c r="B2384" s="104" t="s">
        <v>5037</v>
      </c>
      <c r="C2384" s="103" t="s">
        <v>5036</v>
      </c>
      <c r="D2384" s="161">
        <v>1025510</v>
      </c>
      <c r="E2384" s="161">
        <v>921498</v>
      </c>
      <c r="F2384" s="162">
        <f t="shared" si="127"/>
        <v>104012</v>
      </c>
      <c r="G2384" s="52">
        <f t="shared" si="128"/>
        <v>0.89857534300006825</v>
      </c>
      <c r="H2384" s="92"/>
    </row>
    <row r="2385" spans="1:8" s="15" customFormat="1" ht="25.5" outlineLevel="2">
      <c r="A2385" s="89" t="s">
        <v>213</v>
      </c>
      <c r="B2385" s="104" t="s">
        <v>5035</v>
      </c>
      <c r="C2385" s="103" t="s">
        <v>5034</v>
      </c>
      <c r="D2385" s="161">
        <v>294834.2</v>
      </c>
      <c r="E2385" s="161">
        <v>233798.36</v>
      </c>
      <c r="F2385" s="162">
        <f t="shared" si="127"/>
        <v>61035.840000000026</v>
      </c>
      <c r="G2385" s="52">
        <f t="shared" si="128"/>
        <v>0.79298249660317555</v>
      </c>
      <c r="H2385" s="92"/>
    </row>
    <row r="2386" spans="1:8" s="15" customFormat="1" ht="25.5" outlineLevel="2">
      <c r="A2386" s="89" t="s">
        <v>213</v>
      </c>
      <c r="B2386" s="104" t="s">
        <v>5033</v>
      </c>
      <c r="C2386" s="103" t="s">
        <v>5032</v>
      </c>
      <c r="D2386" s="161">
        <v>2804130</v>
      </c>
      <c r="E2386" s="161">
        <v>2364700.62</v>
      </c>
      <c r="F2386" s="162">
        <f t="shared" si="127"/>
        <v>439429.37999999989</v>
      </c>
      <c r="G2386" s="52">
        <f t="shared" si="128"/>
        <v>0.84329207989643851</v>
      </c>
      <c r="H2386" s="92"/>
    </row>
    <row r="2387" spans="1:8" s="15" customFormat="1" ht="38.25" outlineLevel="2">
      <c r="A2387" s="89" t="s">
        <v>213</v>
      </c>
      <c r="B2387" s="104" t="s">
        <v>5029</v>
      </c>
      <c r="C2387" s="103" t="s">
        <v>5028</v>
      </c>
      <c r="D2387" s="161">
        <v>1762596</v>
      </c>
      <c r="E2387" s="161">
        <v>1583823.72</v>
      </c>
      <c r="F2387" s="162">
        <f t="shared" si="127"/>
        <v>178772.28000000003</v>
      </c>
      <c r="G2387" s="52">
        <f t="shared" si="128"/>
        <v>0.8985744436047739</v>
      </c>
      <c r="H2387" s="92"/>
    </row>
    <row r="2388" spans="1:8" s="15" customFormat="1" outlineLevel="2">
      <c r="A2388" s="89" t="s">
        <v>213</v>
      </c>
      <c r="B2388" s="104" t="s">
        <v>5025</v>
      </c>
      <c r="C2388" s="103" t="s">
        <v>5024</v>
      </c>
      <c r="D2388" s="161">
        <v>7366049.5999999996</v>
      </c>
      <c r="E2388" s="161">
        <v>6618946</v>
      </c>
      <c r="F2388" s="162">
        <f t="shared" si="127"/>
        <v>747103.59999999963</v>
      </c>
      <c r="G2388" s="52">
        <f t="shared" si="128"/>
        <v>0.8985747258611998</v>
      </c>
      <c r="H2388" s="92"/>
    </row>
    <row r="2389" spans="1:8" s="15" customFormat="1" outlineLevel="2">
      <c r="A2389" s="89" t="s">
        <v>213</v>
      </c>
      <c r="B2389" s="104" t="s">
        <v>5023</v>
      </c>
      <c r="C2389" s="103" t="s">
        <v>5022</v>
      </c>
      <c r="D2389" s="161">
        <v>400590</v>
      </c>
      <c r="E2389" s="161">
        <v>359960</v>
      </c>
      <c r="F2389" s="162">
        <f t="shared" si="127"/>
        <v>40630</v>
      </c>
      <c r="G2389" s="52">
        <f t="shared" si="128"/>
        <v>0.89857460246136944</v>
      </c>
      <c r="H2389" s="92"/>
    </row>
    <row r="2390" spans="1:8" s="15" customFormat="1" ht="76.5" outlineLevel="2">
      <c r="A2390" s="89" t="s">
        <v>213</v>
      </c>
      <c r="B2390" s="104" t="s">
        <v>5019</v>
      </c>
      <c r="C2390" s="103" t="s">
        <v>5018</v>
      </c>
      <c r="D2390" s="161">
        <v>161037.4</v>
      </c>
      <c r="E2390" s="161">
        <v>121521.4</v>
      </c>
      <c r="F2390" s="162">
        <f t="shared" si="127"/>
        <v>39516</v>
      </c>
      <c r="G2390" s="52">
        <f t="shared" si="128"/>
        <v>0.75461600845517873</v>
      </c>
      <c r="H2390" s="92"/>
    </row>
    <row r="2391" spans="1:8" s="15" customFormat="1" ht="25.5" outlineLevel="2">
      <c r="A2391" s="89" t="s">
        <v>213</v>
      </c>
      <c r="B2391" s="104" t="s">
        <v>5017</v>
      </c>
      <c r="C2391" s="103" t="s">
        <v>5016</v>
      </c>
      <c r="D2391" s="161">
        <v>448000</v>
      </c>
      <c r="E2391" s="161">
        <v>381645.32</v>
      </c>
      <c r="F2391" s="162">
        <f t="shared" si="127"/>
        <v>66354.679999999993</v>
      </c>
      <c r="G2391" s="52">
        <f t="shared" si="128"/>
        <v>0.85188687500000004</v>
      </c>
      <c r="H2391" s="92"/>
    </row>
    <row r="2392" spans="1:8" s="15" customFormat="1" ht="25.5" outlineLevel="2">
      <c r="A2392" s="89" t="s">
        <v>213</v>
      </c>
      <c r="B2392" s="104" t="s">
        <v>5017</v>
      </c>
      <c r="C2392" s="103" t="s">
        <v>5016</v>
      </c>
      <c r="D2392" s="161">
        <v>1795304</v>
      </c>
      <c r="E2392" s="161">
        <v>1618228.07</v>
      </c>
      <c r="F2392" s="162">
        <f t="shared" si="127"/>
        <v>177075.92999999993</v>
      </c>
      <c r="G2392" s="52">
        <f t="shared" si="128"/>
        <v>0.90136716121615057</v>
      </c>
      <c r="H2392" s="92"/>
    </row>
    <row r="2393" spans="1:8" s="15" customFormat="1" outlineLevel="2">
      <c r="A2393" s="89" t="s">
        <v>213</v>
      </c>
      <c r="B2393" s="104" t="s">
        <v>5015</v>
      </c>
      <c r="C2393" s="103" t="s">
        <v>5014</v>
      </c>
      <c r="D2393" s="161">
        <v>2002950</v>
      </c>
      <c r="E2393" s="161">
        <v>1799800</v>
      </c>
      <c r="F2393" s="162">
        <f t="shared" si="127"/>
        <v>203150</v>
      </c>
      <c r="G2393" s="52">
        <f t="shared" si="128"/>
        <v>0.89857460246136944</v>
      </c>
      <c r="H2393" s="92"/>
    </row>
    <row r="2394" spans="1:8" s="15" customFormat="1" ht="25.5" outlineLevel="2">
      <c r="A2394" s="89" t="s">
        <v>213</v>
      </c>
      <c r="B2394" s="104" t="s">
        <v>5013</v>
      </c>
      <c r="C2394" s="103" t="s">
        <v>5012</v>
      </c>
      <c r="D2394" s="161">
        <v>7210620</v>
      </c>
      <c r="E2394" s="161">
        <v>6479280</v>
      </c>
      <c r="F2394" s="162">
        <f t="shared" si="127"/>
        <v>731340</v>
      </c>
      <c r="G2394" s="52">
        <f t="shared" si="128"/>
        <v>0.89857460246136944</v>
      </c>
      <c r="H2394" s="92"/>
    </row>
    <row r="2395" spans="1:8" s="15" customFormat="1" ht="38.25" outlineLevel="2">
      <c r="A2395" s="89" t="s">
        <v>213</v>
      </c>
      <c r="B2395" s="104" t="s">
        <v>5011</v>
      </c>
      <c r="C2395" s="103" t="s">
        <v>5010</v>
      </c>
      <c r="D2395" s="161">
        <v>12818881</v>
      </c>
      <c r="E2395" s="161">
        <v>11518721</v>
      </c>
      <c r="F2395" s="162">
        <f t="shared" si="127"/>
        <v>1300160</v>
      </c>
      <c r="G2395" s="52">
        <f t="shared" si="128"/>
        <v>0.89857461037355757</v>
      </c>
      <c r="H2395" s="92"/>
    </row>
    <row r="2396" spans="1:8" s="15" customFormat="1" ht="25.5" outlineLevel="2">
      <c r="A2396" s="89" t="s">
        <v>213</v>
      </c>
      <c r="B2396" s="104" t="s">
        <v>5009</v>
      </c>
      <c r="C2396" s="103" t="s">
        <v>5008</v>
      </c>
      <c r="D2396" s="161">
        <v>320472</v>
      </c>
      <c r="E2396" s="161">
        <v>246630.97</v>
      </c>
      <c r="F2396" s="162">
        <f t="shared" si="127"/>
        <v>73841.03</v>
      </c>
      <c r="G2396" s="52">
        <f t="shared" si="128"/>
        <v>0.76958664095459195</v>
      </c>
      <c r="H2396" s="92"/>
    </row>
    <row r="2397" spans="1:8" s="15" customFormat="1" ht="25.5" outlineLevel="2">
      <c r="A2397" s="89" t="s">
        <v>213</v>
      </c>
      <c r="B2397" s="104" t="s">
        <v>5007</v>
      </c>
      <c r="C2397" s="103" t="s">
        <v>5006</v>
      </c>
      <c r="D2397" s="161">
        <v>400590</v>
      </c>
      <c r="E2397" s="161">
        <v>298982.32</v>
      </c>
      <c r="F2397" s="162">
        <f t="shared" si="127"/>
        <v>101607.67999999999</v>
      </c>
      <c r="G2397" s="52">
        <f t="shared" si="128"/>
        <v>0.74635492648343693</v>
      </c>
      <c r="H2397" s="92"/>
    </row>
    <row r="2398" spans="1:8" s="15" customFormat="1" ht="38.25" outlineLevel="2">
      <c r="A2398" s="89" t="s">
        <v>213</v>
      </c>
      <c r="B2398" s="104" t="s">
        <v>5005</v>
      </c>
      <c r="C2398" s="103" t="s">
        <v>5004</v>
      </c>
      <c r="D2398" s="161">
        <v>192283</v>
      </c>
      <c r="E2398" s="161">
        <v>172780</v>
      </c>
      <c r="F2398" s="162">
        <f t="shared" si="127"/>
        <v>19503</v>
      </c>
      <c r="G2398" s="52">
        <f t="shared" si="128"/>
        <v>0.89857137656475095</v>
      </c>
      <c r="H2398" s="92"/>
    </row>
    <row r="2399" spans="1:8" s="15" customFormat="1" ht="38.25" outlineLevel="2">
      <c r="A2399" s="89" t="s">
        <v>213</v>
      </c>
      <c r="B2399" s="104" t="s">
        <v>5003</v>
      </c>
      <c r="C2399" s="103" t="s">
        <v>5002</v>
      </c>
      <c r="D2399" s="161">
        <v>395782.6</v>
      </c>
      <c r="E2399" s="161">
        <v>333356.21000000002</v>
      </c>
      <c r="F2399" s="162">
        <f t="shared" si="127"/>
        <v>62426.389999999956</v>
      </c>
      <c r="G2399" s="52">
        <f t="shared" si="128"/>
        <v>0.84227100938747701</v>
      </c>
      <c r="H2399" s="92"/>
    </row>
    <row r="2400" spans="1:8" s="15" customFormat="1" ht="38.25" outlineLevel="2">
      <c r="A2400" s="89" t="s">
        <v>213</v>
      </c>
      <c r="B2400" s="104" t="s">
        <v>4999</v>
      </c>
      <c r="C2400" s="103" t="s">
        <v>4998</v>
      </c>
      <c r="D2400" s="161">
        <v>2403540</v>
      </c>
      <c r="E2400" s="161">
        <v>1692682.85</v>
      </c>
      <c r="F2400" s="162">
        <f t="shared" si="127"/>
        <v>710857.14999999991</v>
      </c>
      <c r="G2400" s="52">
        <f t="shared" si="128"/>
        <v>0.7042457583397822</v>
      </c>
      <c r="H2400" s="92"/>
    </row>
    <row r="2401" spans="1:8" s="15" customFormat="1" ht="25.5" outlineLevel="2">
      <c r="A2401" s="89" t="s">
        <v>213</v>
      </c>
      <c r="B2401" s="104" t="s">
        <v>4997</v>
      </c>
      <c r="C2401" s="103" t="s">
        <v>4996</v>
      </c>
      <c r="D2401" s="161">
        <v>5928732</v>
      </c>
      <c r="E2401" s="161">
        <v>5327408</v>
      </c>
      <c r="F2401" s="162">
        <f t="shared" si="127"/>
        <v>601324</v>
      </c>
      <c r="G2401" s="52">
        <f t="shared" si="128"/>
        <v>0.89857460246136944</v>
      </c>
      <c r="H2401" s="92"/>
    </row>
    <row r="2402" spans="1:8" s="15" customFormat="1" ht="25.5" outlineLevel="2">
      <c r="A2402" s="89" t="s">
        <v>213</v>
      </c>
      <c r="B2402" s="104" t="s">
        <v>4995</v>
      </c>
      <c r="C2402" s="103" t="s">
        <v>4994</v>
      </c>
      <c r="D2402" s="161">
        <v>1602360</v>
      </c>
      <c r="E2402" s="161">
        <v>1439840</v>
      </c>
      <c r="F2402" s="162">
        <f t="shared" si="127"/>
        <v>162520</v>
      </c>
      <c r="G2402" s="52">
        <f t="shared" si="128"/>
        <v>0.89857460246136944</v>
      </c>
      <c r="H2402" s="92"/>
    </row>
    <row r="2403" spans="1:8" s="15" customFormat="1" ht="25.5" outlineLevel="2">
      <c r="A2403" s="89" t="s">
        <v>213</v>
      </c>
      <c r="B2403" s="104" t="s">
        <v>4993</v>
      </c>
      <c r="C2403" s="103" t="s">
        <v>4992</v>
      </c>
      <c r="D2403" s="161">
        <v>1602360</v>
      </c>
      <c r="E2403" s="161">
        <v>1439840</v>
      </c>
      <c r="F2403" s="162">
        <f t="shared" si="127"/>
        <v>162520</v>
      </c>
      <c r="G2403" s="52">
        <f t="shared" si="128"/>
        <v>0.89857460246136944</v>
      </c>
      <c r="H2403" s="92"/>
    </row>
    <row r="2404" spans="1:8" s="17" customFormat="1" ht="25.5" outlineLevel="2">
      <c r="A2404" s="89" t="s">
        <v>213</v>
      </c>
      <c r="B2404" s="104" t="s">
        <v>4991</v>
      </c>
      <c r="C2404" s="103" t="s">
        <v>4990</v>
      </c>
      <c r="D2404" s="161">
        <v>1602360</v>
      </c>
      <c r="E2404" s="161">
        <v>1133387.18</v>
      </c>
      <c r="F2404" s="162">
        <f t="shared" si="127"/>
        <v>468972.82000000007</v>
      </c>
      <c r="G2404" s="52">
        <f t="shared" si="128"/>
        <v>0.70732368506452981</v>
      </c>
      <c r="H2404" s="92"/>
    </row>
    <row r="2405" spans="1:8" s="15" customFormat="1" ht="25.5" outlineLevel="2">
      <c r="A2405" s="89" t="s">
        <v>213</v>
      </c>
      <c r="B2405" s="104" t="s">
        <v>4989</v>
      </c>
      <c r="C2405" s="103" t="s">
        <v>4988</v>
      </c>
      <c r="D2405" s="161">
        <v>2323422</v>
      </c>
      <c r="E2405" s="161">
        <v>2087768</v>
      </c>
      <c r="F2405" s="162">
        <f t="shared" si="127"/>
        <v>235654</v>
      </c>
      <c r="G2405" s="52">
        <f t="shared" si="128"/>
        <v>0.89857460246136944</v>
      </c>
      <c r="H2405" s="92"/>
    </row>
    <row r="2406" spans="1:8" s="15" customFormat="1" outlineLevel="2">
      <c r="A2406" s="89" t="s">
        <v>213</v>
      </c>
      <c r="B2406" s="104" t="s">
        <v>4985</v>
      </c>
      <c r="C2406" s="103" t="s">
        <v>4984</v>
      </c>
      <c r="D2406" s="161">
        <v>8011800</v>
      </c>
      <c r="E2406" s="161">
        <v>7199200.1500000004</v>
      </c>
      <c r="F2406" s="162">
        <f t="shared" si="127"/>
        <v>812599.84999999963</v>
      </c>
      <c r="G2406" s="52">
        <f t="shared" si="128"/>
        <v>0.89857462118375397</v>
      </c>
      <c r="H2406" s="92"/>
    </row>
    <row r="2407" spans="1:8" s="15" customFormat="1" ht="25.5" outlineLevel="2">
      <c r="A2407" s="89" t="s">
        <v>213</v>
      </c>
      <c r="B2407" s="104" t="s">
        <v>4983</v>
      </c>
      <c r="C2407" s="103" t="s">
        <v>4982</v>
      </c>
      <c r="D2407" s="161">
        <v>8011800</v>
      </c>
      <c r="E2407" s="161">
        <v>7199200.1500000004</v>
      </c>
      <c r="F2407" s="162">
        <f t="shared" si="127"/>
        <v>812599.84999999963</v>
      </c>
      <c r="G2407" s="52">
        <f t="shared" si="128"/>
        <v>0.89857462118375397</v>
      </c>
      <c r="H2407" s="92"/>
    </row>
    <row r="2408" spans="1:8" s="15" customFormat="1" ht="25.5" outlineLevel="2">
      <c r="A2408" s="89" t="s">
        <v>213</v>
      </c>
      <c r="B2408" s="104" t="s">
        <v>4981</v>
      </c>
      <c r="C2408" s="103" t="s">
        <v>4980</v>
      </c>
      <c r="D2408" s="161">
        <v>5007375</v>
      </c>
      <c r="E2408" s="161">
        <v>4499500.08</v>
      </c>
      <c r="F2408" s="162">
        <f t="shared" si="127"/>
        <v>507874.91999999993</v>
      </c>
      <c r="G2408" s="52">
        <f t="shared" si="128"/>
        <v>0.89857461843780428</v>
      </c>
      <c r="H2408" s="92"/>
    </row>
    <row r="2409" spans="1:8" s="15" customFormat="1" ht="38.25" outlineLevel="2">
      <c r="A2409" s="89" t="s">
        <v>213</v>
      </c>
      <c r="B2409" s="104" t="s">
        <v>4979</v>
      </c>
      <c r="C2409" s="103" t="s">
        <v>4978</v>
      </c>
      <c r="D2409" s="161">
        <v>6008850</v>
      </c>
      <c r="E2409" s="161">
        <v>5399400.0999999996</v>
      </c>
      <c r="F2409" s="162">
        <f t="shared" si="127"/>
        <v>609449.90000000037</v>
      </c>
      <c r="G2409" s="52">
        <f t="shared" si="128"/>
        <v>0.8985746191034889</v>
      </c>
      <c r="H2409" s="92"/>
    </row>
    <row r="2410" spans="1:8" s="15" customFormat="1" ht="51" outlineLevel="2">
      <c r="A2410" s="89" t="s">
        <v>213</v>
      </c>
      <c r="B2410" s="104" t="s">
        <v>4977</v>
      </c>
      <c r="C2410" s="103" t="s">
        <v>4976</v>
      </c>
      <c r="D2410" s="161">
        <v>5007375</v>
      </c>
      <c r="E2410" s="161">
        <v>4499500.08</v>
      </c>
      <c r="F2410" s="162">
        <f t="shared" ref="F2410:F2437" si="129">D2410-E2410</f>
        <v>507874.91999999993</v>
      </c>
      <c r="G2410" s="52">
        <f t="shared" ref="G2410:G2437" si="130">E2410/D2410</f>
        <v>0.89857461843780428</v>
      </c>
      <c r="H2410" s="92"/>
    </row>
    <row r="2411" spans="1:8" s="15" customFormat="1" ht="51" outlineLevel="2">
      <c r="A2411" s="89" t="s">
        <v>213</v>
      </c>
      <c r="B2411" s="104" t="s">
        <v>4975</v>
      </c>
      <c r="C2411" s="103" t="s">
        <v>4974</v>
      </c>
      <c r="D2411" s="161">
        <v>9013275</v>
      </c>
      <c r="E2411" s="161">
        <v>8099100.1699999999</v>
      </c>
      <c r="F2411" s="162">
        <f t="shared" si="129"/>
        <v>914174.83000000007</v>
      </c>
      <c r="G2411" s="52">
        <f t="shared" si="130"/>
        <v>0.89857462132243826</v>
      </c>
      <c r="H2411" s="92"/>
    </row>
    <row r="2412" spans="1:8" s="15" customFormat="1" ht="25.5" outlineLevel="2">
      <c r="A2412" s="89" t="s">
        <v>213</v>
      </c>
      <c r="B2412" s="104" t="s">
        <v>4971</v>
      </c>
      <c r="C2412" s="103" t="s">
        <v>4970</v>
      </c>
      <c r="D2412" s="161">
        <v>5007375</v>
      </c>
      <c r="E2412" s="161">
        <v>3279766.56</v>
      </c>
      <c r="F2412" s="162">
        <f t="shared" si="129"/>
        <v>1727608.44</v>
      </c>
      <c r="G2412" s="52">
        <f t="shared" si="130"/>
        <v>0.65498720587133974</v>
      </c>
      <c r="H2412" s="92"/>
    </row>
    <row r="2413" spans="1:8" s="15" customFormat="1" outlineLevel="2">
      <c r="A2413" s="89" t="s">
        <v>213</v>
      </c>
      <c r="B2413" s="104" t="s">
        <v>4969</v>
      </c>
      <c r="C2413" s="103" t="s">
        <v>4968</v>
      </c>
      <c r="D2413" s="161">
        <v>2002950</v>
      </c>
      <c r="E2413" s="161">
        <v>1574811.64</v>
      </c>
      <c r="F2413" s="162">
        <f t="shared" si="129"/>
        <v>428138.3600000001</v>
      </c>
      <c r="G2413" s="52">
        <f t="shared" si="130"/>
        <v>0.78624610699218644</v>
      </c>
      <c r="H2413" s="92"/>
    </row>
    <row r="2414" spans="1:8" s="15" customFormat="1" ht="25.5" outlineLevel="2">
      <c r="A2414" s="89" t="s">
        <v>213</v>
      </c>
      <c r="B2414" s="104" t="s">
        <v>4967</v>
      </c>
      <c r="C2414" s="103" t="s">
        <v>4966</v>
      </c>
      <c r="D2414" s="161">
        <v>8011800</v>
      </c>
      <c r="E2414" s="161">
        <v>6617400.6299999999</v>
      </c>
      <c r="F2414" s="162">
        <f t="shared" si="129"/>
        <v>1394399.37</v>
      </c>
      <c r="G2414" s="52">
        <f t="shared" si="130"/>
        <v>0.82595679248109033</v>
      </c>
      <c r="H2414" s="92"/>
    </row>
    <row r="2415" spans="1:8" s="15" customFormat="1" ht="38.25" outlineLevel="2">
      <c r="A2415" s="89" t="s">
        <v>213</v>
      </c>
      <c r="B2415" s="104" t="s">
        <v>4965</v>
      </c>
      <c r="C2415" s="103" t="s">
        <v>4964</v>
      </c>
      <c r="D2415" s="161">
        <v>3004425</v>
      </c>
      <c r="E2415" s="161">
        <v>2699700.02</v>
      </c>
      <c r="F2415" s="162">
        <f t="shared" si="129"/>
        <v>304724.98</v>
      </c>
      <c r="G2415" s="52">
        <f t="shared" si="130"/>
        <v>0.89857460911821729</v>
      </c>
      <c r="H2415" s="92"/>
    </row>
    <row r="2416" spans="1:8" s="15" customFormat="1" ht="25.5" outlineLevel="2">
      <c r="A2416" s="89" t="s">
        <v>213</v>
      </c>
      <c r="B2416" s="104" t="s">
        <v>4963</v>
      </c>
      <c r="C2416" s="103" t="s">
        <v>4962</v>
      </c>
      <c r="D2416" s="161">
        <v>2503688</v>
      </c>
      <c r="E2416" s="161">
        <v>2249529.36</v>
      </c>
      <c r="F2416" s="162">
        <f t="shared" si="129"/>
        <v>254158.64000000013</v>
      </c>
      <c r="G2416" s="52">
        <f t="shared" si="130"/>
        <v>0.898486297014644</v>
      </c>
      <c r="H2416" s="92"/>
    </row>
    <row r="2417" spans="1:8" s="15" customFormat="1" ht="25.5" outlineLevel="2">
      <c r="A2417" s="89" t="s">
        <v>213</v>
      </c>
      <c r="B2417" s="104" t="s">
        <v>4961</v>
      </c>
      <c r="C2417" s="103" t="s">
        <v>4960</v>
      </c>
      <c r="D2417" s="161">
        <v>1502213</v>
      </c>
      <c r="E2417" s="161">
        <v>1300100</v>
      </c>
      <c r="F2417" s="162">
        <f t="shared" si="129"/>
        <v>202113</v>
      </c>
      <c r="G2417" s="52">
        <f t="shared" si="130"/>
        <v>0.86545649651547418</v>
      </c>
      <c r="H2417" s="92"/>
    </row>
    <row r="2418" spans="1:8" s="15" customFormat="1" ht="38.25" outlineLevel="2">
      <c r="A2418" s="89" t="s">
        <v>213</v>
      </c>
      <c r="B2418" s="104" t="s">
        <v>4959</v>
      </c>
      <c r="C2418" s="103" t="s">
        <v>4958</v>
      </c>
      <c r="D2418" s="161">
        <v>1001475</v>
      </c>
      <c r="E2418" s="161">
        <v>856786.65</v>
      </c>
      <c r="F2418" s="162">
        <f t="shared" si="129"/>
        <v>144688.34999999998</v>
      </c>
      <c r="G2418" s="52">
        <f t="shared" si="130"/>
        <v>0.85552475099228642</v>
      </c>
      <c r="H2418" s="92"/>
    </row>
    <row r="2419" spans="1:8" s="15" customFormat="1" ht="25.5" outlineLevel="2">
      <c r="A2419" s="89" t="s">
        <v>213</v>
      </c>
      <c r="B2419" s="104" t="s">
        <v>4957</v>
      </c>
      <c r="C2419" s="103" t="s">
        <v>4956</v>
      </c>
      <c r="D2419" s="161">
        <v>1001475</v>
      </c>
      <c r="E2419" s="161">
        <v>860649.08</v>
      </c>
      <c r="F2419" s="162">
        <f t="shared" si="129"/>
        <v>140825.92000000004</v>
      </c>
      <c r="G2419" s="52">
        <f t="shared" si="130"/>
        <v>0.85938149229885918</v>
      </c>
      <c r="H2419" s="92"/>
    </row>
    <row r="2420" spans="1:8" s="15" customFormat="1" ht="38.25" outlineLevel="2">
      <c r="A2420" s="89" t="s">
        <v>213</v>
      </c>
      <c r="B2420" s="104" t="s">
        <v>10713</v>
      </c>
      <c r="C2420" s="103" t="s">
        <v>10712</v>
      </c>
      <c r="D2420" s="161">
        <v>20046828</v>
      </c>
      <c r="E2420" s="161">
        <v>16753446.289999999</v>
      </c>
      <c r="F2420" s="162">
        <f t="shared" si="129"/>
        <v>3293381.7100000009</v>
      </c>
      <c r="G2420" s="52">
        <f t="shared" si="130"/>
        <v>0.83571557006425157</v>
      </c>
      <c r="H2420" s="92"/>
    </row>
    <row r="2421" spans="1:8" s="15" customFormat="1" outlineLevel="2">
      <c r="A2421" s="89" t="s">
        <v>213</v>
      </c>
      <c r="B2421" s="104" t="s">
        <v>10711</v>
      </c>
      <c r="C2421" s="103" t="s">
        <v>4984</v>
      </c>
      <c r="D2421" s="161">
        <v>20046828</v>
      </c>
      <c r="E2421" s="161">
        <v>17188455.829999998</v>
      </c>
      <c r="F2421" s="162">
        <f t="shared" si="129"/>
        <v>2858372.1700000018</v>
      </c>
      <c r="G2421" s="52">
        <f t="shared" si="130"/>
        <v>0.8574152394583322</v>
      </c>
      <c r="H2421" s="92"/>
    </row>
    <row r="2422" spans="1:8" s="15" customFormat="1" ht="51" outlineLevel="2">
      <c r="A2422" s="89" t="s">
        <v>213</v>
      </c>
      <c r="B2422" s="104" t="s">
        <v>10710</v>
      </c>
      <c r="C2422" s="103" t="s">
        <v>10709</v>
      </c>
      <c r="D2422" s="161">
        <v>7016390</v>
      </c>
      <c r="E2422" s="161">
        <v>6443836.21</v>
      </c>
      <c r="F2422" s="162">
        <f t="shared" si="129"/>
        <v>572553.79</v>
      </c>
      <c r="G2422" s="52">
        <f t="shared" si="130"/>
        <v>0.91839766746147233</v>
      </c>
      <c r="H2422" s="92"/>
    </row>
    <row r="2423" spans="1:8" s="15" customFormat="1" ht="51" outlineLevel="2">
      <c r="A2423" s="89" t="s">
        <v>213</v>
      </c>
      <c r="B2423" s="104" t="s">
        <v>10708</v>
      </c>
      <c r="C2423" s="103" t="s">
        <v>10707</v>
      </c>
      <c r="D2423" s="161">
        <v>6014048</v>
      </c>
      <c r="E2423" s="161">
        <v>5436833.4400000004</v>
      </c>
      <c r="F2423" s="162">
        <f t="shared" si="129"/>
        <v>577214.55999999959</v>
      </c>
      <c r="G2423" s="52">
        <f t="shared" si="130"/>
        <v>0.90402228914701055</v>
      </c>
      <c r="H2423" s="92"/>
    </row>
    <row r="2424" spans="1:8" s="15" customFormat="1" ht="38.25" outlineLevel="2">
      <c r="A2424" s="89" t="s">
        <v>213</v>
      </c>
      <c r="B2424" s="104" t="s">
        <v>10704</v>
      </c>
      <c r="C2424" s="103" t="s">
        <v>10703</v>
      </c>
      <c r="D2424" s="161">
        <v>11025755</v>
      </c>
      <c r="E2424" s="161">
        <v>9296645.5299999993</v>
      </c>
      <c r="F2424" s="162">
        <f t="shared" si="129"/>
        <v>1729109.4700000007</v>
      </c>
      <c r="G2424" s="52">
        <f t="shared" si="130"/>
        <v>0.8431754133843895</v>
      </c>
      <c r="H2424" s="92"/>
    </row>
    <row r="2425" spans="1:8" s="15" customFormat="1" outlineLevel="2">
      <c r="A2425" s="89" t="s">
        <v>213</v>
      </c>
      <c r="B2425" s="104" t="s">
        <v>10702</v>
      </c>
      <c r="C2425" s="103" t="s">
        <v>10701</v>
      </c>
      <c r="D2425" s="161">
        <v>5011707</v>
      </c>
      <c r="E2425" s="161">
        <v>4530694.84</v>
      </c>
      <c r="F2425" s="162">
        <f t="shared" si="129"/>
        <v>481012.16000000015</v>
      </c>
      <c r="G2425" s="52">
        <f t="shared" si="130"/>
        <v>0.90402229020970293</v>
      </c>
      <c r="H2425" s="92"/>
    </row>
    <row r="2426" spans="1:8" s="15" customFormat="1" ht="25.5" outlineLevel="2">
      <c r="A2426" s="89" t="s">
        <v>213</v>
      </c>
      <c r="B2426" s="104" t="s">
        <v>10700</v>
      </c>
      <c r="C2426" s="103" t="s">
        <v>10699</v>
      </c>
      <c r="D2426" s="161">
        <v>18042145</v>
      </c>
      <c r="E2426" s="161">
        <v>16345461.279999999</v>
      </c>
      <c r="F2426" s="162">
        <f t="shared" si="129"/>
        <v>1696683.7200000007</v>
      </c>
      <c r="G2426" s="52">
        <f t="shared" si="130"/>
        <v>0.90595997759689872</v>
      </c>
      <c r="H2426" s="92"/>
    </row>
    <row r="2427" spans="1:8" s="15" customFormat="1" ht="25.5" outlineLevel="2">
      <c r="A2427" s="89" t="s">
        <v>213</v>
      </c>
      <c r="B2427" s="104" t="s">
        <v>10698</v>
      </c>
      <c r="C2427" s="103" t="s">
        <v>10697</v>
      </c>
      <c r="D2427" s="161">
        <v>2004683</v>
      </c>
      <c r="E2427" s="161">
        <v>1812278</v>
      </c>
      <c r="F2427" s="162">
        <f t="shared" si="129"/>
        <v>192405</v>
      </c>
      <c r="G2427" s="52">
        <f t="shared" si="130"/>
        <v>0.9040222319439033</v>
      </c>
      <c r="H2427" s="92"/>
    </row>
    <row r="2428" spans="1:8" s="15" customFormat="1" ht="25.5" outlineLevel="2">
      <c r="A2428" s="89" t="s">
        <v>213</v>
      </c>
      <c r="B2428" s="104" t="s">
        <v>10694</v>
      </c>
      <c r="C2428" s="103" t="s">
        <v>10693</v>
      </c>
      <c r="D2428" s="161">
        <v>1002341</v>
      </c>
      <c r="E2428" s="161">
        <v>661206.41</v>
      </c>
      <c r="F2428" s="162">
        <f t="shared" si="129"/>
        <v>341134.58999999997</v>
      </c>
      <c r="G2428" s="52">
        <f t="shared" si="130"/>
        <v>0.65966214092808739</v>
      </c>
      <c r="H2428" s="92"/>
    </row>
    <row r="2429" spans="1:8" s="15" customFormat="1" ht="25.5" outlineLevel="2">
      <c r="A2429" s="89" t="s">
        <v>213</v>
      </c>
      <c r="B2429" s="104" t="s">
        <v>10692</v>
      </c>
      <c r="C2429" s="103" t="s">
        <v>10691</v>
      </c>
      <c r="D2429" s="161">
        <v>3007024</v>
      </c>
      <c r="E2429" s="161">
        <v>2159266.39</v>
      </c>
      <c r="F2429" s="162">
        <f t="shared" si="129"/>
        <v>847757.60999999987</v>
      </c>
      <c r="G2429" s="52">
        <f t="shared" si="130"/>
        <v>0.71807421224439849</v>
      </c>
      <c r="H2429" s="92"/>
    </row>
    <row r="2430" spans="1:8" s="15" customFormat="1" ht="25.5" outlineLevel="2">
      <c r="A2430" s="89" t="s">
        <v>213</v>
      </c>
      <c r="B2430" s="104" t="s">
        <v>10690</v>
      </c>
      <c r="C2430" s="103" t="s">
        <v>10689</v>
      </c>
      <c r="D2430" s="161">
        <v>2004683</v>
      </c>
      <c r="E2430" s="161">
        <v>1812278.12</v>
      </c>
      <c r="F2430" s="162">
        <f t="shared" si="129"/>
        <v>192404.87999999989</v>
      </c>
      <c r="G2430" s="52">
        <f t="shared" si="130"/>
        <v>0.90402229180374161</v>
      </c>
      <c r="H2430" s="92"/>
    </row>
    <row r="2431" spans="1:8" s="15" customFormat="1" ht="38.25" outlineLevel="2">
      <c r="A2431" s="89" t="s">
        <v>213</v>
      </c>
      <c r="B2431" s="104" t="s">
        <v>11696</v>
      </c>
      <c r="C2431" s="103" t="s">
        <v>11697</v>
      </c>
      <c r="D2431" s="161">
        <v>7417326</v>
      </c>
      <c r="E2431" s="161">
        <v>5864541.2199999997</v>
      </c>
      <c r="F2431" s="162">
        <f t="shared" si="129"/>
        <v>1552784.7800000003</v>
      </c>
      <c r="G2431" s="52">
        <f t="shared" si="130"/>
        <v>0.79065437059123456</v>
      </c>
      <c r="H2431" s="92"/>
    </row>
    <row r="2432" spans="1:8" s="15" customFormat="1" ht="25.5" outlineLevel="2">
      <c r="A2432" s="89" t="s">
        <v>213</v>
      </c>
      <c r="B2432" s="104" t="s">
        <v>4955</v>
      </c>
      <c r="C2432" s="103" t="s">
        <v>4954</v>
      </c>
      <c r="D2432" s="161">
        <v>1200000</v>
      </c>
      <c r="E2432" s="161">
        <v>1110720</v>
      </c>
      <c r="F2432" s="162">
        <f t="shared" si="129"/>
        <v>89280</v>
      </c>
      <c r="G2432" s="52">
        <f t="shared" si="130"/>
        <v>0.92559999999999998</v>
      </c>
      <c r="H2432" s="92"/>
    </row>
    <row r="2433" spans="1:8" s="15" customFormat="1" ht="25.5" outlineLevel="2">
      <c r="A2433" s="89" t="s">
        <v>213</v>
      </c>
      <c r="B2433" s="104" t="s">
        <v>4953</v>
      </c>
      <c r="C2433" s="103" t="s">
        <v>4952</v>
      </c>
      <c r="D2433" s="161">
        <v>940000</v>
      </c>
      <c r="E2433" s="161">
        <v>850155.27</v>
      </c>
      <c r="F2433" s="162">
        <f t="shared" si="129"/>
        <v>89844.729999999981</v>
      </c>
      <c r="G2433" s="52">
        <f t="shared" si="130"/>
        <v>0.90442050000000007</v>
      </c>
      <c r="H2433" s="92"/>
    </row>
    <row r="2434" spans="1:8" s="15" customFormat="1" ht="51" outlineLevel="2">
      <c r="A2434" s="89" t="s">
        <v>213</v>
      </c>
      <c r="B2434" s="104" t="s">
        <v>4951</v>
      </c>
      <c r="C2434" s="103" t="s">
        <v>4950</v>
      </c>
      <c r="D2434" s="161">
        <v>1000000</v>
      </c>
      <c r="E2434" s="161">
        <v>925600</v>
      </c>
      <c r="F2434" s="162">
        <f t="shared" si="129"/>
        <v>74400</v>
      </c>
      <c r="G2434" s="52">
        <f t="shared" si="130"/>
        <v>0.92559999999999998</v>
      </c>
      <c r="H2434" s="92"/>
    </row>
    <row r="2435" spans="1:8" s="15" customFormat="1" ht="25.5" outlineLevel="2">
      <c r="A2435" s="89" t="s">
        <v>213</v>
      </c>
      <c r="B2435" s="104" t="s">
        <v>4949</v>
      </c>
      <c r="C2435" s="103" t="s">
        <v>4948</v>
      </c>
      <c r="D2435" s="161">
        <v>100000</v>
      </c>
      <c r="E2435" s="161">
        <v>91657.17</v>
      </c>
      <c r="F2435" s="162">
        <f t="shared" si="129"/>
        <v>8342.8300000000017</v>
      </c>
      <c r="G2435" s="52">
        <f t="shared" si="130"/>
        <v>0.91657169999999999</v>
      </c>
      <c r="H2435" s="92"/>
    </row>
    <row r="2436" spans="1:8" s="15" customFormat="1" outlineLevel="2">
      <c r="A2436" s="89" t="s">
        <v>213</v>
      </c>
      <c r="B2436" s="104" t="s">
        <v>4947</v>
      </c>
      <c r="C2436" s="103" t="s">
        <v>4946</v>
      </c>
      <c r="D2436" s="161">
        <v>2900000</v>
      </c>
      <c r="E2436" s="161">
        <v>2348157.86</v>
      </c>
      <c r="F2436" s="162">
        <f t="shared" si="129"/>
        <v>551842.14000000013</v>
      </c>
      <c r="G2436" s="52">
        <f t="shared" si="130"/>
        <v>0.80970960689655169</v>
      </c>
      <c r="H2436" s="92"/>
    </row>
    <row r="2437" spans="1:8" s="15" customFormat="1" ht="38.25" outlineLevel="2">
      <c r="A2437" s="89" t="s">
        <v>213</v>
      </c>
      <c r="B2437" s="104" t="s">
        <v>11051</v>
      </c>
      <c r="C2437" s="103" t="s">
        <v>11050</v>
      </c>
      <c r="D2437" s="161">
        <v>12629502</v>
      </c>
      <c r="E2437" s="161">
        <f>10400794.6+15094.39</f>
        <v>10415888.99</v>
      </c>
      <c r="F2437" s="162">
        <f t="shared" si="129"/>
        <v>2213613.0099999998</v>
      </c>
      <c r="G2437" s="52">
        <f t="shared" si="130"/>
        <v>0.82472681741528686</v>
      </c>
      <c r="H2437" s="92"/>
    </row>
    <row r="2438" spans="1:8" s="101" customFormat="1" outlineLevel="1">
      <c r="A2438" s="91" t="s">
        <v>11184</v>
      </c>
      <c r="B2438" s="104"/>
      <c r="C2438" s="103"/>
      <c r="D2438" s="161"/>
      <c r="E2438" s="161"/>
      <c r="F2438" s="162">
        <f>SUBTOTAL(9,F2218:F2437)</f>
        <v>93454806.929999992</v>
      </c>
      <c r="G2438" s="52"/>
      <c r="H2438" s="92"/>
    </row>
    <row r="2439" spans="1:8" s="15" customFormat="1" outlineLevel="2">
      <c r="A2439" s="89" t="s">
        <v>228</v>
      </c>
      <c r="B2439" s="104" t="s">
        <v>11130</v>
      </c>
      <c r="C2439" s="103" t="s">
        <v>11131</v>
      </c>
      <c r="D2439" s="161">
        <v>17557715</v>
      </c>
      <c r="E2439" s="161">
        <v>17518855.260000002</v>
      </c>
      <c r="F2439" s="162">
        <f>D2439-E2439</f>
        <v>38859.739999998361</v>
      </c>
      <c r="G2439" s="52">
        <f t="shared" ref="G2439:G2470" si="131">E2439/D2439</f>
        <v>0.99778674275097878</v>
      </c>
      <c r="H2439" s="92"/>
    </row>
    <row r="2440" spans="1:8" s="15" customFormat="1" outlineLevel="2">
      <c r="A2440" s="89" t="s">
        <v>228</v>
      </c>
      <c r="B2440" s="104" t="s">
        <v>11130</v>
      </c>
      <c r="C2440" s="103" t="s">
        <v>11131</v>
      </c>
      <c r="D2440" s="161">
        <v>21459429</v>
      </c>
      <c r="E2440" s="161">
        <v>21435176.940000001</v>
      </c>
      <c r="F2440" s="162">
        <f>D2440-E2440</f>
        <v>24252.059999998659</v>
      </c>
      <c r="G2440" s="52">
        <f t="shared" si="131"/>
        <v>0.99886986461755345</v>
      </c>
      <c r="H2440" s="92"/>
    </row>
    <row r="2441" spans="1:8" s="15" customFormat="1" outlineLevel="2">
      <c r="A2441" s="89" t="s">
        <v>228</v>
      </c>
      <c r="B2441" s="104" t="s">
        <v>11130</v>
      </c>
      <c r="C2441" s="103" t="s">
        <v>11131</v>
      </c>
      <c r="D2441" s="161">
        <v>9693267</v>
      </c>
      <c r="E2441" s="161">
        <v>9693266.9800000004</v>
      </c>
      <c r="F2441" s="162">
        <f>D2441-E2441</f>
        <v>1.9999999552965164E-2</v>
      </c>
      <c r="G2441" s="52">
        <f t="shared" si="131"/>
        <v>0.99999999793671224</v>
      </c>
      <c r="H2441" s="92"/>
    </row>
    <row r="2442" spans="1:8" s="15" customFormat="1" outlineLevel="2">
      <c r="A2442" s="89" t="s">
        <v>228</v>
      </c>
      <c r="B2442" s="104" t="s">
        <v>11130</v>
      </c>
      <c r="C2442" s="103" t="s">
        <v>11131</v>
      </c>
      <c r="D2442" s="161">
        <v>16155445</v>
      </c>
      <c r="E2442" s="161">
        <v>16155444.970000001</v>
      </c>
      <c r="F2442" s="162">
        <f>D2442-E2442</f>
        <v>2.9999999329447746E-2</v>
      </c>
      <c r="G2442" s="52">
        <f t="shared" si="131"/>
        <v>0.99999999814304097</v>
      </c>
      <c r="H2442" s="92"/>
    </row>
    <row r="2443" spans="1:8" s="15" customFormat="1" outlineLevel="2">
      <c r="A2443" s="89" t="s">
        <v>228</v>
      </c>
      <c r="B2443" s="104" t="s">
        <v>229</v>
      </c>
      <c r="C2443" s="103" t="s">
        <v>230</v>
      </c>
      <c r="D2443" s="161">
        <v>48595889</v>
      </c>
      <c r="E2443" s="161">
        <v>46341823.240000002</v>
      </c>
      <c r="F2443" s="162">
        <f>D2443-E2443</f>
        <v>2254065.7599999979</v>
      </c>
      <c r="G2443" s="52">
        <f t="shared" si="131"/>
        <v>0.9536161225489671</v>
      </c>
      <c r="H2443" s="92"/>
    </row>
    <row r="2444" spans="1:8" s="101" customFormat="1" ht="38.25" outlineLevel="2">
      <c r="A2444" s="89" t="s">
        <v>228</v>
      </c>
      <c r="B2444" s="104" t="s">
        <v>231</v>
      </c>
      <c r="C2444" s="103" t="s">
        <v>232</v>
      </c>
      <c r="D2444" s="161">
        <v>2747124.5</v>
      </c>
      <c r="E2444" s="161">
        <v>2590816.66</v>
      </c>
      <c r="F2444" s="162">
        <v>2612.44</v>
      </c>
      <c r="G2444" s="52">
        <f t="shared" si="131"/>
        <v>0.94310129009442423</v>
      </c>
      <c r="H2444" s="92" t="s">
        <v>12316</v>
      </c>
    </row>
    <row r="2445" spans="1:8" s="15" customFormat="1" ht="25.5" outlineLevel="2">
      <c r="A2445" s="89" t="s">
        <v>228</v>
      </c>
      <c r="B2445" s="104" t="s">
        <v>233</v>
      </c>
      <c r="C2445" s="103" t="s">
        <v>234</v>
      </c>
      <c r="D2445" s="161">
        <v>3844123</v>
      </c>
      <c r="E2445" s="161">
        <v>3735778.46</v>
      </c>
      <c r="F2445" s="162">
        <f t="shared" ref="F2445:F2450" si="132">D2445-E2445</f>
        <v>108344.54000000004</v>
      </c>
      <c r="G2445" s="52">
        <f t="shared" si="131"/>
        <v>0.9718155376401848</v>
      </c>
      <c r="H2445" s="92"/>
    </row>
    <row r="2446" spans="1:8" s="15" customFormat="1" ht="25.5" outlineLevel="2">
      <c r="A2446" s="89" t="s">
        <v>228</v>
      </c>
      <c r="B2446" s="104" t="s">
        <v>235</v>
      </c>
      <c r="C2446" s="103" t="s">
        <v>236</v>
      </c>
      <c r="D2446" s="161">
        <v>240559.5</v>
      </c>
      <c r="E2446" s="161">
        <v>238992.02</v>
      </c>
      <c r="F2446" s="162">
        <f t="shared" si="132"/>
        <v>1567.4800000000105</v>
      </c>
      <c r="G2446" s="52">
        <f t="shared" si="131"/>
        <v>0.99348402370307554</v>
      </c>
      <c r="H2446" s="92"/>
    </row>
    <row r="2447" spans="1:8" s="15" customFormat="1" ht="25.5" outlineLevel="2">
      <c r="A2447" s="89" t="s">
        <v>228</v>
      </c>
      <c r="B2447" s="104" t="s">
        <v>237</v>
      </c>
      <c r="C2447" s="103" t="s">
        <v>238</v>
      </c>
      <c r="D2447" s="161">
        <v>12630824.939999999</v>
      </c>
      <c r="E2447" s="161">
        <v>12504208.949999999</v>
      </c>
      <c r="F2447" s="162">
        <f t="shared" si="132"/>
        <v>126615.99000000022</v>
      </c>
      <c r="G2447" s="52">
        <f t="shared" si="131"/>
        <v>0.98997563574814296</v>
      </c>
      <c r="H2447" s="92"/>
    </row>
    <row r="2448" spans="1:8" s="15" customFormat="1" ht="25.5" outlineLevel="2">
      <c r="A2448" s="89" t="s">
        <v>228</v>
      </c>
      <c r="B2448" s="104" t="s">
        <v>237</v>
      </c>
      <c r="C2448" s="103" t="s">
        <v>238</v>
      </c>
      <c r="D2448" s="161">
        <v>9240000</v>
      </c>
      <c r="E2448" s="161">
        <v>9214308.6400000006</v>
      </c>
      <c r="F2448" s="162">
        <f t="shared" si="132"/>
        <v>25691.359999999404</v>
      </c>
      <c r="G2448" s="52">
        <f t="shared" si="131"/>
        <v>0.99721954978354987</v>
      </c>
      <c r="H2448" s="92"/>
    </row>
    <row r="2449" spans="1:8" s="15" customFormat="1" ht="38.25" outlineLevel="2">
      <c r="A2449" s="89" t="s">
        <v>228</v>
      </c>
      <c r="B2449" s="104" t="s">
        <v>239</v>
      </c>
      <c r="C2449" s="103" t="s">
        <v>240</v>
      </c>
      <c r="D2449" s="161">
        <v>58722442</v>
      </c>
      <c r="E2449" s="161">
        <v>56238796.530000001</v>
      </c>
      <c r="F2449" s="162">
        <f t="shared" si="132"/>
        <v>2483645.4699999988</v>
      </c>
      <c r="G2449" s="52">
        <f t="shared" si="131"/>
        <v>0.95770534423619513</v>
      </c>
      <c r="H2449" s="92"/>
    </row>
    <row r="2450" spans="1:8" s="15" customFormat="1" outlineLevel="2">
      <c r="A2450" s="89" t="s">
        <v>228</v>
      </c>
      <c r="B2450" s="104" t="s">
        <v>241</v>
      </c>
      <c r="C2450" s="103" t="s">
        <v>242</v>
      </c>
      <c r="D2450" s="161">
        <v>6227477.5099999998</v>
      </c>
      <c r="E2450" s="161">
        <v>6131703.1699999999</v>
      </c>
      <c r="F2450" s="162">
        <f t="shared" si="132"/>
        <v>95774.339999999851</v>
      </c>
      <c r="G2450" s="52">
        <f t="shared" si="131"/>
        <v>0.9846206847240786</v>
      </c>
      <c r="H2450" s="92"/>
    </row>
    <row r="2451" spans="1:8" s="101" customFormat="1" ht="38.25" outlineLevel="2">
      <c r="A2451" s="89" t="s">
        <v>228</v>
      </c>
      <c r="B2451" s="104" t="s">
        <v>243</v>
      </c>
      <c r="C2451" s="103" t="s">
        <v>244</v>
      </c>
      <c r="D2451" s="161">
        <v>2926286</v>
      </c>
      <c r="E2451" s="161">
        <v>2207599</v>
      </c>
      <c r="F2451" s="162">
        <v>0</v>
      </c>
      <c r="G2451" s="52">
        <f t="shared" si="131"/>
        <v>0.75440302144082982</v>
      </c>
      <c r="H2451" s="100" t="s">
        <v>12315</v>
      </c>
    </row>
    <row r="2452" spans="1:8" s="15" customFormat="1" ht="25.5" outlineLevel="2">
      <c r="A2452" s="89" t="s">
        <v>228</v>
      </c>
      <c r="B2452" s="104" t="s">
        <v>11380</v>
      </c>
      <c r="C2452" s="103" t="s">
        <v>11381</v>
      </c>
      <c r="D2452" s="161">
        <v>2839954.59</v>
      </c>
      <c r="E2452" s="161">
        <v>2669151.73</v>
      </c>
      <c r="F2452" s="162">
        <f t="shared" ref="F2452:F2483" si="133">D2452-E2452</f>
        <v>170802.85999999987</v>
      </c>
      <c r="G2452" s="52">
        <f t="shared" si="131"/>
        <v>0.93985718623761516</v>
      </c>
      <c r="H2452" s="92"/>
    </row>
    <row r="2453" spans="1:8" s="15" customFormat="1" outlineLevel="2">
      <c r="A2453" s="89" t="s">
        <v>228</v>
      </c>
      <c r="B2453" s="104" t="s">
        <v>245</v>
      </c>
      <c r="C2453" s="103" t="s">
        <v>246</v>
      </c>
      <c r="D2453" s="161">
        <v>7431972.0199999996</v>
      </c>
      <c r="E2453" s="161">
        <v>7169163.6799999997</v>
      </c>
      <c r="F2453" s="162">
        <f t="shared" si="133"/>
        <v>262808.33999999985</v>
      </c>
      <c r="G2453" s="52">
        <f t="shared" si="131"/>
        <v>0.96463814189655683</v>
      </c>
      <c r="H2453" s="92"/>
    </row>
    <row r="2454" spans="1:8" s="15" customFormat="1" ht="51" outlineLevel="2">
      <c r="A2454" s="89" t="s">
        <v>228</v>
      </c>
      <c r="B2454" s="104" t="s">
        <v>9679</v>
      </c>
      <c r="C2454" s="103" t="s">
        <v>9678</v>
      </c>
      <c r="D2454" s="161">
        <v>384413</v>
      </c>
      <c r="E2454" s="161">
        <v>317322.82</v>
      </c>
      <c r="F2454" s="162">
        <f t="shared" si="133"/>
        <v>67090.179999999993</v>
      </c>
      <c r="G2454" s="52">
        <f t="shared" si="131"/>
        <v>0.82547369625897149</v>
      </c>
      <c r="H2454" s="92"/>
    </row>
    <row r="2455" spans="1:8" s="15" customFormat="1" outlineLevel="2">
      <c r="A2455" s="89" t="s">
        <v>228</v>
      </c>
      <c r="B2455" s="104" t="s">
        <v>9677</v>
      </c>
      <c r="C2455" s="103" t="s">
        <v>9676</v>
      </c>
      <c r="D2455" s="161">
        <v>1537649</v>
      </c>
      <c r="E2455" s="161">
        <v>1514423</v>
      </c>
      <c r="F2455" s="162">
        <f t="shared" si="133"/>
        <v>23226</v>
      </c>
      <c r="G2455" s="52">
        <f t="shared" si="131"/>
        <v>0.98489512235887389</v>
      </c>
      <c r="H2455" s="90"/>
    </row>
    <row r="2456" spans="1:8" s="15" customFormat="1" outlineLevel="2">
      <c r="A2456" s="89" t="s">
        <v>228</v>
      </c>
      <c r="B2456" s="104" t="s">
        <v>9675</v>
      </c>
      <c r="C2456" s="103" t="s">
        <v>9674</v>
      </c>
      <c r="D2456" s="161">
        <v>3997889</v>
      </c>
      <c r="E2456" s="161">
        <v>3746801.28</v>
      </c>
      <c r="F2456" s="162">
        <f t="shared" si="133"/>
        <v>251087.7200000002</v>
      </c>
      <c r="G2456" s="52">
        <f t="shared" si="131"/>
        <v>0.93719492462146892</v>
      </c>
      <c r="H2456" s="92"/>
    </row>
    <row r="2457" spans="1:8" s="15" customFormat="1" outlineLevel="2">
      <c r="A2457" s="89" t="s">
        <v>228</v>
      </c>
      <c r="B2457" s="104" t="s">
        <v>9673</v>
      </c>
      <c r="C2457" s="103" t="s">
        <v>9672</v>
      </c>
      <c r="D2457" s="161">
        <v>4151653</v>
      </c>
      <c r="E2457" s="161">
        <v>4148311.31</v>
      </c>
      <c r="F2457" s="162">
        <f t="shared" si="133"/>
        <v>3341.6899999999441</v>
      </c>
      <c r="G2457" s="52">
        <f t="shared" si="131"/>
        <v>0.99919509409866381</v>
      </c>
      <c r="H2457" s="92"/>
    </row>
    <row r="2458" spans="1:8" s="15" customFormat="1" ht="25.5" outlineLevel="2">
      <c r="A2458" s="89" t="s">
        <v>228</v>
      </c>
      <c r="B2458" s="104" t="s">
        <v>9671</v>
      </c>
      <c r="C2458" s="103" t="s">
        <v>9670</v>
      </c>
      <c r="D2458" s="161">
        <v>615059</v>
      </c>
      <c r="E2458" s="161">
        <v>561487.35999999999</v>
      </c>
      <c r="F2458" s="162">
        <f t="shared" si="133"/>
        <v>53571.640000000014</v>
      </c>
      <c r="G2458" s="52">
        <f t="shared" si="131"/>
        <v>0.91289999821155365</v>
      </c>
      <c r="H2458" s="92"/>
    </row>
    <row r="2459" spans="1:8" s="15" customFormat="1" ht="38.25" outlineLevel="2">
      <c r="A2459" s="89" t="s">
        <v>228</v>
      </c>
      <c r="B2459" s="104" t="s">
        <v>9669</v>
      </c>
      <c r="C2459" s="103" t="s">
        <v>9668</v>
      </c>
      <c r="D2459" s="161">
        <v>14637394</v>
      </c>
      <c r="E2459" s="161">
        <v>14632676.560000001</v>
      </c>
      <c r="F2459" s="162">
        <f t="shared" si="133"/>
        <v>4717.4399999994785</v>
      </c>
      <c r="G2459" s="52">
        <f t="shared" si="131"/>
        <v>0.99967771312297804</v>
      </c>
      <c r="H2459" s="92"/>
    </row>
    <row r="2460" spans="1:8" s="15" customFormat="1" outlineLevel="2">
      <c r="A2460" s="89" t="s">
        <v>228</v>
      </c>
      <c r="B2460" s="104" t="s">
        <v>9667</v>
      </c>
      <c r="C2460" s="103" t="s">
        <v>9666</v>
      </c>
      <c r="D2460" s="161">
        <v>246025</v>
      </c>
      <c r="E2460" s="161">
        <v>159240.1</v>
      </c>
      <c r="F2460" s="162">
        <f t="shared" si="133"/>
        <v>86784.9</v>
      </c>
      <c r="G2460" s="52">
        <f t="shared" si="131"/>
        <v>0.64725170206279847</v>
      </c>
      <c r="H2460" s="92"/>
    </row>
    <row r="2461" spans="1:8" s="15" customFormat="1" ht="25.5" outlineLevel="2">
      <c r="A2461" s="89" t="s">
        <v>228</v>
      </c>
      <c r="B2461" s="104" t="s">
        <v>9665</v>
      </c>
      <c r="C2461" s="103" t="s">
        <v>9664</v>
      </c>
      <c r="D2461" s="161">
        <v>153765</v>
      </c>
      <c r="E2461" s="161">
        <v>149654.22</v>
      </c>
      <c r="F2461" s="162">
        <f t="shared" si="133"/>
        <v>4110.7799999999988</v>
      </c>
      <c r="G2461" s="52">
        <f t="shared" si="131"/>
        <v>0.97326582772412451</v>
      </c>
      <c r="H2461" s="92"/>
    </row>
    <row r="2462" spans="1:8" s="15" customFormat="1" ht="25.5" outlineLevel="2">
      <c r="A2462" s="89" t="s">
        <v>228</v>
      </c>
      <c r="B2462" s="104" t="s">
        <v>9663</v>
      </c>
      <c r="C2462" s="103" t="s">
        <v>9662</v>
      </c>
      <c r="D2462" s="161">
        <v>2844651</v>
      </c>
      <c r="E2462" s="161">
        <v>2801683</v>
      </c>
      <c r="F2462" s="162">
        <f t="shared" si="133"/>
        <v>42968</v>
      </c>
      <c r="G2462" s="52">
        <f t="shared" si="131"/>
        <v>0.9848951593710441</v>
      </c>
      <c r="H2462" s="92"/>
    </row>
    <row r="2463" spans="1:8" s="15" customFormat="1" outlineLevel="2">
      <c r="A2463" s="89" t="s">
        <v>228</v>
      </c>
      <c r="B2463" s="104" t="s">
        <v>247</v>
      </c>
      <c r="C2463" s="103" t="s">
        <v>248</v>
      </c>
      <c r="D2463" s="161">
        <v>19956000</v>
      </c>
      <c r="E2463" s="161">
        <v>19955999.960000001</v>
      </c>
      <c r="F2463" s="162">
        <f t="shared" si="133"/>
        <v>3.9999999105930328E-2</v>
      </c>
      <c r="G2463" s="52">
        <f t="shared" si="131"/>
        <v>0.99999999799559036</v>
      </c>
      <c r="H2463" s="92"/>
    </row>
    <row r="2464" spans="1:8" s="15" customFormat="1" ht="25.5" outlineLevel="2">
      <c r="A2464" s="89" t="s">
        <v>228</v>
      </c>
      <c r="B2464" s="104" t="s">
        <v>9661</v>
      </c>
      <c r="C2464" s="103" t="s">
        <v>9660</v>
      </c>
      <c r="D2464" s="161">
        <v>2306474</v>
      </c>
      <c r="E2464" s="161">
        <v>2192464.9300000002</v>
      </c>
      <c r="F2464" s="162">
        <f t="shared" si="133"/>
        <v>114009.06999999983</v>
      </c>
      <c r="G2464" s="52">
        <f t="shared" si="131"/>
        <v>0.9505699739082254</v>
      </c>
      <c r="H2464" s="92"/>
    </row>
    <row r="2465" spans="1:8" s="15" customFormat="1" ht="25.5" outlineLevel="2">
      <c r="A2465" s="89" t="s">
        <v>228</v>
      </c>
      <c r="B2465" s="104" t="s">
        <v>9659</v>
      </c>
      <c r="C2465" s="103" t="s">
        <v>11098</v>
      </c>
      <c r="D2465" s="161">
        <v>6150598</v>
      </c>
      <c r="E2465" s="161">
        <v>5392348.1600000001</v>
      </c>
      <c r="F2465" s="162">
        <f t="shared" si="133"/>
        <v>758249.83999999985</v>
      </c>
      <c r="G2465" s="52">
        <f t="shared" si="131"/>
        <v>0.87671933038055816</v>
      </c>
      <c r="H2465" s="92"/>
    </row>
    <row r="2466" spans="1:8" s="17" customFormat="1" ht="25.5" outlineLevel="2">
      <c r="A2466" s="89" t="s">
        <v>228</v>
      </c>
      <c r="B2466" s="104" t="s">
        <v>9658</v>
      </c>
      <c r="C2466" s="103" t="s">
        <v>11100</v>
      </c>
      <c r="D2466" s="161">
        <v>768825</v>
      </c>
      <c r="E2466" s="161">
        <v>768802.14</v>
      </c>
      <c r="F2466" s="162">
        <f t="shared" si="133"/>
        <v>22.85999999998603</v>
      </c>
      <c r="G2466" s="52">
        <f t="shared" si="131"/>
        <v>0.99997026631548147</v>
      </c>
      <c r="H2466" s="92"/>
    </row>
    <row r="2467" spans="1:8" s="15" customFormat="1" outlineLevel="2">
      <c r="A2467" s="89" t="s">
        <v>228</v>
      </c>
      <c r="B2467" s="104" t="s">
        <v>249</v>
      </c>
      <c r="C2467" s="103" t="s">
        <v>250</v>
      </c>
      <c r="D2467" s="161">
        <v>8750199</v>
      </c>
      <c r="E2467" s="161">
        <v>6591976.0800000001</v>
      </c>
      <c r="F2467" s="162">
        <f t="shared" si="133"/>
        <v>2158222.92</v>
      </c>
      <c r="G2467" s="52">
        <f t="shared" si="131"/>
        <v>0.75335156149020155</v>
      </c>
      <c r="H2467" s="92"/>
    </row>
    <row r="2468" spans="1:8" s="15" customFormat="1" ht="25.5" outlineLevel="2">
      <c r="A2468" s="89" t="s">
        <v>228</v>
      </c>
      <c r="B2468" s="104" t="s">
        <v>11852</v>
      </c>
      <c r="C2468" s="103" t="s">
        <v>11853</v>
      </c>
      <c r="D2468" s="161">
        <v>1500000</v>
      </c>
      <c r="E2468" s="161">
        <v>1448888.35</v>
      </c>
      <c r="F2468" s="162">
        <f t="shared" si="133"/>
        <v>51111.649999999907</v>
      </c>
      <c r="G2468" s="52">
        <f t="shared" si="131"/>
        <v>0.96592556666666674</v>
      </c>
      <c r="H2468" s="92"/>
    </row>
    <row r="2469" spans="1:8" s="15" customFormat="1" ht="25.5" outlineLevel="2">
      <c r="A2469" s="89" t="s">
        <v>228</v>
      </c>
      <c r="B2469" s="104" t="s">
        <v>11594</v>
      </c>
      <c r="C2469" s="103" t="s">
        <v>11595</v>
      </c>
      <c r="D2469" s="161">
        <v>993500</v>
      </c>
      <c r="E2469" s="161">
        <v>908077.05</v>
      </c>
      <c r="F2469" s="162">
        <f t="shared" si="133"/>
        <v>85422.949999999953</v>
      </c>
      <c r="G2469" s="52">
        <f t="shared" si="131"/>
        <v>0.91401816809260195</v>
      </c>
      <c r="H2469" s="92"/>
    </row>
    <row r="2470" spans="1:8" s="15" customFormat="1" outlineLevel="2">
      <c r="A2470" s="89" t="s">
        <v>228</v>
      </c>
      <c r="B2470" s="104" t="s">
        <v>12062</v>
      </c>
      <c r="C2470" s="103" t="s">
        <v>11855</v>
      </c>
      <c r="D2470" s="161">
        <v>3072964.14</v>
      </c>
      <c r="E2470" s="161">
        <v>3010691.34</v>
      </c>
      <c r="F2470" s="162">
        <f t="shared" si="133"/>
        <v>62272.800000000279</v>
      </c>
      <c r="G2470" s="52">
        <f t="shared" si="131"/>
        <v>0.97973526628917962</v>
      </c>
      <c r="H2470" s="92"/>
    </row>
    <row r="2471" spans="1:8" s="15" customFormat="1" outlineLevel="2">
      <c r="A2471" s="89" t="s">
        <v>228</v>
      </c>
      <c r="B2471" s="104" t="s">
        <v>11485</v>
      </c>
      <c r="C2471" s="103" t="s">
        <v>11486</v>
      </c>
      <c r="D2471" s="161">
        <v>926019.38</v>
      </c>
      <c r="E2471" s="161">
        <v>898703.84</v>
      </c>
      <c r="F2471" s="162">
        <f t="shared" si="133"/>
        <v>27315.540000000037</v>
      </c>
      <c r="G2471" s="52">
        <f t="shared" ref="G2471:G2502" si="134">E2471/D2471</f>
        <v>0.97050219402535609</v>
      </c>
      <c r="H2471" s="92"/>
    </row>
    <row r="2472" spans="1:8" s="15" customFormat="1" outlineLevel="2">
      <c r="A2472" s="89" t="s">
        <v>228</v>
      </c>
      <c r="B2472" s="104" t="s">
        <v>11854</v>
      </c>
      <c r="C2472" s="103" t="s">
        <v>11855</v>
      </c>
      <c r="D2472" s="161">
        <v>1967856</v>
      </c>
      <c r="E2472" s="161">
        <v>1944571.96</v>
      </c>
      <c r="F2472" s="162">
        <f t="shared" si="133"/>
        <v>23284.040000000037</v>
      </c>
      <c r="G2472" s="52">
        <f t="shared" si="134"/>
        <v>0.98816781309201485</v>
      </c>
      <c r="H2472" s="92"/>
    </row>
    <row r="2473" spans="1:8" s="15" customFormat="1" ht="25.5" outlineLevel="2">
      <c r="A2473" s="89" t="s">
        <v>228</v>
      </c>
      <c r="B2473" s="104" t="s">
        <v>4945</v>
      </c>
      <c r="C2473" s="103" t="s">
        <v>4944</v>
      </c>
      <c r="D2473" s="161">
        <v>3204720</v>
      </c>
      <c r="E2473" s="161">
        <v>2879681</v>
      </c>
      <c r="F2473" s="162">
        <f t="shared" si="133"/>
        <v>325039</v>
      </c>
      <c r="G2473" s="52">
        <f t="shared" si="134"/>
        <v>0.89857491450111082</v>
      </c>
      <c r="H2473" s="92"/>
    </row>
    <row r="2474" spans="1:8" s="15" customFormat="1" ht="25.5" outlineLevel="2">
      <c r="A2474" s="89" t="s">
        <v>228</v>
      </c>
      <c r="B2474" s="104" t="s">
        <v>4941</v>
      </c>
      <c r="C2474" s="103" t="s">
        <v>4940</v>
      </c>
      <c r="D2474" s="161">
        <v>160236</v>
      </c>
      <c r="E2474" s="161">
        <v>143982</v>
      </c>
      <c r="F2474" s="162">
        <f t="shared" si="133"/>
        <v>16254</v>
      </c>
      <c r="G2474" s="52">
        <f t="shared" si="134"/>
        <v>0.89856212087171428</v>
      </c>
      <c r="H2474" s="92"/>
    </row>
    <row r="2475" spans="1:8" s="15" customFormat="1" ht="63.75" outlineLevel="2">
      <c r="A2475" s="89" t="s">
        <v>228</v>
      </c>
      <c r="B2475" s="104" t="s">
        <v>4939</v>
      </c>
      <c r="C2475" s="103" t="s">
        <v>4938</v>
      </c>
      <c r="D2475" s="161">
        <v>13019176</v>
      </c>
      <c r="E2475" s="161">
        <v>11698701</v>
      </c>
      <c r="F2475" s="162">
        <f t="shared" si="133"/>
        <v>1320475</v>
      </c>
      <c r="G2475" s="52">
        <f t="shared" si="134"/>
        <v>0.89857461025183161</v>
      </c>
      <c r="H2475" s="92"/>
    </row>
    <row r="2476" spans="1:8" s="15" customFormat="1" ht="25.5" outlineLevel="2">
      <c r="A2476" s="89" t="s">
        <v>228</v>
      </c>
      <c r="B2476" s="104" t="s">
        <v>4937</v>
      </c>
      <c r="C2476" s="103" t="s">
        <v>4936</v>
      </c>
      <c r="D2476" s="161">
        <v>1442124</v>
      </c>
      <c r="E2476" s="161">
        <v>501602.86</v>
      </c>
      <c r="F2476" s="162">
        <f t="shared" si="133"/>
        <v>940521.14</v>
      </c>
      <c r="G2476" s="52">
        <f t="shared" si="134"/>
        <v>0.34782228157911527</v>
      </c>
      <c r="H2476" s="92"/>
    </row>
    <row r="2477" spans="1:8" s="15" customFormat="1" ht="38.25" outlineLevel="2">
      <c r="A2477" s="89" t="s">
        <v>228</v>
      </c>
      <c r="B2477" s="104" t="s">
        <v>4935</v>
      </c>
      <c r="C2477" s="103" t="s">
        <v>4934</v>
      </c>
      <c r="D2477" s="161">
        <v>1602360</v>
      </c>
      <c r="E2477" s="161">
        <v>1439839</v>
      </c>
      <c r="F2477" s="162">
        <f t="shared" si="133"/>
        <v>162521</v>
      </c>
      <c r="G2477" s="52">
        <f t="shared" si="134"/>
        <v>0.89857397838188668</v>
      </c>
      <c r="H2477" s="92"/>
    </row>
    <row r="2478" spans="1:8" s="15" customFormat="1" ht="38.25" outlineLevel="2">
      <c r="A2478" s="89" t="s">
        <v>228</v>
      </c>
      <c r="B2478" s="104" t="s">
        <v>4933</v>
      </c>
      <c r="C2478" s="103" t="s">
        <v>4932</v>
      </c>
      <c r="D2478" s="161">
        <v>1301918</v>
      </c>
      <c r="E2478" s="161">
        <v>1123191.2</v>
      </c>
      <c r="F2478" s="162">
        <f t="shared" si="133"/>
        <v>178726.80000000005</v>
      </c>
      <c r="G2478" s="52">
        <f t="shared" si="134"/>
        <v>0.86272038638378146</v>
      </c>
      <c r="H2478" s="92"/>
    </row>
    <row r="2479" spans="1:8" s="15" customFormat="1" outlineLevel="2">
      <c r="A2479" s="89" t="s">
        <v>228</v>
      </c>
      <c r="B2479" s="104" t="s">
        <v>4931</v>
      </c>
      <c r="C2479" s="103" t="s">
        <v>4930</v>
      </c>
      <c r="D2479" s="161">
        <v>1201770</v>
      </c>
      <c r="E2479" s="161">
        <v>1079880</v>
      </c>
      <c r="F2479" s="162">
        <f t="shared" si="133"/>
        <v>121890</v>
      </c>
      <c r="G2479" s="52">
        <f t="shared" si="134"/>
        <v>0.89857460246136944</v>
      </c>
      <c r="H2479" s="92"/>
    </row>
    <row r="2480" spans="1:8" s="15" customFormat="1" ht="25.5" outlineLevel="2">
      <c r="A2480" s="89" t="s">
        <v>228</v>
      </c>
      <c r="B2480" s="104" t="s">
        <v>4929</v>
      </c>
      <c r="C2480" s="103" t="s">
        <v>4928</v>
      </c>
      <c r="D2480" s="161">
        <v>4486608</v>
      </c>
      <c r="E2480" s="161">
        <v>4031551</v>
      </c>
      <c r="F2480" s="162">
        <f t="shared" si="133"/>
        <v>455057</v>
      </c>
      <c r="G2480" s="52">
        <f t="shared" si="134"/>
        <v>0.89857437957583997</v>
      </c>
      <c r="H2480" s="92"/>
    </row>
    <row r="2481" spans="1:8" s="15" customFormat="1" ht="63.75" outlineLevel="2">
      <c r="A2481" s="89" t="s">
        <v>228</v>
      </c>
      <c r="B2481" s="104" t="s">
        <v>4927</v>
      </c>
      <c r="C2481" s="103" t="s">
        <v>4926</v>
      </c>
      <c r="D2481" s="161">
        <v>801180</v>
      </c>
      <c r="E2481" s="161">
        <v>719921</v>
      </c>
      <c r="F2481" s="162">
        <f t="shared" si="133"/>
        <v>81259</v>
      </c>
      <c r="G2481" s="52">
        <f t="shared" si="134"/>
        <v>0.89857585062033496</v>
      </c>
      <c r="H2481" s="92"/>
    </row>
    <row r="2482" spans="1:8" s="15" customFormat="1" outlineLevel="2">
      <c r="A2482" s="89" t="s">
        <v>228</v>
      </c>
      <c r="B2482" s="104" t="s">
        <v>4925</v>
      </c>
      <c r="C2482" s="103" t="s">
        <v>4924</v>
      </c>
      <c r="D2482" s="161">
        <v>236143.41</v>
      </c>
      <c r="E2482" s="161">
        <v>100688.04</v>
      </c>
      <c r="F2482" s="162">
        <f t="shared" si="133"/>
        <v>135455.37</v>
      </c>
      <c r="G2482" s="52">
        <f t="shared" si="134"/>
        <v>0.42638513604931849</v>
      </c>
      <c r="H2482" s="92"/>
    </row>
    <row r="2483" spans="1:8" s="15" customFormat="1" outlineLevel="2">
      <c r="A2483" s="89" t="s">
        <v>228</v>
      </c>
      <c r="B2483" s="104" t="s">
        <v>4923</v>
      </c>
      <c r="C2483" s="103" t="s">
        <v>4683</v>
      </c>
      <c r="D2483" s="161">
        <v>2002950</v>
      </c>
      <c r="E2483" s="161">
        <v>1765192.8</v>
      </c>
      <c r="F2483" s="162">
        <f t="shared" si="133"/>
        <v>237757.19999999995</v>
      </c>
      <c r="G2483" s="52">
        <f t="shared" si="134"/>
        <v>0.88129648768067104</v>
      </c>
      <c r="H2483" s="92"/>
    </row>
    <row r="2484" spans="1:8" s="15" customFormat="1" ht="25.5" outlineLevel="2">
      <c r="A2484" s="89" t="s">
        <v>228</v>
      </c>
      <c r="B2484" s="104" t="s">
        <v>4922</v>
      </c>
      <c r="C2484" s="103" t="s">
        <v>4921</v>
      </c>
      <c r="D2484" s="161">
        <v>253172.4</v>
      </c>
      <c r="E2484" s="161">
        <v>227494</v>
      </c>
      <c r="F2484" s="162">
        <f t="shared" ref="F2484:F2515" si="135">D2484-E2484</f>
        <v>25678.399999999994</v>
      </c>
      <c r="G2484" s="52">
        <f t="shared" si="134"/>
        <v>0.89857346219414125</v>
      </c>
      <c r="H2484" s="92"/>
    </row>
    <row r="2485" spans="1:8" s="15" customFormat="1" ht="25.5" outlineLevel="2">
      <c r="A2485" s="89" t="s">
        <v>228</v>
      </c>
      <c r="B2485" s="104" t="s">
        <v>4920</v>
      </c>
      <c r="C2485" s="103" t="s">
        <v>4919</v>
      </c>
      <c r="D2485" s="161">
        <v>3320089.6</v>
      </c>
      <c r="E2485" s="161">
        <v>2983348</v>
      </c>
      <c r="F2485" s="162">
        <f t="shared" si="135"/>
        <v>336741.60000000009</v>
      </c>
      <c r="G2485" s="52">
        <f t="shared" si="134"/>
        <v>0.89857454449422081</v>
      </c>
      <c r="H2485" s="92"/>
    </row>
    <row r="2486" spans="1:8" s="15" customFormat="1" outlineLevel="2">
      <c r="A2486" s="89" t="s">
        <v>228</v>
      </c>
      <c r="B2486" s="104" t="s">
        <v>4918</v>
      </c>
      <c r="C2486" s="103" t="s">
        <v>4917</v>
      </c>
      <c r="D2486" s="161">
        <v>801180</v>
      </c>
      <c r="E2486" s="161">
        <v>561234.06999999995</v>
      </c>
      <c r="F2486" s="162">
        <f t="shared" si="135"/>
        <v>239945.93000000005</v>
      </c>
      <c r="G2486" s="52">
        <f t="shared" si="134"/>
        <v>0.70050933622906209</v>
      </c>
      <c r="H2486" s="92"/>
    </row>
    <row r="2487" spans="1:8" s="15" customFormat="1" ht="25.5" outlineLevel="2">
      <c r="A2487" s="89" t="s">
        <v>228</v>
      </c>
      <c r="B2487" s="104" t="s">
        <v>4916</v>
      </c>
      <c r="C2487" s="103" t="s">
        <v>4915</v>
      </c>
      <c r="D2487" s="161">
        <v>1602360</v>
      </c>
      <c r="E2487" s="161">
        <v>1439840</v>
      </c>
      <c r="F2487" s="162">
        <f t="shared" si="135"/>
        <v>162520</v>
      </c>
      <c r="G2487" s="52">
        <f t="shared" si="134"/>
        <v>0.89857460246136944</v>
      </c>
      <c r="H2487" s="92"/>
    </row>
    <row r="2488" spans="1:8" s="15" customFormat="1" ht="25.5" outlineLevel="2">
      <c r="A2488" s="89" t="s">
        <v>228</v>
      </c>
      <c r="B2488" s="104" t="s">
        <v>4914</v>
      </c>
      <c r="C2488" s="103" t="s">
        <v>4913</v>
      </c>
      <c r="D2488" s="161">
        <v>961416</v>
      </c>
      <c r="E2488" s="161">
        <v>863904</v>
      </c>
      <c r="F2488" s="162">
        <f t="shared" si="135"/>
        <v>97512</v>
      </c>
      <c r="G2488" s="52">
        <f t="shared" si="134"/>
        <v>0.89857460246136944</v>
      </c>
      <c r="H2488" s="92"/>
    </row>
    <row r="2489" spans="1:8" s="15" customFormat="1" ht="25.5" outlineLevel="2">
      <c r="A2489" s="89" t="s">
        <v>228</v>
      </c>
      <c r="B2489" s="104" t="s">
        <v>4912</v>
      </c>
      <c r="C2489" s="103" t="s">
        <v>4911</v>
      </c>
      <c r="D2489" s="161">
        <v>500738</v>
      </c>
      <c r="E2489" s="161">
        <v>449951</v>
      </c>
      <c r="F2489" s="162">
        <f t="shared" si="135"/>
        <v>50787</v>
      </c>
      <c r="G2489" s="52">
        <f t="shared" si="134"/>
        <v>0.89857570226345918</v>
      </c>
      <c r="H2489" s="92"/>
    </row>
    <row r="2490" spans="1:8" s="15" customFormat="1" ht="25.5" outlineLevel="2">
      <c r="A2490" s="89" t="s">
        <v>228</v>
      </c>
      <c r="B2490" s="104" t="s">
        <v>4910</v>
      </c>
      <c r="C2490" s="103" t="s">
        <v>4909</v>
      </c>
      <c r="D2490" s="161">
        <v>4005900</v>
      </c>
      <c r="E2490" s="161">
        <v>3599601</v>
      </c>
      <c r="F2490" s="162">
        <f t="shared" si="135"/>
        <v>406299</v>
      </c>
      <c r="G2490" s="52">
        <f t="shared" si="134"/>
        <v>0.89857485209316257</v>
      </c>
      <c r="H2490" s="92"/>
    </row>
    <row r="2491" spans="1:8" s="15" customFormat="1" ht="51" outlineLevel="2">
      <c r="A2491" s="89" t="s">
        <v>228</v>
      </c>
      <c r="B2491" s="104" t="s">
        <v>4908</v>
      </c>
      <c r="C2491" s="103" t="s">
        <v>4907</v>
      </c>
      <c r="D2491" s="161">
        <v>4005900</v>
      </c>
      <c r="E2491" s="161">
        <v>3015012.59</v>
      </c>
      <c r="F2491" s="162">
        <f t="shared" si="135"/>
        <v>990887.41000000015</v>
      </c>
      <c r="G2491" s="52">
        <f t="shared" si="134"/>
        <v>0.75264299907636234</v>
      </c>
      <c r="H2491" s="92"/>
    </row>
    <row r="2492" spans="1:8" s="15" customFormat="1" ht="25.5" outlineLevel="2">
      <c r="A2492" s="89" t="s">
        <v>228</v>
      </c>
      <c r="B2492" s="104" t="s">
        <v>4906</v>
      </c>
      <c r="C2492" s="103" t="s">
        <v>4905</v>
      </c>
      <c r="D2492" s="161">
        <v>801180</v>
      </c>
      <c r="E2492" s="161">
        <v>719921</v>
      </c>
      <c r="F2492" s="162">
        <f t="shared" si="135"/>
        <v>81259</v>
      </c>
      <c r="G2492" s="52">
        <f t="shared" si="134"/>
        <v>0.89857585062033496</v>
      </c>
      <c r="H2492" s="92"/>
    </row>
    <row r="2493" spans="1:8" s="15" customFormat="1" outlineLevel="2">
      <c r="A2493" s="89" t="s">
        <v>228</v>
      </c>
      <c r="B2493" s="104" t="s">
        <v>4904</v>
      </c>
      <c r="C2493" s="103" t="s">
        <v>4903</v>
      </c>
      <c r="D2493" s="161">
        <v>801180</v>
      </c>
      <c r="E2493" s="161">
        <v>719921</v>
      </c>
      <c r="F2493" s="162">
        <f t="shared" si="135"/>
        <v>81259</v>
      </c>
      <c r="G2493" s="52">
        <f t="shared" si="134"/>
        <v>0.89857585062033496</v>
      </c>
      <c r="H2493" s="92"/>
    </row>
    <row r="2494" spans="1:8" s="15" customFormat="1" ht="38.25" outlineLevel="2">
      <c r="A2494" s="89" t="s">
        <v>228</v>
      </c>
      <c r="B2494" s="104" t="s">
        <v>4902</v>
      </c>
      <c r="C2494" s="103" t="s">
        <v>4901</v>
      </c>
      <c r="D2494" s="161">
        <v>2403540</v>
      </c>
      <c r="E2494" s="161">
        <v>594674.1</v>
      </c>
      <c r="F2494" s="162">
        <f t="shared" si="135"/>
        <v>1808865.9</v>
      </c>
      <c r="G2494" s="52">
        <f t="shared" si="134"/>
        <v>0.24741593649367183</v>
      </c>
      <c r="H2494" s="92"/>
    </row>
    <row r="2495" spans="1:8" s="15" customFormat="1" ht="25.5" outlineLevel="2">
      <c r="A2495" s="89" t="s">
        <v>228</v>
      </c>
      <c r="B2495" s="104" t="s">
        <v>4900</v>
      </c>
      <c r="C2495" s="103" t="s">
        <v>4899</v>
      </c>
      <c r="D2495" s="161">
        <v>396584</v>
      </c>
      <c r="E2495" s="161">
        <v>337966</v>
      </c>
      <c r="F2495" s="162">
        <f t="shared" si="135"/>
        <v>58618</v>
      </c>
      <c r="G2495" s="52">
        <f t="shared" si="134"/>
        <v>0.85219272587900674</v>
      </c>
      <c r="H2495" s="92"/>
    </row>
    <row r="2496" spans="1:8" s="15" customFormat="1" outlineLevel="2">
      <c r="A2496" s="89" t="s">
        <v>228</v>
      </c>
      <c r="B2496" s="104" t="s">
        <v>4898</v>
      </c>
      <c r="C2496" s="103" t="s">
        <v>4897</v>
      </c>
      <c r="D2496" s="161">
        <v>640944</v>
      </c>
      <c r="E2496" s="161">
        <v>575935</v>
      </c>
      <c r="F2496" s="162">
        <f t="shared" si="135"/>
        <v>65009</v>
      </c>
      <c r="G2496" s="52">
        <f t="shared" si="134"/>
        <v>0.89857304226266255</v>
      </c>
      <c r="H2496" s="92"/>
    </row>
    <row r="2497" spans="1:8" s="15" customFormat="1" ht="63.75" outlineLevel="2">
      <c r="A2497" s="89" t="s">
        <v>228</v>
      </c>
      <c r="B2497" s="104" t="s">
        <v>4896</v>
      </c>
      <c r="C2497" s="103" t="s">
        <v>4895</v>
      </c>
      <c r="D2497" s="161">
        <v>400590</v>
      </c>
      <c r="E2497" s="161">
        <v>88000</v>
      </c>
      <c r="F2497" s="162">
        <f t="shared" si="135"/>
        <v>312590</v>
      </c>
      <c r="G2497" s="52">
        <f t="shared" si="134"/>
        <v>0.21967597793254948</v>
      </c>
      <c r="H2497" s="92"/>
    </row>
    <row r="2498" spans="1:8" s="15" customFormat="1" outlineLevel="2">
      <c r="A2498" s="89" t="s">
        <v>228</v>
      </c>
      <c r="B2498" s="104" t="s">
        <v>4894</v>
      </c>
      <c r="C2498" s="103" t="s">
        <v>4893</v>
      </c>
      <c r="D2498" s="161">
        <v>1502213</v>
      </c>
      <c r="E2498" s="161">
        <v>1280175</v>
      </c>
      <c r="F2498" s="162">
        <f t="shared" si="135"/>
        <v>222038</v>
      </c>
      <c r="G2498" s="52">
        <f t="shared" si="134"/>
        <v>0.85219273165656273</v>
      </c>
      <c r="H2498" s="92"/>
    </row>
    <row r="2499" spans="1:8" s="15" customFormat="1" ht="38.25" outlineLevel="2">
      <c r="A2499" s="89" t="s">
        <v>228</v>
      </c>
      <c r="B2499" s="104" t="s">
        <v>4892</v>
      </c>
      <c r="C2499" s="103" t="s">
        <v>4891</v>
      </c>
      <c r="D2499" s="161">
        <v>2403540</v>
      </c>
      <c r="E2499" s="161">
        <v>2159760</v>
      </c>
      <c r="F2499" s="162">
        <f t="shared" si="135"/>
        <v>243780</v>
      </c>
      <c r="G2499" s="52">
        <f t="shared" si="134"/>
        <v>0.89857460246136944</v>
      </c>
      <c r="H2499" s="92"/>
    </row>
    <row r="2500" spans="1:8" s="17" customFormat="1" ht="63.75" outlineLevel="2">
      <c r="A2500" s="89" t="s">
        <v>228</v>
      </c>
      <c r="B2500" s="104" t="s">
        <v>4888</v>
      </c>
      <c r="C2500" s="103" t="s">
        <v>4887</v>
      </c>
      <c r="D2500" s="161">
        <v>801180</v>
      </c>
      <c r="E2500" s="161">
        <v>719921</v>
      </c>
      <c r="F2500" s="162">
        <f t="shared" si="135"/>
        <v>81259</v>
      </c>
      <c r="G2500" s="52">
        <f t="shared" si="134"/>
        <v>0.89857585062033496</v>
      </c>
      <c r="H2500" s="92"/>
    </row>
    <row r="2501" spans="1:8" s="15" customFormat="1" ht="25.5" outlineLevel="2">
      <c r="A2501" s="89" t="s">
        <v>228</v>
      </c>
      <c r="B2501" s="104" t="s">
        <v>4886</v>
      </c>
      <c r="C2501" s="103" t="s">
        <v>4885</v>
      </c>
      <c r="D2501" s="161">
        <v>4807080</v>
      </c>
      <c r="E2501" s="161">
        <v>4288867.07</v>
      </c>
      <c r="F2501" s="162">
        <f t="shared" si="135"/>
        <v>518212.9299999997</v>
      </c>
      <c r="G2501" s="52">
        <f t="shared" si="134"/>
        <v>0.89219798089484681</v>
      </c>
      <c r="H2501" s="92"/>
    </row>
    <row r="2502" spans="1:8" s="15" customFormat="1" ht="25.5" outlineLevel="2">
      <c r="A2502" s="89" t="s">
        <v>228</v>
      </c>
      <c r="B2502" s="104" t="s">
        <v>4884</v>
      </c>
      <c r="C2502" s="103" t="s">
        <v>4883</v>
      </c>
      <c r="D2502" s="161">
        <v>1201770</v>
      </c>
      <c r="E2502" s="161">
        <v>481705.79</v>
      </c>
      <c r="F2502" s="162">
        <f t="shared" si="135"/>
        <v>720064.21</v>
      </c>
      <c r="G2502" s="52">
        <f t="shared" si="134"/>
        <v>0.400830267022808</v>
      </c>
      <c r="H2502" s="92"/>
    </row>
    <row r="2503" spans="1:8" s="15" customFormat="1" ht="38.25" outlineLevel="2">
      <c r="A2503" s="89" t="s">
        <v>228</v>
      </c>
      <c r="B2503" s="104" t="s">
        <v>4882</v>
      </c>
      <c r="C2503" s="103" t="s">
        <v>4881</v>
      </c>
      <c r="D2503" s="161">
        <v>240354</v>
      </c>
      <c r="E2503" s="161">
        <v>215977</v>
      </c>
      <c r="F2503" s="162">
        <f t="shared" si="135"/>
        <v>24377</v>
      </c>
      <c r="G2503" s="52">
        <f t="shared" ref="G2503:G2534" si="136">E2503/D2503</f>
        <v>0.89857876299125461</v>
      </c>
      <c r="H2503" s="92"/>
    </row>
    <row r="2504" spans="1:8" s="15" customFormat="1" ht="38.25" outlineLevel="2">
      <c r="A2504" s="89" t="s">
        <v>228</v>
      </c>
      <c r="B2504" s="104" t="s">
        <v>4880</v>
      </c>
      <c r="C2504" s="103" t="s">
        <v>4879</v>
      </c>
      <c r="D2504" s="161">
        <v>3405015</v>
      </c>
      <c r="E2504" s="161">
        <v>2708151.66</v>
      </c>
      <c r="F2504" s="162">
        <f t="shared" si="135"/>
        <v>696863.33999999985</v>
      </c>
      <c r="G2504" s="52">
        <f t="shared" si="136"/>
        <v>0.79534206457240286</v>
      </c>
      <c r="H2504" s="92"/>
    </row>
    <row r="2505" spans="1:8" s="15" customFormat="1" ht="25.5" outlineLevel="2">
      <c r="A2505" s="89" t="s">
        <v>228</v>
      </c>
      <c r="B2505" s="104" t="s">
        <v>4878</v>
      </c>
      <c r="C2505" s="103" t="s">
        <v>4877</v>
      </c>
      <c r="D2505" s="161">
        <v>400590</v>
      </c>
      <c r="E2505" s="161">
        <v>341380</v>
      </c>
      <c r="F2505" s="162">
        <f t="shared" si="135"/>
        <v>59210</v>
      </c>
      <c r="G2505" s="52">
        <f t="shared" si="136"/>
        <v>0.85219301530242897</v>
      </c>
      <c r="H2505" s="92"/>
    </row>
    <row r="2506" spans="1:8" s="15" customFormat="1" ht="51" outlineLevel="2">
      <c r="A2506" s="89" t="s">
        <v>228</v>
      </c>
      <c r="B2506" s="104" t="s">
        <v>4876</v>
      </c>
      <c r="C2506" s="103" t="s">
        <v>4875</v>
      </c>
      <c r="D2506" s="161">
        <v>9678255</v>
      </c>
      <c r="E2506" s="161">
        <v>8696634</v>
      </c>
      <c r="F2506" s="162">
        <f t="shared" si="135"/>
        <v>981621</v>
      </c>
      <c r="G2506" s="52">
        <f t="shared" si="136"/>
        <v>0.89857458808431889</v>
      </c>
      <c r="H2506" s="92"/>
    </row>
    <row r="2507" spans="1:8" s="15" customFormat="1" ht="25.5" outlineLevel="2">
      <c r="A2507" s="89" t="s">
        <v>228</v>
      </c>
      <c r="B2507" s="104" t="s">
        <v>4874</v>
      </c>
      <c r="C2507" s="103" t="s">
        <v>4873</v>
      </c>
      <c r="D2507" s="161">
        <v>5768496</v>
      </c>
      <c r="E2507" s="161">
        <v>5183424</v>
      </c>
      <c r="F2507" s="162">
        <f t="shared" si="135"/>
        <v>585072</v>
      </c>
      <c r="G2507" s="52">
        <f t="shared" si="136"/>
        <v>0.89857460246136944</v>
      </c>
      <c r="H2507" s="92"/>
    </row>
    <row r="2508" spans="1:8" s="15" customFormat="1" ht="25.5" outlineLevel="2">
      <c r="A2508" s="89" t="s">
        <v>228</v>
      </c>
      <c r="B2508" s="104" t="s">
        <v>4872</v>
      </c>
      <c r="C2508" s="103" t="s">
        <v>4871</v>
      </c>
      <c r="D2508" s="161">
        <v>4807080</v>
      </c>
      <c r="E2508" s="161">
        <v>4319520</v>
      </c>
      <c r="F2508" s="162">
        <f t="shared" si="135"/>
        <v>487560</v>
      </c>
      <c r="G2508" s="52">
        <f t="shared" si="136"/>
        <v>0.89857460246136944</v>
      </c>
      <c r="H2508" s="92"/>
    </row>
    <row r="2509" spans="1:8" s="15" customFormat="1" ht="38.25" outlineLevel="2">
      <c r="A2509" s="89" t="s">
        <v>228</v>
      </c>
      <c r="B2509" s="104" t="s">
        <v>4870</v>
      </c>
      <c r="C2509" s="103" t="s">
        <v>4707</v>
      </c>
      <c r="D2509" s="161">
        <v>474298.8</v>
      </c>
      <c r="E2509" s="161">
        <v>426193</v>
      </c>
      <c r="F2509" s="162">
        <f t="shared" si="135"/>
        <v>48105.799999999988</v>
      </c>
      <c r="G2509" s="52">
        <f t="shared" si="136"/>
        <v>0.89857490678871632</v>
      </c>
      <c r="H2509" s="92"/>
    </row>
    <row r="2510" spans="1:8" s="15" customFormat="1" ht="25.5" outlineLevel="2">
      <c r="A2510" s="89" t="s">
        <v>228</v>
      </c>
      <c r="B2510" s="104" t="s">
        <v>4869</v>
      </c>
      <c r="C2510" s="103" t="s">
        <v>4868</v>
      </c>
      <c r="D2510" s="161">
        <v>5576213</v>
      </c>
      <c r="E2510" s="161">
        <v>5010645</v>
      </c>
      <c r="F2510" s="162">
        <f t="shared" si="135"/>
        <v>565568</v>
      </c>
      <c r="G2510" s="52">
        <f t="shared" si="136"/>
        <v>0.89857489303224247</v>
      </c>
      <c r="H2510" s="92"/>
    </row>
    <row r="2511" spans="1:8" s="15" customFormat="1" ht="25.5" outlineLevel="2">
      <c r="A2511" s="89" t="s">
        <v>228</v>
      </c>
      <c r="B2511" s="104" t="s">
        <v>4867</v>
      </c>
      <c r="C2511" s="103" t="s">
        <v>4866</v>
      </c>
      <c r="D2511" s="161">
        <v>400590</v>
      </c>
      <c r="E2511" s="161">
        <v>359960</v>
      </c>
      <c r="F2511" s="162">
        <f t="shared" si="135"/>
        <v>40630</v>
      </c>
      <c r="G2511" s="52">
        <f t="shared" si="136"/>
        <v>0.89857460246136944</v>
      </c>
      <c r="H2511" s="92"/>
    </row>
    <row r="2512" spans="1:8" s="15" customFormat="1" ht="25.5" outlineLevel="2">
      <c r="A2512" s="89" t="s">
        <v>228</v>
      </c>
      <c r="B2512" s="104" t="s">
        <v>4865</v>
      </c>
      <c r="C2512" s="103" t="s">
        <v>4864</v>
      </c>
      <c r="D2512" s="161">
        <v>480708</v>
      </c>
      <c r="E2512" s="161">
        <v>431952</v>
      </c>
      <c r="F2512" s="162">
        <f t="shared" si="135"/>
        <v>48756</v>
      </c>
      <c r="G2512" s="52">
        <f t="shared" si="136"/>
        <v>0.89857460246136944</v>
      </c>
      <c r="H2512" s="92"/>
    </row>
    <row r="2513" spans="1:8" s="15" customFormat="1" ht="63.75" outlineLevel="2">
      <c r="A2513" s="89" t="s">
        <v>228</v>
      </c>
      <c r="B2513" s="104" t="s">
        <v>4863</v>
      </c>
      <c r="C2513" s="103" t="s">
        <v>4862</v>
      </c>
      <c r="D2513" s="161">
        <v>1602360</v>
      </c>
      <c r="E2513" s="161">
        <v>1439840</v>
      </c>
      <c r="F2513" s="162">
        <f t="shared" si="135"/>
        <v>162520</v>
      </c>
      <c r="G2513" s="52">
        <f t="shared" si="136"/>
        <v>0.89857460246136944</v>
      </c>
      <c r="H2513" s="92"/>
    </row>
    <row r="2514" spans="1:8" s="15" customFormat="1" ht="25.5" outlineLevel="2">
      <c r="A2514" s="89" t="s">
        <v>228</v>
      </c>
      <c r="B2514" s="104" t="s">
        <v>4861</v>
      </c>
      <c r="C2514" s="103" t="s">
        <v>4860</v>
      </c>
      <c r="D2514" s="161">
        <v>801180</v>
      </c>
      <c r="E2514" s="161">
        <v>719921</v>
      </c>
      <c r="F2514" s="162">
        <f t="shared" si="135"/>
        <v>81259</v>
      </c>
      <c r="G2514" s="52">
        <f t="shared" si="136"/>
        <v>0.89857585062033496</v>
      </c>
      <c r="H2514" s="92"/>
    </row>
    <row r="2515" spans="1:8" s="15" customFormat="1" ht="25.5" outlineLevel="2">
      <c r="A2515" s="89" t="s">
        <v>228</v>
      </c>
      <c r="B2515" s="104" t="s">
        <v>4859</v>
      </c>
      <c r="C2515" s="103" t="s">
        <v>4858</v>
      </c>
      <c r="D2515" s="161">
        <v>892914.8</v>
      </c>
      <c r="E2515" s="161">
        <v>802352</v>
      </c>
      <c r="F2515" s="162">
        <f t="shared" si="135"/>
        <v>90562.800000000047</v>
      </c>
      <c r="G2515" s="52">
        <f t="shared" si="136"/>
        <v>0.89857621354243422</v>
      </c>
      <c r="H2515" s="92"/>
    </row>
    <row r="2516" spans="1:8" s="15" customFormat="1" outlineLevel="2">
      <c r="A2516" s="89" t="s">
        <v>228</v>
      </c>
      <c r="B2516" s="104" t="s">
        <v>4857</v>
      </c>
      <c r="C2516" s="103" t="s">
        <v>4856</v>
      </c>
      <c r="D2516" s="161">
        <v>2503688</v>
      </c>
      <c r="E2516" s="161">
        <v>884800</v>
      </c>
      <c r="F2516" s="162">
        <f t="shared" ref="F2516:F2547" si="137">D2516-E2516</f>
        <v>1618888</v>
      </c>
      <c r="G2516" s="52">
        <f t="shared" si="136"/>
        <v>0.35339866628749267</v>
      </c>
      <c r="H2516" s="92"/>
    </row>
    <row r="2517" spans="1:8" s="15" customFormat="1" ht="25.5" outlineLevel="2">
      <c r="A2517" s="89" t="s">
        <v>228</v>
      </c>
      <c r="B2517" s="104" t="s">
        <v>4855</v>
      </c>
      <c r="C2517" s="103" t="s">
        <v>4854</v>
      </c>
      <c r="D2517" s="161">
        <v>1602360</v>
      </c>
      <c r="E2517" s="161">
        <v>1439840</v>
      </c>
      <c r="F2517" s="162">
        <f t="shared" si="137"/>
        <v>162520</v>
      </c>
      <c r="G2517" s="52">
        <f t="shared" si="136"/>
        <v>0.89857460246136944</v>
      </c>
      <c r="H2517" s="92"/>
    </row>
    <row r="2518" spans="1:8" s="15" customFormat="1" outlineLevel="2">
      <c r="A2518" s="89" t="s">
        <v>228</v>
      </c>
      <c r="B2518" s="104" t="s">
        <v>4853</v>
      </c>
      <c r="C2518" s="103" t="s">
        <v>4852</v>
      </c>
      <c r="D2518" s="161">
        <v>769133</v>
      </c>
      <c r="E2518" s="161">
        <v>691124</v>
      </c>
      <c r="F2518" s="162">
        <f t="shared" si="137"/>
        <v>78009</v>
      </c>
      <c r="G2518" s="52">
        <f t="shared" si="136"/>
        <v>0.89857540893447552</v>
      </c>
      <c r="H2518" s="92"/>
    </row>
    <row r="2519" spans="1:8" s="15" customFormat="1" ht="25.5" outlineLevel="2">
      <c r="A2519" s="89" t="s">
        <v>228</v>
      </c>
      <c r="B2519" s="104" t="s">
        <v>4851</v>
      </c>
      <c r="C2519" s="103" t="s">
        <v>4850</v>
      </c>
      <c r="D2519" s="161">
        <v>801180</v>
      </c>
      <c r="E2519" s="161">
        <v>719921</v>
      </c>
      <c r="F2519" s="162">
        <f t="shared" si="137"/>
        <v>81259</v>
      </c>
      <c r="G2519" s="52">
        <f t="shared" si="136"/>
        <v>0.89857585062033496</v>
      </c>
      <c r="H2519" s="92"/>
    </row>
    <row r="2520" spans="1:8" s="15" customFormat="1" ht="102" outlineLevel="2">
      <c r="A2520" s="89" t="s">
        <v>228</v>
      </c>
      <c r="B2520" s="104" t="s">
        <v>4849</v>
      </c>
      <c r="C2520" s="103" t="s">
        <v>4848</v>
      </c>
      <c r="D2520" s="161">
        <v>7131248.5099999998</v>
      </c>
      <c r="E2520" s="161">
        <v>5604162.4199999999</v>
      </c>
      <c r="F2520" s="162">
        <f t="shared" si="137"/>
        <v>1527086.0899999999</v>
      </c>
      <c r="G2520" s="52">
        <f t="shared" si="136"/>
        <v>0.78585992510868197</v>
      </c>
      <c r="H2520" s="92"/>
    </row>
    <row r="2521" spans="1:8" s="15" customFormat="1" ht="51" outlineLevel="2">
      <c r="A2521" s="89" t="s">
        <v>228</v>
      </c>
      <c r="B2521" s="104" t="s">
        <v>4845</v>
      </c>
      <c r="C2521" s="103" t="s">
        <v>4844</v>
      </c>
      <c r="D2521" s="161">
        <v>1041534</v>
      </c>
      <c r="E2521" s="161">
        <v>912096.62</v>
      </c>
      <c r="F2521" s="162">
        <f t="shared" si="137"/>
        <v>129437.38</v>
      </c>
      <c r="G2521" s="52">
        <f t="shared" si="136"/>
        <v>0.87572428744524899</v>
      </c>
      <c r="H2521" s="92"/>
    </row>
    <row r="2522" spans="1:8" s="15" customFormat="1" ht="25.5" outlineLevel="2">
      <c r="A2522" s="89" t="s">
        <v>228</v>
      </c>
      <c r="B2522" s="104" t="s">
        <v>4843</v>
      </c>
      <c r="C2522" s="103" t="s">
        <v>4842</v>
      </c>
      <c r="D2522" s="161">
        <v>1394053</v>
      </c>
      <c r="E2522" s="161">
        <v>1157374</v>
      </c>
      <c r="F2522" s="162">
        <f t="shared" si="137"/>
        <v>236679</v>
      </c>
      <c r="G2522" s="52">
        <f t="shared" si="136"/>
        <v>0.83022238035426199</v>
      </c>
      <c r="H2522" s="92"/>
    </row>
    <row r="2523" spans="1:8" s="15" customFormat="1" outlineLevel="2">
      <c r="A2523" s="89" t="s">
        <v>228</v>
      </c>
      <c r="B2523" s="104" t="s">
        <v>4841</v>
      </c>
      <c r="C2523" s="103" t="s">
        <v>4840</v>
      </c>
      <c r="D2523" s="161">
        <v>801180</v>
      </c>
      <c r="E2523" s="161">
        <v>630546.89</v>
      </c>
      <c r="F2523" s="162">
        <f t="shared" si="137"/>
        <v>170633.11</v>
      </c>
      <c r="G2523" s="52">
        <f t="shared" si="136"/>
        <v>0.78702275393794152</v>
      </c>
      <c r="H2523" s="92"/>
    </row>
    <row r="2524" spans="1:8" s="15" customFormat="1" outlineLevel="2">
      <c r="A2524" s="89" t="s">
        <v>228</v>
      </c>
      <c r="B2524" s="104" t="s">
        <v>4839</v>
      </c>
      <c r="C2524" s="103" t="s">
        <v>4838</v>
      </c>
      <c r="D2524" s="161">
        <v>2634280.2000000002</v>
      </c>
      <c r="E2524" s="161">
        <v>2367098</v>
      </c>
      <c r="F2524" s="162">
        <f t="shared" si="137"/>
        <v>267182.20000000019</v>
      </c>
      <c r="G2524" s="52">
        <f t="shared" si="136"/>
        <v>0.89857487445716666</v>
      </c>
      <c r="H2524" s="92"/>
    </row>
    <row r="2525" spans="1:8" s="15" customFormat="1" ht="38.25" outlineLevel="2">
      <c r="A2525" s="89" t="s">
        <v>228</v>
      </c>
      <c r="B2525" s="104" t="s">
        <v>4837</v>
      </c>
      <c r="C2525" s="103" t="s">
        <v>4836</v>
      </c>
      <c r="D2525" s="161">
        <v>4005900</v>
      </c>
      <c r="E2525" s="161">
        <v>3599601</v>
      </c>
      <c r="F2525" s="162">
        <f t="shared" si="137"/>
        <v>406299</v>
      </c>
      <c r="G2525" s="52">
        <f t="shared" si="136"/>
        <v>0.89857485209316257</v>
      </c>
      <c r="H2525" s="92"/>
    </row>
    <row r="2526" spans="1:8" s="15" customFormat="1" ht="25.5" outlineLevel="2">
      <c r="A2526" s="89" t="s">
        <v>228</v>
      </c>
      <c r="B2526" s="104" t="s">
        <v>4835</v>
      </c>
      <c r="C2526" s="103" t="s">
        <v>4834</v>
      </c>
      <c r="D2526" s="161">
        <v>821210</v>
      </c>
      <c r="E2526" s="161">
        <v>737918</v>
      </c>
      <c r="F2526" s="162">
        <f t="shared" si="137"/>
        <v>83292</v>
      </c>
      <c r="G2526" s="52">
        <f t="shared" si="136"/>
        <v>0.89857405535733859</v>
      </c>
      <c r="H2526" s="92"/>
    </row>
    <row r="2527" spans="1:8" s="15" customFormat="1" ht="25.5" outlineLevel="2">
      <c r="A2527" s="89" t="s">
        <v>228</v>
      </c>
      <c r="B2527" s="104" t="s">
        <v>4833</v>
      </c>
      <c r="C2527" s="103" t="s">
        <v>4832</v>
      </c>
      <c r="D2527" s="161">
        <v>282015.8</v>
      </c>
      <c r="E2527" s="161">
        <v>253412</v>
      </c>
      <c r="F2527" s="162">
        <f t="shared" si="137"/>
        <v>28603.799999999988</v>
      </c>
      <c r="G2527" s="52">
        <f t="shared" si="136"/>
        <v>0.89857376785272314</v>
      </c>
      <c r="H2527" s="92"/>
    </row>
    <row r="2528" spans="1:8" s="15" customFormat="1" ht="25.5" outlineLevel="2">
      <c r="A2528" s="89" t="s">
        <v>228</v>
      </c>
      <c r="B2528" s="104" t="s">
        <v>4831</v>
      </c>
      <c r="C2528" s="103" t="s">
        <v>4830</v>
      </c>
      <c r="D2528" s="161">
        <v>801180</v>
      </c>
      <c r="E2528" s="161">
        <v>676970.43</v>
      </c>
      <c r="F2528" s="162">
        <f t="shared" si="137"/>
        <v>124209.56999999995</v>
      </c>
      <c r="G2528" s="52">
        <f t="shared" si="136"/>
        <v>0.8449667116003895</v>
      </c>
      <c r="H2528" s="92"/>
    </row>
    <row r="2529" spans="1:8" s="15" customFormat="1" ht="38.25" outlineLevel="2">
      <c r="A2529" s="89" t="s">
        <v>228</v>
      </c>
      <c r="B2529" s="104" t="s">
        <v>4829</v>
      </c>
      <c r="C2529" s="103" t="s">
        <v>4828</v>
      </c>
      <c r="D2529" s="161">
        <v>2627871</v>
      </c>
      <c r="E2529" s="161">
        <v>2361338</v>
      </c>
      <c r="F2529" s="162">
        <f t="shared" si="137"/>
        <v>266533</v>
      </c>
      <c r="G2529" s="52">
        <f t="shared" si="136"/>
        <v>0.89857454951175308</v>
      </c>
      <c r="H2529" s="92"/>
    </row>
    <row r="2530" spans="1:8" s="15" customFormat="1" ht="25.5" outlineLevel="2">
      <c r="A2530" s="89" t="s">
        <v>228</v>
      </c>
      <c r="B2530" s="104" t="s">
        <v>4827</v>
      </c>
      <c r="C2530" s="103" t="s">
        <v>4826</v>
      </c>
      <c r="D2530" s="161">
        <v>2563776</v>
      </c>
      <c r="E2530" s="161">
        <v>2303743.9900000002</v>
      </c>
      <c r="F2530" s="162">
        <f t="shared" si="137"/>
        <v>260032.00999999978</v>
      </c>
      <c r="G2530" s="52">
        <f t="shared" si="136"/>
        <v>0.89857459856087285</v>
      </c>
      <c r="H2530" s="92"/>
    </row>
    <row r="2531" spans="1:8" s="15" customFormat="1" ht="25.5" outlineLevel="2">
      <c r="A2531" s="89" t="s">
        <v>228</v>
      </c>
      <c r="B2531" s="104" t="s">
        <v>4825</v>
      </c>
      <c r="C2531" s="103" t="s">
        <v>4824</v>
      </c>
      <c r="D2531" s="161">
        <v>2403540</v>
      </c>
      <c r="E2531" s="161">
        <v>2159760</v>
      </c>
      <c r="F2531" s="162">
        <f t="shared" si="137"/>
        <v>243780</v>
      </c>
      <c r="G2531" s="52">
        <f t="shared" si="136"/>
        <v>0.89857460246136944</v>
      </c>
      <c r="H2531" s="92"/>
    </row>
    <row r="2532" spans="1:8" s="15" customFormat="1" ht="38.25" outlineLevel="2">
      <c r="A2532" s="89" t="s">
        <v>228</v>
      </c>
      <c r="B2532" s="104" t="s">
        <v>4823</v>
      </c>
      <c r="C2532" s="103" t="s">
        <v>4822</v>
      </c>
      <c r="D2532" s="161">
        <v>801180</v>
      </c>
      <c r="E2532" s="161">
        <v>719921</v>
      </c>
      <c r="F2532" s="162">
        <f t="shared" si="137"/>
        <v>81259</v>
      </c>
      <c r="G2532" s="52">
        <f t="shared" si="136"/>
        <v>0.89857585062033496</v>
      </c>
      <c r="H2532" s="92"/>
    </row>
    <row r="2533" spans="1:8" s="15" customFormat="1" outlineLevel="2">
      <c r="A2533" s="89" t="s">
        <v>228</v>
      </c>
      <c r="B2533" s="104" t="s">
        <v>4821</v>
      </c>
      <c r="C2533" s="103" t="s">
        <v>4820</v>
      </c>
      <c r="D2533" s="161">
        <v>392578</v>
      </c>
      <c r="E2533" s="161">
        <v>352761</v>
      </c>
      <c r="F2533" s="162">
        <f t="shared" si="137"/>
        <v>39817</v>
      </c>
      <c r="G2533" s="52">
        <f t="shared" si="136"/>
        <v>0.89857556969570374</v>
      </c>
      <c r="H2533" s="92"/>
    </row>
    <row r="2534" spans="1:8" s="15" customFormat="1" ht="63.75" outlineLevel="2">
      <c r="A2534" s="89" t="s">
        <v>228</v>
      </c>
      <c r="B2534" s="104" t="s">
        <v>4819</v>
      </c>
      <c r="C2534" s="103" t="s">
        <v>4818</v>
      </c>
      <c r="D2534" s="161">
        <v>2403540</v>
      </c>
      <c r="E2534" s="161">
        <v>2159760</v>
      </c>
      <c r="F2534" s="162">
        <f t="shared" si="137"/>
        <v>243780</v>
      </c>
      <c r="G2534" s="52">
        <f t="shared" si="136"/>
        <v>0.89857460246136944</v>
      </c>
      <c r="H2534" s="92"/>
    </row>
    <row r="2535" spans="1:8" s="17" customFormat="1" outlineLevel="2">
      <c r="A2535" s="89" t="s">
        <v>228</v>
      </c>
      <c r="B2535" s="104" t="s">
        <v>4817</v>
      </c>
      <c r="C2535" s="103" t="s">
        <v>4816</v>
      </c>
      <c r="D2535" s="161">
        <v>560826</v>
      </c>
      <c r="E2535" s="161">
        <v>499604</v>
      </c>
      <c r="F2535" s="162">
        <f t="shared" si="137"/>
        <v>61222</v>
      </c>
      <c r="G2535" s="52">
        <f t="shared" ref="G2535:G2566" si="138">E2535/D2535</f>
        <v>0.89083601687510916</v>
      </c>
      <c r="H2535" s="92"/>
    </row>
    <row r="2536" spans="1:8" s="15" customFormat="1" ht="25.5" outlineLevel="2">
      <c r="A2536" s="89" t="s">
        <v>228</v>
      </c>
      <c r="B2536" s="104" t="s">
        <v>4815</v>
      </c>
      <c r="C2536" s="103" t="s">
        <v>4814</v>
      </c>
      <c r="D2536" s="161">
        <v>269196.40000000002</v>
      </c>
      <c r="E2536" s="161">
        <v>241893</v>
      </c>
      <c r="F2536" s="162">
        <f t="shared" si="137"/>
        <v>27303.400000000023</v>
      </c>
      <c r="G2536" s="52">
        <f t="shared" si="138"/>
        <v>0.89857442372929197</v>
      </c>
      <c r="H2536" s="92"/>
    </row>
    <row r="2537" spans="1:8" s="15" customFormat="1" ht="25.5" outlineLevel="2">
      <c r="A2537" s="89" t="s">
        <v>228</v>
      </c>
      <c r="B2537" s="104" t="s">
        <v>4813</v>
      </c>
      <c r="C2537" s="103" t="s">
        <v>4812</v>
      </c>
      <c r="D2537" s="161">
        <v>3204720</v>
      </c>
      <c r="E2537" s="161">
        <v>2879681</v>
      </c>
      <c r="F2537" s="162">
        <f t="shared" si="137"/>
        <v>325039</v>
      </c>
      <c r="G2537" s="52">
        <f t="shared" si="138"/>
        <v>0.89857491450111082</v>
      </c>
      <c r="H2537" s="92"/>
    </row>
    <row r="2538" spans="1:8" s="15" customFormat="1" ht="25.5" outlineLevel="2">
      <c r="A2538" s="89" t="s">
        <v>228</v>
      </c>
      <c r="B2538" s="104" t="s">
        <v>4811</v>
      </c>
      <c r="C2538" s="103" t="s">
        <v>4810</v>
      </c>
      <c r="D2538" s="161">
        <v>1682478</v>
      </c>
      <c r="E2538" s="161">
        <v>1511833</v>
      </c>
      <c r="F2538" s="162">
        <f t="shared" si="137"/>
        <v>170645</v>
      </c>
      <c r="G2538" s="52">
        <f t="shared" si="138"/>
        <v>0.89857519682278164</v>
      </c>
      <c r="H2538" s="92"/>
    </row>
    <row r="2539" spans="1:8" s="15" customFormat="1" outlineLevel="2">
      <c r="A2539" s="89" t="s">
        <v>228</v>
      </c>
      <c r="B2539" s="104" t="s">
        <v>4809</v>
      </c>
      <c r="C2539" s="103" t="s">
        <v>4808</v>
      </c>
      <c r="D2539" s="161">
        <v>4807080</v>
      </c>
      <c r="E2539" s="161">
        <v>4319520</v>
      </c>
      <c r="F2539" s="162">
        <f t="shared" si="137"/>
        <v>487560</v>
      </c>
      <c r="G2539" s="52">
        <f t="shared" si="138"/>
        <v>0.89857460246136944</v>
      </c>
      <c r="H2539" s="92"/>
    </row>
    <row r="2540" spans="1:8" s="15" customFormat="1" ht="25.5" outlineLevel="2">
      <c r="A2540" s="89" t="s">
        <v>228</v>
      </c>
      <c r="B2540" s="104" t="s">
        <v>4807</v>
      </c>
      <c r="C2540" s="103" t="s">
        <v>4685</v>
      </c>
      <c r="D2540" s="161">
        <v>2804130</v>
      </c>
      <c r="E2540" s="161">
        <v>2519721</v>
      </c>
      <c r="F2540" s="162">
        <f t="shared" si="137"/>
        <v>284409</v>
      </c>
      <c r="G2540" s="52">
        <f t="shared" si="138"/>
        <v>0.89857495907821683</v>
      </c>
      <c r="H2540" s="92"/>
    </row>
    <row r="2541" spans="1:8" s="15" customFormat="1" outlineLevel="2">
      <c r="A2541" s="89" t="s">
        <v>228</v>
      </c>
      <c r="B2541" s="104" t="s">
        <v>4806</v>
      </c>
      <c r="C2541" s="103" t="s">
        <v>4805</v>
      </c>
      <c r="D2541" s="161">
        <v>320472</v>
      </c>
      <c r="E2541" s="161">
        <v>273104</v>
      </c>
      <c r="F2541" s="162">
        <f t="shared" si="137"/>
        <v>47368</v>
      </c>
      <c r="G2541" s="52">
        <f t="shared" si="138"/>
        <v>0.85219301530242897</v>
      </c>
      <c r="H2541" s="92"/>
    </row>
    <row r="2542" spans="1:8" s="15" customFormat="1" ht="25.5" outlineLevel="2">
      <c r="A2542" s="89" t="s">
        <v>228</v>
      </c>
      <c r="B2542" s="104" t="s">
        <v>4804</v>
      </c>
      <c r="C2542" s="103" t="s">
        <v>4803</v>
      </c>
      <c r="D2542" s="161">
        <v>701033</v>
      </c>
      <c r="E2542" s="161">
        <v>546741.82999999996</v>
      </c>
      <c r="F2542" s="162">
        <f t="shared" si="137"/>
        <v>154291.17000000004</v>
      </c>
      <c r="G2542" s="52">
        <f t="shared" si="138"/>
        <v>0.77990883453418025</v>
      </c>
      <c r="H2542" s="92"/>
    </row>
    <row r="2543" spans="1:8" s="15" customFormat="1" ht="25.5" outlineLevel="2">
      <c r="A2543" s="89" t="s">
        <v>228</v>
      </c>
      <c r="B2543" s="104" t="s">
        <v>4802</v>
      </c>
      <c r="C2543" s="103" t="s">
        <v>4801</v>
      </c>
      <c r="D2543" s="161">
        <v>776143</v>
      </c>
      <c r="E2543" s="161">
        <v>697422</v>
      </c>
      <c r="F2543" s="162">
        <f t="shared" si="137"/>
        <v>78721</v>
      </c>
      <c r="G2543" s="52">
        <f t="shared" si="138"/>
        <v>0.89857410296813855</v>
      </c>
      <c r="H2543" s="92"/>
    </row>
    <row r="2544" spans="1:8" s="15" customFormat="1" ht="25.5" outlineLevel="2">
      <c r="A2544" s="89" t="s">
        <v>228</v>
      </c>
      <c r="B2544" s="104" t="s">
        <v>4800</v>
      </c>
      <c r="C2544" s="103" t="s">
        <v>4799</v>
      </c>
      <c r="D2544" s="161">
        <v>2703983</v>
      </c>
      <c r="E2544" s="161">
        <v>1937276.46</v>
      </c>
      <c r="F2544" s="162">
        <f t="shared" si="137"/>
        <v>766706.54</v>
      </c>
      <c r="G2544" s="52">
        <f t="shared" si="138"/>
        <v>0.71645289929707401</v>
      </c>
      <c r="H2544" s="92"/>
    </row>
    <row r="2545" spans="1:8" s="15" customFormat="1" ht="25.5" outlineLevel="2">
      <c r="A2545" s="89" t="s">
        <v>228</v>
      </c>
      <c r="B2545" s="104" t="s">
        <v>4796</v>
      </c>
      <c r="C2545" s="103" t="s">
        <v>4795</v>
      </c>
      <c r="D2545" s="161">
        <v>1201770</v>
      </c>
      <c r="E2545" s="161">
        <v>1079880</v>
      </c>
      <c r="F2545" s="162">
        <f t="shared" si="137"/>
        <v>121890</v>
      </c>
      <c r="G2545" s="52">
        <f t="shared" si="138"/>
        <v>0.89857460246136944</v>
      </c>
      <c r="H2545" s="92"/>
    </row>
    <row r="2546" spans="1:8" s="15" customFormat="1" ht="38.25" outlineLevel="2">
      <c r="A2546" s="89" t="s">
        <v>228</v>
      </c>
      <c r="B2546" s="104" t="s">
        <v>4794</v>
      </c>
      <c r="C2546" s="103" t="s">
        <v>4793</v>
      </c>
      <c r="D2546" s="161">
        <v>1702508</v>
      </c>
      <c r="E2546" s="161">
        <v>1256501.3700000001</v>
      </c>
      <c r="F2546" s="162">
        <f t="shared" si="137"/>
        <v>446006.62999999989</v>
      </c>
      <c r="G2546" s="52">
        <f t="shared" si="138"/>
        <v>0.73802964215146127</v>
      </c>
      <c r="H2546" s="92"/>
    </row>
    <row r="2547" spans="1:8" s="15" customFormat="1" ht="38.25" outlineLevel="2">
      <c r="A2547" s="89" t="s">
        <v>228</v>
      </c>
      <c r="B2547" s="104" t="s">
        <v>4792</v>
      </c>
      <c r="C2547" s="103" t="s">
        <v>4791</v>
      </c>
      <c r="D2547" s="161">
        <v>600885</v>
      </c>
      <c r="E2547" s="161">
        <v>512070</v>
      </c>
      <c r="F2547" s="162">
        <f t="shared" si="137"/>
        <v>88815</v>
      </c>
      <c r="G2547" s="52">
        <f t="shared" si="138"/>
        <v>0.85219301530242897</v>
      </c>
      <c r="H2547" s="92"/>
    </row>
    <row r="2548" spans="1:8" s="15" customFormat="1" ht="25.5" outlineLevel="2">
      <c r="A2548" s="89" t="s">
        <v>228</v>
      </c>
      <c r="B2548" s="104" t="s">
        <v>4790</v>
      </c>
      <c r="C2548" s="103" t="s">
        <v>4789</v>
      </c>
      <c r="D2548" s="161">
        <v>852455.6</v>
      </c>
      <c r="E2548" s="161">
        <v>765996</v>
      </c>
      <c r="F2548" s="162">
        <f t="shared" ref="F2548:F2579" si="139">D2548-E2548</f>
        <v>86459.599999999977</v>
      </c>
      <c r="G2548" s="52">
        <f t="shared" si="138"/>
        <v>0.8985758319846805</v>
      </c>
      <c r="H2548" s="92"/>
    </row>
    <row r="2549" spans="1:8" s="15" customFormat="1" ht="25.5" outlineLevel="2">
      <c r="A2549" s="89" t="s">
        <v>228</v>
      </c>
      <c r="B2549" s="104" t="s">
        <v>4788</v>
      </c>
      <c r="C2549" s="103" t="s">
        <v>4787</v>
      </c>
      <c r="D2549" s="161">
        <v>1201770</v>
      </c>
      <c r="E2549" s="161">
        <v>1079880</v>
      </c>
      <c r="F2549" s="162">
        <f t="shared" si="139"/>
        <v>121890</v>
      </c>
      <c r="G2549" s="52">
        <f t="shared" si="138"/>
        <v>0.89857460246136944</v>
      </c>
      <c r="H2549" s="92"/>
    </row>
    <row r="2550" spans="1:8" s="15" customFormat="1" ht="25.5" outlineLevel="2">
      <c r="A2550" s="89" t="s">
        <v>228</v>
      </c>
      <c r="B2550" s="104" t="s">
        <v>4786</v>
      </c>
      <c r="C2550" s="103" t="s">
        <v>4785</v>
      </c>
      <c r="D2550" s="161">
        <v>320472</v>
      </c>
      <c r="E2550" s="161">
        <v>287968</v>
      </c>
      <c r="F2550" s="162">
        <f t="shared" si="139"/>
        <v>32504</v>
      </c>
      <c r="G2550" s="52">
        <f t="shared" si="138"/>
        <v>0.89857460246136944</v>
      </c>
      <c r="H2550" s="92"/>
    </row>
    <row r="2551" spans="1:8" s="15" customFormat="1" ht="38.25" outlineLevel="2">
      <c r="A2551" s="89" t="s">
        <v>228</v>
      </c>
      <c r="B2551" s="104" t="s">
        <v>4784</v>
      </c>
      <c r="C2551" s="103" t="s">
        <v>4783</v>
      </c>
      <c r="D2551" s="161">
        <v>2563776</v>
      </c>
      <c r="E2551" s="161">
        <v>2303744</v>
      </c>
      <c r="F2551" s="162">
        <f t="shared" si="139"/>
        <v>260032</v>
      </c>
      <c r="G2551" s="52">
        <f t="shared" si="138"/>
        <v>0.89857460246136944</v>
      </c>
      <c r="H2551" s="92"/>
    </row>
    <row r="2552" spans="1:8" s="15" customFormat="1" ht="38.25" outlineLevel="2">
      <c r="A2552" s="89" t="s">
        <v>228</v>
      </c>
      <c r="B2552" s="104" t="s">
        <v>4782</v>
      </c>
      <c r="C2552" s="103" t="s">
        <v>4781</v>
      </c>
      <c r="D2552" s="161">
        <v>5624879.8100000005</v>
      </c>
      <c r="E2552" s="161">
        <v>4832791.04</v>
      </c>
      <c r="F2552" s="162">
        <f t="shared" si="139"/>
        <v>792088.77000000048</v>
      </c>
      <c r="G2552" s="52">
        <f t="shared" si="138"/>
        <v>0.85918120977592938</v>
      </c>
      <c r="H2552" s="92"/>
    </row>
    <row r="2553" spans="1:8" s="15" customFormat="1" ht="38.25" outlineLevel="2">
      <c r="A2553" s="89" t="s">
        <v>228</v>
      </c>
      <c r="B2553" s="104" t="s">
        <v>4780</v>
      </c>
      <c r="C2553" s="103" t="s">
        <v>4779</v>
      </c>
      <c r="D2553" s="161">
        <v>1775415.4</v>
      </c>
      <c r="E2553" s="161">
        <v>1595343</v>
      </c>
      <c r="F2553" s="162">
        <f t="shared" si="139"/>
        <v>180072.39999999991</v>
      </c>
      <c r="G2553" s="52">
        <f t="shared" si="138"/>
        <v>0.89857449698814151</v>
      </c>
      <c r="H2553" s="92"/>
    </row>
    <row r="2554" spans="1:8" s="15" customFormat="1" ht="25.5" outlineLevel="2">
      <c r="A2554" s="89" t="s">
        <v>228</v>
      </c>
      <c r="B2554" s="104" t="s">
        <v>4778</v>
      </c>
      <c r="C2554" s="103" t="s">
        <v>4777</v>
      </c>
      <c r="D2554" s="161">
        <v>560826</v>
      </c>
      <c r="E2554" s="161">
        <v>448888.08</v>
      </c>
      <c r="F2554" s="162">
        <f t="shared" si="139"/>
        <v>111937.91999999998</v>
      </c>
      <c r="G2554" s="52">
        <f t="shared" si="138"/>
        <v>0.80040525938526386</v>
      </c>
      <c r="H2554" s="92"/>
    </row>
    <row r="2555" spans="1:8" s="15" customFormat="1" ht="25.5" outlineLevel="2">
      <c r="A2555" s="89" t="s">
        <v>228</v>
      </c>
      <c r="B2555" s="104" t="s">
        <v>4776</v>
      </c>
      <c r="C2555" s="103" t="s">
        <v>4775</v>
      </c>
      <c r="D2555" s="161">
        <v>1502213</v>
      </c>
      <c r="E2555" s="161">
        <v>610000</v>
      </c>
      <c r="F2555" s="162">
        <f t="shared" si="139"/>
        <v>892213</v>
      </c>
      <c r="G2555" s="52">
        <f t="shared" si="138"/>
        <v>0.40606758162790496</v>
      </c>
      <c r="H2555" s="92"/>
    </row>
    <row r="2556" spans="1:8" s="15" customFormat="1" ht="25.5" outlineLevel="2">
      <c r="A2556" s="89" t="s">
        <v>228</v>
      </c>
      <c r="B2556" s="104" t="s">
        <v>4774</v>
      </c>
      <c r="C2556" s="103" t="s">
        <v>4773</v>
      </c>
      <c r="D2556" s="161">
        <v>1502213</v>
      </c>
      <c r="E2556" s="161">
        <v>1154665.79</v>
      </c>
      <c r="F2556" s="162">
        <f t="shared" si="139"/>
        <v>347547.20999999996</v>
      </c>
      <c r="G2556" s="52">
        <f t="shared" si="138"/>
        <v>0.76864318841602364</v>
      </c>
      <c r="H2556" s="92"/>
    </row>
    <row r="2557" spans="1:8" s="15" customFormat="1" ht="25.5" outlineLevel="2">
      <c r="A2557" s="89" t="s">
        <v>228</v>
      </c>
      <c r="B2557" s="104" t="s">
        <v>4772</v>
      </c>
      <c r="C2557" s="103" t="s">
        <v>4771</v>
      </c>
      <c r="D2557" s="161">
        <v>352519</v>
      </c>
      <c r="E2557" s="161">
        <v>316765</v>
      </c>
      <c r="F2557" s="162">
        <f t="shared" si="139"/>
        <v>35754</v>
      </c>
      <c r="G2557" s="52">
        <f t="shared" si="138"/>
        <v>0.89857567960875873</v>
      </c>
      <c r="H2557" s="92"/>
    </row>
    <row r="2558" spans="1:8" s="15" customFormat="1" ht="25.5" outlineLevel="2">
      <c r="A2558" s="89" t="s">
        <v>228</v>
      </c>
      <c r="B2558" s="104" t="s">
        <v>4770</v>
      </c>
      <c r="C2558" s="103" t="s">
        <v>4769</v>
      </c>
      <c r="D2558" s="161">
        <v>2403540</v>
      </c>
      <c r="E2558" s="161">
        <v>2159760</v>
      </c>
      <c r="F2558" s="162">
        <f t="shared" si="139"/>
        <v>243780</v>
      </c>
      <c r="G2558" s="52">
        <f t="shared" si="138"/>
        <v>0.89857460246136944</v>
      </c>
      <c r="H2558" s="92"/>
    </row>
    <row r="2559" spans="1:8" s="15" customFormat="1" ht="25.5" outlineLevel="2">
      <c r="A2559" s="89" t="s">
        <v>228</v>
      </c>
      <c r="B2559" s="104" t="s">
        <v>4768</v>
      </c>
      <c r="C2559" s="103" t="s">
        <v>4767</v>
      </c>
      <c r="D2559" s="161">
        <v>4005900</v>
      </c>
      <c r="E2559" s="161">
        <v>3599601</v>
      </c>
      <c r="F2559" s="162">
        <f t="shared" si="139"/>
        <v>406299</v>
      </c>
      <c r="G2559" s="52">
        <f t="shared" si="138"/>
        <v>0.89857485209316257</v>
      </c>
      <c r="H2559" s="92"/>
    </row>
    <row r="2560" spans="1:8" s="15" customFormat="1" ht="51" outlineLevel="2">
      <c r="A2560" s="89" t="s">
        <v>228</v>
      </c>
      <c r="B2560" s="104" t="s">
        <v>4766</v>
      </c>
      <c r="C2560" s="103" t="s">
        <v>4765</v>
      </c>
      <c r="D2560" s="161">
        <v>4005900</v>
      </c>
      <c r="E2560" s="161">
        <v>3599601</v>
      </c>
      <c r="F2560" s="162">
        <f t="shared" si="139"/>
        <v>406299</v>
      </c>
      <c r="G2560" s="52">
        <f t="shared" si="138"/>
        <v>0.89857485209316257</v>
      </c>
      <c r="H2560" s="92"/>
    </row>
    <row r="2561" spans="1:8" s="15" customFormat="1" ht="51" outlineLevel="2">
      <c r="A2561" s="89" t="s">
        <v>228</v>
      </c>
      <c r="B2561" s="104" t="s">
        <v>4764</v>
      </c>
      <c r="C2561" s="103" t="s">
        <v>4763</v>
      </c>
      <c r="D2561" s="161">
        <v>1522242</v>
      </c>
      <c r="E2561" s="161">
        <v>1367848</v>
      </c>
      <c r="F2561" s="162">
        <f t="shared" si="139"/>
        <v>154394</v>
      </c>
      <c r="G2561" s="52">
        <f t="shared" si="138"/>
        <v>0.89857460246136944</v>
      </c>
      <c r="H2561" s="92"/>
    </row>
    <row r="2562" spans="1:8" s="15" customFormat="1" ht="63.75" outlineLevel="2">
      <c r="A2562" s="89" t="s">
        <v>228</v>
      </c>
      <c r="B2562" s="104" t="s">
        <v>4762</v>
      </c>
      <c r="C2562" s="103" t="s">
        <v>4761</v>
      </c>
      <c r="D2562" s="161">
        <v>400590</v>
      </c>
      <c r="E2562" s="161">
        <v>359960</v>
      </c>
      <c r="F2562" s="162">
        <f t="shared" si="139"/>
        <v>40630</v>
      </c>
      <c r="G2562" s="52">
        <f t="shared" si="138"/>
        <v>0.89857460246136944</v>
      </c>
      <c r="H2562" s="92"/>
    </row>
    <row r="2563" spans="1:8" s="15" customFormat="1" ht="25.5" outlineLevel="2">
      <c r="A2563" s="89" t="s">
        <v>228</v>
      </c>
      <c r="B2563" s="104" t="s">
        <v>4758</v>
      </c>
      <c r="C2563" s="103" t="s">
        <v>4757</v>
      </c>
      <c r="D2563" s="161">
        <v>2002950</v>
      </c>
      <c r="E2563" s="161">
        <v>1799800</v>
      </c>
      <c r="F2563" s="162">
        <f t="shared" si="139"/>
        <v>203150</v>
      </c>
      <c r="G2563" s="52">
        <f t="shared" si="138"/>
        <v>0.89857460246136944</v>
      </c>
      <c r="H2563" s="92"/>
    </row>
    <row r="2564" spans="1:8" s="15" customFormat="1" ht="25.5" outlineLevel="2">
      <c r="A2564" s="89" t="s">
        <v>228</v>
      </c>
      <c r="B2564" s="104" t="s">
        <v>4756</v>
      </c>
      <c r="C2564" s="103" t="s">
        <v>4755</v>
      </c>
      <c r="D2564" s="161">
        <v>879374.84</v>
      </c>
      <c r="E2564" s="161">
        <v>790184</v>
      </c>
      <c r="F2564" s="162">
        <f t="shared" si="139"/>
        <v>89190.839999999967</v>
      </c>
      <c r="G2564" s="52">
        <f t="shared" si="138"/>
        <v>0.89857471928580535</v>
      </c>
      <c r="H2564" s="92"/>
    </row>
    <row r="2565" spans="1:8" s="15" customFormat="1" outlineLevel="2">
      <c r="A2565" s="89" t="s">
        <v>228</v>
      </c>
      <c r="B2565" s="104" t="s">
        <v>4754</v>
      </c>
      <c r="C2565" s="103" t="s">
        <v>4753</v>
      </c>
      <c r="D2565" s="161">
        <v>3004425</v>
      </c>
      <c r="E2565" s="161">
        <v>2699700</v>
      </c>
      <c r="F2565" s="162">
        <f t="shared" si="139"/>
        <v>304725</v>
      </c>
      <c r="G2565" s="52">
        <f t="shared" si="138"/>
        <v>0.89857460246136944</v>
      </c>
      <c r="H2565" s="92"/>
    </row>
    <row r="2566" spans="1:8" s="15" customFormat="1" outlineLevel="2">
      <c r="A2566" s="89" t="s">
        <v>228</v>
      </c>
      <c r="B2566" s="104" t="s">
        <v>4752</v>
      </c>
      <c r="C2566" s="103" t="s">
        <v>4751</v>
      </c>
      <c r="D2566" s="161">
        <v>1602360</v>
      </c>
      <c r="E2566" s="161">
        <v>1345838.92</v>
      </c>
      <c r="F2566" s="162">
        <f t="shared" si="139"/>
        <v>256521.08000000007</v>
      </c>
      <c r="G2566" s="52">
        <f t="shared" si="138"/>
        <v>0.83991045707581313</v>
      </c>
      <c r="H2566" s="92"/>
    </row>
    <row r="2567" spans="1:8" s="15" customFormat="1" ht="89.25" outlineLevel="2">
      <c r="A2567" s="89" t="s">
        <v>228</v>
      </c>
      <c r="B2567" s="104" t="s">
        <v>4750</v>
      </c>
      <c r="C2567" s="103" t="s">
        <v>4749</v>
      </c>
      <c r="D2567" s="161">
        <v>160070.33000000002</v>
      </c>
      <c r="E2567" s="161">
        <v>143835</v>
      </c>
      <c r="F2567" s="162">
        <f t="shared" si="139"/>
        <v>16235.330000000016</v>
      </c>
      <c r="G2567" s="52">
        <f t="shared" ref="G2567:G2602" si="140">E2567/D2567</f>
        <v>0.89857377066693112</v>
      </c>
      <c r="H2567" s="92"/>
    </row>
    <row r="2568" spans="1:8" s="15" customFormat="1" ht="25.5" outlineLevel="2">
      <c r="A2568" s="89" t="s">
        <v>228</v>
      </c>
      <c r="B2568" s="104" t="s">
        <v>4748</v>
      </c>
      <c r="C2568" s="103" t="s">
        <v>4747</v>
      </c>
      <c r="D2568" s="161">
        <v>201671.25</v>
      </c>
      <c r="E2568" s="161">
        <v>181217</v>
      </c>
      <c r="F2568" s="162">
        <f t="shared" si="139"/>
        <v>20454.25</v>
      </c>
      <c r="G2568" s="52">
        <f t="shared" si="140"/>
        <v>0.8985762720268754</v>
      </c>
      <c r="H2568" s="92"/>
    </row>
    <row r="2569" spans="1:8" s="15" customFormat="1" ht="25.5" outlineLevel="2">
      <c r="A2569" s="89" t="s">
        <v>228</v>
      </c>
      <c r="B2569" s="104" t="s">
        <v>4746</v>
      </c>
      <c r="C2569" s="103" t="s">
        <v>4745</v>
      </c>
      <c r="D2569" s="161">
        <v>20494516.34</v>
      </c>
      <c r="E2569" s="161">
        <v>3483977.35</v>
      </c>
      <c r="F2569" s="162">
        <f t="shared" si="139"/>
        <v>17010538.989999998</v>
      </c>
      <c r="G2569" s="52">
        <f t="shared" si="140"/>
        <v>0.16999558770753603</v>
      </c>
      <c r="H2569" s="92"/>
    </row>
    <row r="2570" spans="1:8" s="15" customFormat="1" ht="25.5" outlineLevel="2">
      <c r="A2570" s="89" t="s">
        <v>228</v>
      </c>
      <c r="B2570" s="104" t="s">
        <v>4744</v>
      </c>
      <c r="C2570" s="103" t="s">
        <v>4743</v>
      </c>
      <c r="D2570" s="161">
        <v>8065479.7999999998</v>
      </c>
      <c r="E2570" s="161">
        <v>7247437</v>
      </c>
      <c r="F2570" s="162">
        <f t="shared" si="139"/>
        <v>818042.79999999981</v>
      </c>
      <c r="G2570" s="52">
        <f t="shared" si="140"/>
        <v>0.89857481262305061</v>
      </c>
      <c r="H2570" s="92"/>
    </row>
    <row r="2571" spans="1:8" s="15" customFormat="1" ht="51" outlineLevel="2">
      <c r="A2571" s="89" t="s">
        <v>228</v>
      </c>
      <c r="B2571" s="104" t="s">
        <v>4740</v>
      </c>
      <c r="C2571" s="103" t="s">
        <v>4739</v>
      </c>
      <c r="D2571" s="161">
        <v>801180</v>
      </c>
      <c r="E2571" s="161">
        <v>719921</v>
      </c>
      <c r="F2571" s="162">
        <f t="shared" si="139"/>
        <v>81259</v>
      </c>
      <c r="G2571" s="52">
        <f t="shared" si="140"/>
        <v>0.89857585062033496</v>
      </c>
      <c r="H2571" s="92"/>
    </row>
    <row r="2572" spans="1:8" s="15" customFormat="1" ht="25.5" outlineLevel="2">
      <c r="A2572" s="89" t="s">
        <v>228</v>
      </c>
      <c r="B2572" s="104" t="s">
        <v>4738</v>
      </c>
      <c r="C2572" s="103" t="s">
        <v>4737</v>
      </c>
      <c r="D2572" s="161">
        <v>1602360</v>
      </c>
      <c r="E2572" s="161">
        <v>1439840</v>
      </c>
      <c r="F2572" s="162">
        <f t="shared" si="139"/>
        <v>162520</v>
      </c>
      <c r="G2572" s="52">
        <f t="shared" si="140"/>
        <v>0.89857460246136944</v>
      </c>
      <c r="H2572" s="92"/>
    </row>
    <row r="2573" spans="1:8" s="15" customFormat="1" outlineLevel="2">
      <c r="A2573" s="89" t="s">
        <v>228</v>
      </c>
      <c r="B2573" s="104" t="s">
        <v>4736</v>
      </c>
      <c r="C2573" s="103" t="s">
        <v>4735</v>
      </c>
      <c r="D2573" s="161">
        <v>1602360</v>
      </c>
      <c r="E2573" s="161">
        <v>1439840</v>
      </c>
      <c r="F2573" s="162">
        <f t="shared" si="139"/>
        <v>162520</v>
      </c>
      <c r="G2573" s="52">
        <f t="shared" si="140"/>
        <v>0.89857460246136944</v>
      </c>
      <c r="H2573" s="92"/>
    </row>
    <row r="2574" spans="1:8" s="15" customFormat="1" ht="51" outlineLevel="2">
      <c r="A2574" s="89" t="s">
        <v>228</v>
      </c>
      <c r="B2574" s="104" t="s">
        <v>4734</v>
      </c>
      <c r="C2574" s="103" t="s">
        <v>4733</v>
      </c>
      <c r="D2574" s="161">
        <v>5007375</v>
      </c>
      <c r="E2574" s="161">
        <v>4447941.5999999996</v>
      </c>
      <c r="F2574" s="162">
        <f t="shared" si="139"/>
        <v>559433.40000000037</v>
      </c>
      <c r="G2574" s="52">
        <f t="shared" si="140"/>
        <v>0.88827810978806254</v>
      </c>
      <c r="H2574" s="92"/>
    </row>
    <row r="2575" spans="1:8" s="15" customFormat="1" ht="25.5" outlineLevel="2">
      <c r="A2575" s="89" t="s">
        <v>228</v>
      </c>
      <c r="B2575" s="104" t="s">
        <v>4732</v>
      </c>
      <c r="C2575" s="103" t="s">
        <v>4731</v>
      </c>
      <c r="D2575" s="161">
        <v>5007375</v>
      </c>
      <c r="E2575" s="161">
        <v>4499500</v>
      </c>
      <c r="F2575" s="162">
        <f t="shared" si="139"/>
        <v>507875</v>
      </c>
      <c r="G2575" s="52">
        <f t="shared" si="140"/>
        <v>0.89857460246136944</v>
      </c>
      <c r="H2575" s="92"/>
    </row>
    <row r="2576" spans="1:8" s="15" customFormat="1" ht="38.25" outlineLevel="2">
      <c r="A2576" s="89" t="s">
        <v>228</v>
      </c>
      <c r="B2576" s="104" t="s">
        <v>4730</v>
      </c>
      <c r="C2576" s="103" t="s">
        <v>4701</v>
      </c>
      <c r="D2576" s="161">
        <v>2002950</v>
      </c>
      <c r="E2576" s="161">
        <v>1799800</v>
      </c>
      <c r="F2576" s="162">
        <f t="shared" si="139"/>
        <v>203150</v>
      </c>
      <c r="G2576" s="52">
        <f t="shared" si="140"/>
        <v>0.89857460246136944</v>
      </c>
      <c r="H2576" s="92"/>
    </row>
    <row r="2577" spans="1:8" s="15" customFormat="1" outlineLevel="2">
      <c r="A2577" s="89" t="s">
        <v>228</v>
      </c>
      <c r="B2577" s="104" t="s">
        <v>4729</v>
      </c>
      <c r="C2577" s="103" t="s">
        <v>4728</v>
      </c>
      <c r="D2577" s="161">
        <v>9013275</v>
      </c>
      <c r="E2577" s="161">
        <v>8099100</v>
      </c>
      <c r="F2577" s="162">
        <f t="shared" si="139"/>
        <v>914175</v>
      </c>
      <c r="G2577" s="52">
        <f t="shared" si="140"/>
        <v>0.89857460246136944</v>
      </c>
      <c r="H2577" s="92"/>
    </row>
    <row r="2578" spans="1:8" s="15" customFormat="1" ht="25.5" outlineLevel="2">
      <c r="A2578" s="89" t="s">
        <v>228</v>
      </c>
      <c r="B2578" s="104" t="s">
        <v>4727</v>
      </c>
      <c r="C2578" s="103" t="s">
        <v>4726</v>
      </c>
      <c r="D2578" s="161">
        <v>4005900</v>
      </c>
      <c r="E2578" s="161">
        <v>3599600</v>
      </c>
      <c r="F2578" s="162">
        <f t="shared" si="139"/>
        <v>406300</v>
      </c>
      <c r="G2578" s="52">
        <f t="shared" si="140"/>
        <v>0.89857460246136944</v>
      </c>
      <c r="H2578" s="92"/>
    </row>
    <row r="2579" spans="1:8" s="15" customFormat="1" ht="25.5" outlineLevel="2">
      <c r="A2579" s="89" t="s">
        <v>228</v>
      </c>
      <c r="B2579" s="104" t="s">
        <v>4725</v>
      </c>
      <c r="C2579" s="103" t="s">
        <v>4724</v>
      </c>
      <c r="D2579" s="161">
        <v>2002950</v>
      </c>
      <c r="E2579" s="161">
        <v>1799800</v>
      </c>
      <c r="F2579" s="162">
        <f t="shared" si="139"/>
        <v>203150</v>
      </c>
      <c r="G2579" s="52">
        <f t="shared" si="140"/>
        <v>0.89857460246136944</v>
      </c>
      <c r="H2579" s="92"/>
    </row>
    <row r="2580" spans="1:8" s="15" customFormat="1" ht="25.5" outlineLevel="2">
      <c r="A2580" s="89" t="s">
        <v>228</v>
      </c>
      <c r="B2580" s="104" t="s">
        <v>4721</v>
      </c>
      <c r="C2580" s="103" t="s">
        <v>4693</v>
      </c>
      <c r="D2580" s="161">
        <v>2002950</v>
      </c>
      <c r="E2580" s="161">
        <v>1799800</v>
      </c>
      <c r="F2580" s="162">
        <f t="shared" ref="F2580:F2602" si="141">D2580-E2580</f>
        <v>203150</v>
      </c>
      <c r="G2580" s="52">
        <f t="shared" si="140"/>
        <v>0.89857460246136944</v>
      </c>
      <c r="H2580" s="92"/>
    </row>
    <row r="2581" spans="1:8" s="15" customFormat="1" ht="25.5" outlineLevel="2">
      <c r="A2581" s="89" t="s">
        <v>228</v>
      </c>
      <c r="B2581" s="104" t="s">
        <v>4720</v>
      </c>
      <c r="C2581" s="103" t="s">
        <v>4719</v>
      </c>
      <c r="D2581" s="161">
        <v>2503688</v>
      </c>
      <c r="E2581" s="161">
        <v>2249750</v>
      </c>
      <c r="F2581" s="162">
        <f t="shared" si="141"/>
        <v>253938</v>
      </c>
      <c r="G2581" s="52">
        <f t="shared" si="140"/>
        <v>0.89857442301117396</v>
      </c>
      <c r="H2581" s="92"/>
    </row>
    <row r="2582" spans="1:8" s="15" customFormat="1" ht="25.5" outlineLevel="2">
      <c r="A2582" s="89" t="s">
        <v>228</v>
      </c>
      <c r="B2582" s="104" t="s">
        <v>4718</v>
      </c>
      <c r="C2582" s="103" t="s">
        <v>4717</v>
      </c>
      <c r="D2582" s="161">
        <v>9013275</v>
      </c>
      <c r="E2582" s="161">
        <v>6958721.9400000004</v>
      </c>
      <c r="F2582" s="162">
        <f t="shared" si="141"/>
        <v>2054553.0599999996</v>
      </c>
      <c r="G2582" s="52">
        <f t="shared" si="140"/>
        <v>0.77205254915666066</v>
      </c>
      <c r="H2582" s="92"/>
    </row>
    <row r="2583" spans="1:8" s="15" customFormat="1" ht="25.5" outlineLevel="2">
      <c r="A2583" s="89" t="s">
        <v>228</v>
      </c>
      <c r="B2583" s="104" t="s">
        <v>4716</v>
      </c>
      <c r="C2583" s="103" t="s">
        <v>4715</v>
      </c>
      <c r="D2583" s="161">
        <v>5007375</v>
      </c>
      <c r="E2583" s="161">
        <v>4499500</v>
      </c>
      <c r="F2583" s="162">
        <f t="shared" si="141"/>
        <v>507875</v>
      </c>
      <c r="G2583" s="52">
        <f t="shared" si="140"/>
        <v>0.89857460246136944</v>
      </c>
      <c r="H2583" s="92"/>
    </row>
    <row r="2584" spans="1:8" s="15" customFormat="1" outlineLevel="2">
      <c r="A2584" s="89" t="s">
        <v>228</v>
      </c>
      <c r="B2584" s="104" t="s">
        <v>4712</v>
      </c>
      <c r="C2584" s="103" t="s">
        <v>4711</v>
      </c>
      <c r="D2584" s="161">
        <v>2503688</v>
      </c>
      <c r="E2584" s="161">
        <v>2249750</v>
      </c>
      <c r="F2584" s="162">
        <f t="shared" si="141"/>
        <v>253938</v>
      </c>
      <c r="G2584" s="52">
        <f t="shared" si="140"/>
        <v>0.89857442301117396</v>
      </c>
      <c r="H2584" s="92"/>
    </row>
    <row r="2585" spans="1:8" s="15" customFormat="1" ht="38.25" outlineLevel="2">
      <c r="A2585" s="89" t="s">
        <v>228</v>
      </c>
      <c r="B2585" s="104" t="s">
        <v>4710</v>
      </c>
      <c r="C2585" s="103" t="s">
        <v>4709</v>
      </c>
      <c r="D2585" s="161">
        <v>2002950</v>
      </c>
      <c r="E2585" s="161">
        <v>1799800</v>
      </c>
      <c r="F2585" s="162">
        <f t="shared" si="141"/>
        <v>203150</v>
      </c>
      <c r="G2585" s="52">
        <f t="shared" si="140"/>
        <v>0.89857460246136944</v>
      </c>
      <c r="H2585" s="92"/>
    </row>
    <row r="2586" spans="1:8" s="15" customFormat="1" ht="38.25" outlineLevel="2">
      <c r="A2586" s="89" t="s">
        <v>228</v>
      </c>
      <c r="B2586" s="104" t="s">
        <v>4708</v>
      </c>
      <c r="C2586" s="103" t="s">
        <v>4707</v>
      </c>
      <c r="D2586" s="161">
        <v>3004425</v>
      </c>
      <c r="E2586" s="161">
        <v>2699700</v>
      </c>
      <c r="F2586" s="162">
        <f t="shared" si="141"/>
        <v>304725</v>
      </c>
      <c r="G2586" s="52">
        <f t="shared" si="140"/>
        <v>0.89857460246136944</v>
      </c>
      <c r="H2586" s="92"/>
    </row>
    <row r="2587" spans="1:8" s="15" customFormat="1" ht="25.5" outlineLevel="2">
      <c r="A2587" s="89" t="s">
        <v>228</v>
      </c>
      <c r="B2587" s="104" t="s">
        <v>4706</v>
      </c>
      <c r="C2587" s="103" t="s">
        <v>4705</v>
      </c>
      <c r="D2587" s="161">
        <v>3254794</v>
      </c>
      <c r="E2587" s="161">
        <v>2924675</v>
      </c>
      <c r="F2587" s="162">
        <f t="shared" si="141"/>
        <v>330119</v>
      </c>
      <c r="G2587" s="52">
        <f t="shared" si="140"/>
        <v>0.89857453344205496</v>
      </c>
      <c r="H2587" s="92"/>
    </row>
    <row r="2588" spans="1:8" s="15" customFormat="1" ht="76.5" outlineLevel="2">
      <c r="A2588" s="89" t="s">
        <v>228</v>
      </c>
      <c r="B2588" s="104" t="s">
        <v>4704</v>
      </c>
      <c r="C2588" s="103" t="s">
        <v>4703</v>
      </c>
      <c r="D2588" s="161">
        <v>4005900</v>
      </c>
      <c r="E2588" s="161">
        <v>3599600</v>
      </c>
      <c r="F2588" s="162">
        <f t="shared" si="141"/>
        <v>406300</v>
      </c>
      <c r="G2588" s="52">
        <f t="shared" si="140"/>
        <v>0.89857460246136944</v>
      </c>
      <c r="H2588" s="92"/>
    </row>
    <row r="2589" spans="1:8" s="15" customFormat="1" ht="38.25" outlineLevel="2">
      <c r="A2589" s="89" t="s">
        <v>228</v>
      </c>
      <c r="B2589" s="104" t="s">
        <v>4702</v>
      </c>
      <c r="C2589" s="103" t="s">
        <v>4701</v>
      </c>
      <c r="D2589" s="161">
        <v>2002950</v>
      </c>
      <c r="E2589" s="161">
        <v>1799800</v>
      </c>
      <c r="F2589" s="162">
        <f t="shared" si="141"/>
        <v>203150</v>
      </c>
      <c r="G2589" s="52">
        <f t="shared" si="140"/>
        <v>0.89857460246136944</v>
      </c>
      <c r="H2589" s="92"/>
    </row>
    <row r="2590" spans="1:8" s="15" customFormat="1" outlineLevel="2">
      <c r="A2590" s="89" t="s">
        <v>228</v>
      </c>
      <c r="B2590" s="104" t="s">
        <v>4700</v>
      </c>
      <c r="C2590" s="103" t="s">
        <v>4699</v>
      </c>
      <c r="D2590" s="161">
        <v>8011800</v>
      </c>
      <c r="E2590" s="161">
        <v>7199200</v>
      </c>
      <c r="F2590" s="162">
        <f t="shared" si="141"/>
        <v>812600</v>
      </c>
      <c r="G2590" s="52">
        <f t="shared" si="140"/>
        <v>0.89857460246136944</v>
      </c>
      <c r="H2590" s="92"/>
    </row>
    <row r="2591" spans="1:8" s="15" customFormat="1" ht="25.5" outlineLevel="2">
      <c r="A2591" s="89" t="s">
        <v>228</v>
      </c>
      <c r="B2591" s="104" t="s">
        <v>4698</v>
      </c>
      <c r="C2591" s="103" t="s">
        <v>4697</v>
      </c>
      <c r="D2591" s="161">
        <v>4005900</v>
      </c>
      <c r="E2591" s="161">
        <v>3599600</v>
      </c>
      <c r="F2591" s="162">
        <f t="shared" si="141"/>
        <v>406300</v>
      </c>
      <c r="G2591" s="52">
        <f t="shared" si="140"/>
        <v>0.89857460246136944</v>
      </c>
      <c r="H2591" s="92"/>
    </row>
    <row r="2592" spans="1:8" s="15" customFormat="1" ht="25.5" outlineLevel="2">
      <c r="A2592" s="89" t="s">
        <v>228</v>
      </c>
      <c r="B2592" s="104" t="s">
        <v>4696</v>
      </c>
      <c r="C2592" s="103" t="s">
        <v>4695</v>
      </c>
      <c r="D2592" s="161">
        <v>2002950</v>
      </c>
      <c r="E2592" s="161">
        <v>1799800</v>
      </c>
      <c r="F2592" s="162">
        <f t="shared" si="141"/>
        <v>203150</v>
      </c>
      <c r="G2592" s="52">
        <f t="shared" si="140"/>
        <v>0.89857460246136944</v>
      </c>
      <c r="H2592" s="92"/>
    </row>
    <row r="2593" spans="1:8" s="15" customFormat="1" ht="25.5" outlineLevel="2">
      <c r="A2593" s="89" t="s">
        <v>228</v>
      </c>
      <c r="B2593" s="104" t="s">
        <v>4694</v>
      </c>
      <c r="C2593" s="103" t="s">
        <v>4693</v>
      </c>
      <c r="D2593" s="161">
        <v>2002950</v>
      </c>
      <c r="E2593" s="161">
        <v>1799800</v>
      </c>
      <c r="F2593" s="162">
        <f t="shared" si="141"/>
        <v>203150</v>
      </c>
      <c r="G2593" s="52">
        <f t="shared" si="140"/>
        <v>0.89857460246136944</v>
      </c>
      <c r="H2593" s="92"/>
    </row>
    <row r="2594" spans="1:8" s="15" customFormat="1" ht="25.5" outlineLevel="2">
      <c r="A2594" s="89" t="s">
        <v>228</v>
      </c>
      <c r="B2594" s="104" t="s">
        <v>4692</v>
      </c>
      <c r="C2594" s="103" t="s">
        <v>4691</v>
      </c>
      <c r="D2594" s="161">
        <v>2503688</v>
      </c>
      <c r="E2594" s="161">
        <v>2249749</v>
      </c>
      <c r="F2594" s="162">
        <f t="shared" si="141"/>
        <v>253939</v>
      </c>
      <c r="G2594" s="52">
        <f t="shared" si="140"/>
        <v>0.89857402360038474</v>
      </c>
      <c r="H2594" s="92"/>
    </row>
    <row r="2595" spans="1:8" s="15" customFormat="1" ht="25.5" outlineLevel="2">
      <c r="A2595" s="89" t="s">
        <v>228</v>
      </c>
      <c r="B2595" s="104" t="s">
        <v>4690</v>
      </c>
      <c r="C2595" s="103" t="s">
        <v>4689</v>
      </c>
      <c r="D2595" s="161">
        <v>3004425</v>
      </c>
      <c r="E2595" s="161">
        <v>1888540.11</v>
      </c>
      <c r="F2595" s="162">
        <f t="shared" si="141"/>
        <v>1115884.8899999999</v>
      </c>
      <c r="G2595" s="52">
        <f t="shared" si="140"/>
        <v>0.62858620534711307</v>
      </c>
      <c r="H2595" s="92"/>
    </row>
    <row r="2596" spans="1:8" s="15" customFormat="1" outlineLevel="2">
      <c r="A2596" s="89" t="s">
        <v>228</v>
      </c>
      <c r="B2596" s="104" t="s">
        <v>4688</v>
      </c>
      <c r="C2596" s="103" t="s">
        <v>4687</v>
      </c>
      <c r="D2596" s="161">
        <v>3505163</v>
      </c>
      <c r="E2596" s="161">
        <v>3149650</v>
      </c>
      <c r="F2596" s="162">
        <f t="shared" si="141"/>
        <v>355513</v>
      </c>
      <c r="G2596" s="52">
        <f t="shared" si="140"/>
        <v>0.89857447428265103</v>
      </c>
      <c r="H2596" s="92"/>
    </row>
    <row r="2597" spans="1:8" s="15" customFormat="1" ht="25.5" outlineLevel="2">
      <c r="A2597" s="89" t="s">
        <v>228</v>
      </c>
      <c r="B2597" s="104" t="s">
        <v>4686</v>
      </c>
      <c r="C2597" s="103" t="s">
        <v>4685</v>
      </c>
      <c r="D2597" s="161">
        <v>3004425</v>
      </c>
      <c r="E2597" s="161">
        <v>2699700</v>
      </c>
      <c r="F2597" s="162">
        <f t="shared" si="141"/>
        <v>304725</v>
      </c>
      <c r="G2597" s="52">
        <f t="shared" si="140"/>
        <v>0.89857460246136944</v>
      </c>
      <c r="H2597" s="92"/>
    </row>
    <row r="2598" spans="1:8" s="15" customFormat="1" outlineLevel="2">
      <c r="A2598" s="89" t="s">
        <v>228</v>
      </c>
      <c r="B2598" s="104" t="s">
        <v>4684</v>
      </c>
      <c r="C2598" s="103" t="s">
        <v>4683</v>
      </c>
      <c r="D2598" s="161">
        <v>1001475</v>
      </c>
      <c r="E2598" s="161">
        <v>327953.17</v>
      </c>
      <c r="F2598" s="162">
        <f t="shared" si="141"/>
        <v>673521.83000000007</v>
      </c>
      <c r="G2598" s="52">
        <f t="shared" si="140"/>
        <v>0.32747015152649839</v>
      </c>
      <c r="H2598" s="92"/>
    </row>
    <row r="2599" spans="1:8" s="15" customFormat="1" outlineLevel="2">
      <c r="A2599" s="89" t="s">
        <v>228</v>
      </c>
      <c r="B2599" s="104" t="s">
        <v>10688</v>
      </c>
      <c r="C2599" s="103" t="s">
        <v>4728</v>
      </c>
      <c r="D2599" s="161">
        <v>8018731</v>
      </c>
      <c r="E2599" s="161">
        <v>7249112</v>
      </c>
      <c r="F2599" s="162">
        <f t="shared" si="141"/>
        <v>769619</v>
      </c>
      <c r="G2599" s="52">
        <f t="shared" si="140"/>
        <v>0.90402234468271847</v>
      </c>
      <c r="H2599" s="92"/>
    </row>
    <row r="2600" spans="1:8" s="15" customFormat="1" ht="25.5" outlineLevel="2">
      <c r="A2600" s="89" t="s">
        <v>228</v>
      </c>
      <c r="B2600" s="104" t="s">
        <v>10687</v>
      </c>
      <c r="C2600" s="103" t="s">
        <v>4928</v>
      </c>
      <c r="D2600" s="161">
        <v>2004683</v>
      </c>
      <c r="E2600" s="161">
        <v>1812277.35</v>
      </c>
      <c r="F2600" s="162">
        <f t="shared" si="141"/>
        <v>192405.64999999991</v>
      </c>
      <c r="G2600" s="52">
        <f t="shared" si="140"/>
        <v>0.90402190770311319</v>
      </c>
      <c r="H2600" s="92"/>
    </row>
    <row r="2601" spans="1:8" s="15" customFormat="1" outlineLevel="2">
      <c r="A2601" s="89" t="s">
        <v>228</v>
      </c>
      <c r="B2601" s="104" t="s">
        <v>11049</v>
      </c>
      <c r="C2601" s="103" t="s">
        <v>11048</v>
      </c>
      <c r="D2601" s="161">
        <v>50117070</v>
      </c>
      <c r="E2601" s="161">
        <v>45294448</v>
      </c>
      <c r="F2601" s="162">
        <f t="shared" si="141"/>
        <v>4822622</v>
      </c>
      <c r="G2601" s="52">
        <f t="shared" si="140"/>
        <v>0.90377286621105346</v>
      </c>
      <c r="H2601" s="92"/>
    </row>
    <row r="2602" spans="1:8" s="15" customFormat="1" outlineLevel="2">
      <c r="A2602" s="89" t="s">
        <v>228</v>
      </c>
      <c r="B2602" s="104" t="s">
        <v>11070</v>
      </c>
      <c r="C2602" s="103" t="s">
        <v>11069</v>
      </c>
      <c r="D2602" s="161">
        <v>45294448</v>
      </c>
      <c r="E2602" s="161">
        <v>41218168.390000001</v>
      </c>
      <c r="F2602" s="162">
        <f t="shared" si="141"/>
        <v>4076279.6099999994</v>
      </c>
      <c r="G2602" s="52">
        <f t="shared" si="140"/>
        <v>0.91000487278264219</v>
      </c>
      <c r="H2602" s="92"/>
    </row>
    <row r="2603" spans="1:8" s="101" customFormat="1" outlineLevel="1">
      <c r="A2603" s="91" t="s">
        <v>11185</v>
      </c>
      <c r="B2603" s="104"/>
      <c r="C2603" s="103"/>
      <c r="D2603" s="161"/>
      <c r="E2603" s="161"/>
      <c r="F2603" s="162">
        <f>SUBTOTAL(9,F2439:F2602)</f>
        <v>77813262.849999994</v>
      </c>
      <c r="G2603" s="52"/>
      <c r="H2603" s="92"/>
    </row>
    <row r="2604" spans="1:8" s="15" customFormat="1" outlineLevel="2">
      <c r="A2604" s="89" t="s">
        <v>260</v>
      </c>
      <c r="B2604" s="104" t="s">
        <v>261</v>
      </c>
      <c r="C2604" s="103" t="s">
        <v>262</v>
      </c>
      <c r="D2604" s="161">
        <v>3844123</v>
      </c>
      <c r="E2604" s="161">
        <v>3818972</v>
      </c>
      <c r="F2604" s="162">
        <f t="shared" ref="F2604:F2635" si="142">D2604-E2604</f>
        <v>25151</v>
      </c>
      <c r="G2604" s="52">
        <f t="shared" ref="G2604:G2635" si="143">E2604/D2604</f>
        <v>0.99345728531579247</v>
      </c>
      <c r="H2604" s="92"/>
    </row>
    <row r="2605" spans="1:8" s="15" customFormat="1" outlineLevel="2">
      <c r="A2605" s="89" t="s">
        <v>260</v>
      </c>
      <c r="B2605" s="104" t="s">
        <v>263</v>
      </c>
      <c r="C2605" s="103" t="s">
        <v>264</v>
      </c>
      <c r="D2605" s="161">
        <v>2306474</v>
      </c>
      <c r="E2605" s="161">
        <v>2290224</v>
      </c>
      <c r="F2605" s="162">
        <f t="shared" si="142"/>
        <v>16250</v>
      </c>
      <c r="G2605" s="52">
        <f t="shared" si="143"/>
        <v>0.99295461383913286</v>
      </c>
      <c r="H2605" s="92"/>
    </row>
    <row r="2606" spans="1:8" s="15" customFormat="1" ht="25.5" outlineLevel="2">
      <c r="A2606" s="89" t="s">
        <v>260</v>
      </c>
      <c r="B2606" s="104" t="s">
        <v>265</v>
      </c>
      <c r="C2606" s="103" t="s">
        <v>266</v>
      </c>
      <c r="D2606" s="161">
        <v>704756</v>
      </c>
      <c r="E2606" s="161">
        <v>650724</v>
      </c>
      <c r="F2606" s="162">
        <f t="shared" si="142"/>
        <v>54032</v>
      </c>
      <c r="G2606" s="52">
        <f t="shared" si="143"/>
        <v>0.92333233062222952</v>
      </c>
      <c r="H2606" s="92"/>
    </row>
    <row r="2607" spans="1:8" s="15" customFormat="1" outlineLevel="2">
      <c r="A2607" s="89" t="s">
        <v>260</v>
      </c>
      <c r="B2607" s="104" t="s">
        <v>11487</v>
      </c>
      <c r="C2607" s="103" t="s">
        <v>11488</v>
      </c>
      <c r="D2607" s="161">
        <v>1063608</v>
      </c>
      <c r="E2607" s="161">
        <v>986359</v>
      </c>
      <c r="F2607" s="162">
        <f t="shared" si="142"/>
        <v>77249</v>
      </c>
      <c r="G2607" s="52">
        <f t="shared" si="143"/>
        <v>0.92737079826402213</v>
      </c>
      <c r="H2607" s="92"/>
    </row>
    <row r="2608" spans="1:8" s="15" customFormat="1" outlineLevel="2">
      <c r="A2608" s="89" t="s">
        <v>260</v>
      </c>
      <c r="B2608" s="104" t="s">
        <v>9645</v>
      </c>
      <c r="C2608" s="103" t="s">
        <v>9644</v>
      </c>
      <c r="D2608" s="161">
        <v>7688246</v>
      </c>
      <c r="E2608" s="161">
        <v>1483981</v>
      </c>
      <c r="F2608" s="162">
        <f t="shared" si="142"/>
        <v>6204265</v>
      </c>
      <c r="G2608" s="52">
        <f t="shared" si="143"/>
        <v>0.19301944812900107</v>
      </c>
      <c r="H2608" s="92"/>
    </row>
    <row r="2609" spans="1:8" s="15" customFormat="1" outlineLevel="2">
      <c r="A2609" s="89" t="s">
        <v>260</v>
      </c>
      <c r="B2609" s="104" t="s">
        <v>9643</v>
      </c>
      <c r="C2609" s="103" t="s">
        <v>9642</v>
      </c>
      <c r="D2609" s="161">
        <v>768825</v>
      </c>
      <c r="E2609" s="161">
        <v>359342</v>
      </c>
      <c r="F2609" s="162">
        <f t="shared" si="142"/>
        <v>409483</v>
      </c>
      <c r="G2609" s="52">
        <f t="shared" si="143"/>
        <v>0.46739114883100835</v>
      </c>
      <c r="H2609" s="92"/>
    </row>
    <row r="2610" spans="1:8" s="15" customFormat="1" outlineLevel="2">
      <c r="A2610" s="89" t="s">
        <v>260</v>
      </c>
      <c r="B2610" s="104" t="s">
        <v>9641</v>
      </c>
      <c r="C2610" s="103" t="s">
        <v>9640</v>
      </c>
      <c r="D2610" s="161">
        <v>3390516</v>
      </c>
      <c r="E2610" s="161">
        <v>1548072</v>
      </c>
      <c r="F2610" s="162">
        <f t="shared" si="142"/>
        <v>1842444</v>
      </c>
      <c r="G2610" s="52">
        <f t="shared" si="143"/>
        <v>0.45658890859090473</v>
      </c>
      <c r="H2610" s="92"/>
    </row>
    <row r="2611" spans="1:8" s="15" customFormat="1" outlineLevel="2">
      <c r="A2611" s="89" t="s">
        <v>260</v>
      </c>
      <c r="B2611" s="104" t="s">
        <v>9639</v>
      </c>
      <c r="C2611" s="103" t="s">
        <v>9638</v>
      </c>
      <c r="D2611" s="161">
        <v>8457070</v>
      </c>
      <c r="E2611" s="161">
        <v>6269867</v>
      </c>
      <c r="F2611" s="162">
        <f t="shared" si="142"/>
        <v>2187203</v>
      </c>
      <c r="G2611" s="52">
        <f t="shared" si="143"/>
        <v>0.74137579563607725</v>
      </c>
      <c r="H2611" s="92"/>
    </row>
    <row r="2612" spans="1:8" s="15" customFormat="1" ht="25.5" outlineLevel="2">
      <c r="A2612" s="89" t="s">
        <v>260</v>
      </c>
      <c r="B2612" s="104" t="s">
        <v>11858</v>
      </c>
      <c r="C2612" s="103" t="s">
        <v>11859</v>
      </c>
      <c r="D2612" s="161">
        <v>768825</v>
      </c>
      <c r="E2612" s="161">
        <v>533792</v>
      </c>
      <c r="F2612" s="162">
        <f t="shared" si="142"/>
        <v>235033</v>
      </c>
      <c r="G2612" s="52">
        <f t="shared" si="143"/>
        <v>0.69429584105615716</v>
      </c>
      <c r="H2612" s="92"/>
    </row>
    <row r="2613" spans="1:8" s="15" customFormat="1" outlineLevel="2">
      <c r="A2613" s="89" t="s">
        <v>260</v>
      </c>
      <c r="B2613" s="104" t="s">
        <v>9637</v>
      </c>
      <c r="C2613" s="103" t="s">
        <v>9636</v>
      </c>
      <c r="D2613" s="161">
        <v>6535009</v>
      </c>
      <c r="E2613" s="161">
        <v>690413</v>
      </c>
      <c r="F2613" s="162">
        <f t="shared" si="142"/>
        <v>5844596</v>
      </c>
      <c r="G2613" s="52">
        <f t="shared" si="143"/>
        <v>0.10564836253477233</v>
      </c>
      <c r="H2613" s="92"/>
    </row>
    <row r="2614" spans="1:8" s="15" customFormat="1" outlineLevel="2">
      <c r="A2614" s="89" t="s">
        <v>260</v>
      </c>
      <c r="B2614" s="104" t="s">
        <v>12001</v>
      </c>
      <c r="C2614" s="103" t="s">
        <v>12002</v>
      </c>
      <c r="D2614" s="161">
        <v>1000000</v>
      </c>
      <c r="E2614" s="161">
        <v>600000</v>
      </c>
      <c r="F2614" s="162">
        <f t="shared" si="142"/>
        <v>400000</v>
      </c>
      <c r="G2614" s="52">
        <f t="shared" si="143"/>
        <v>0.6</v>
      </c>
      <c r="H2614" s="92"/>
    </row>
    <row r="2615" spans="1:8" s="15" customFormat="1" ht="25.5" outlineLevel="2">
      <c r="A2615" s="89" t="s">
        <v>260</v>
      </c>
      <c r="B2615" s="104" t="s">
        <v>11489</v>
      </c>
      <c r="C2615" s="103" t="s">
        <v>11490</v>
      </c>
      <c r="D2615" s="161">
        <v>942308</v>
      </c>
      <c r="E2615" s="161">
        <v>942307</v>
      </c>
      <c r="F2615" s="162">
        <f t="shared" si="142"/>
        <v>1</v>
      </c>
      <c r="G2615" s="52">
        <f t="shared" si="143"/>
        <v>0.99999893877585677</v>
      </c>
      <c r="H2615" s="92"/>
    </row>
    <row r="2616" spans="1:8" s="15" customFormat="1" outlineLevel="2">
      <c r="A2616" s="89" t="s">
        <v>260</v>
      </c>
      <c r="B2616" s="104" t="s">
        <v>11596</v>
      </c>
      <c r="C2616" s="103" t="s">
        <v>267</v>
      </c>
      <c r="D2616" s="161">
        <v>861221</v>
      </c>
      <c r="E2616" s="161">
        <v>818156</v>
      </c>
      <c r="F2616" s="162">
        <f t="shared" si="142"/>
        <v>43065</v>
      </c>
      <c r="G2616" s="52">
        <f t="shared" si="143"/>
        <v>0.9499954134885239</v>
      </c>
      <c r="H2616" s="92"/>
    </row>
    <row r="2617" spans="1:8" s="15" customFormat="1" outlineLevel="2">
      <c r="A2617" s="89" t="s">
        <v>260</v>
      </c>
      <c r="B2617" s="104" t="s">
        <v>11597</v>
      </c>
      <c r="C2617" s="103" t="s">
        <v>11598</v>
      </c>
      <c r="D2617" s="161">
        <v>1475892</v>
      </c>
      <c r="E2617" s="161">
        <v>1455636</v>
      </c>
      <c r="F2617" s="162">
        <f t="shared" si="142"/>
        <v>20256</v>
      </c>
      <c r="G2617" s="52">
        <f t="shared" si="143"/>
        <v>0.98627541852655887</v>
      </c>
      <c r="H2617" s="92"/>
    </row>
    <row r="2618" spans="1:8" s="15" customFormat="1" outlineLevel="2">
      <c r="A2618" s="89" t="s">
        <v>260</v>
      </c>
      <c r="B2618" s="104" t="s">
        <v>4601</v>
      </c>
      <c r="C2618" s="103" t="s">
        <v>4600</v>
      </c>
      <c r="D2618" s="161">
        <v>4807080</v>
      </c>
      <c r="E2618" s="161">
        <v>4319520</v>
      </c>
      <c r="F2618" s="162">
        <f t="shared" si="142"/>
        <v>487560</v>
      </c>
      <c r="G2618" s="52">
        <f t="shared" si="143"/>
        <v>0.89857460246136944</v>
      </c>
      <c r="H2618" s="92"/>
    </row>
    <row r="2619" spans="1:8" s="15" customFormat="1" ht="38.25" outlineLevel="2">
      <c r="A2619" s="89" t="s">
        <v>260</v>
      </c>
      <c r="B2619" s="104" t="s">
        <v>4599</v>
      </c>
      <c r="C2619" s="103" t="s">
        <v>4598</v>
      </c>
      <c r="D2619" s="161">
        <v>1402065</v>
      </c>
      <c r="E2619" s="161">
        <v>1053489</v>
      </c>
      <c r="F2619" s="162">
        <f t="shared" si="142"/>
        <v>348576</v>
      </c>
      <c r="G2619" s="52">
        <f t="shared" si="143"/>
        <v>0.75138385167592092</v>
      </c>
      <c r="H2619" s="92"/>
    </row>
    <row r="2620" spans="1:8" s="15" customFormat="1" ht="38.25" outlineLevel="2">
      <c r="A2620" s="89" t="s">
        <v>260</v>
      </c>
      <c r="B2620" s="104" t="s">
        <v>4597</v>
      </c>
      <c r="C2620" s="103" t="s">
        <v>4596</v>
      </c>
      <c r="D2620" s="161">
        <v>801180</v>
      </c>
      <c r="E2620" s="161">
        <v>451130</v>
      </c>
      <c r="F2620" s="162">
        <f t="shared" si="142"/>
        <v>350050</v>
      </c>
      <c r="G2620" s="52">
        <f t="shared" si="143"/>
        <v>0.56308195411767648</v>
      </c>
      <c r="H2620" s="92"/>
    </row>
    <row r="2621" spans="1:8" s="15" customFormat="1" ht="38.25" outlineLevel="2">
      <c r="A2621" s="89" t="s">
        <v>260</v>
      </c>
      <c r="B2621" s="104" t="s">
        <v>4595</v>
      </c>
      <c r="C2621" s="103" t="s">
        <v>4594</v>
      </c>
      <c r="D2621" s="161">
        <v>841239</v>
      </c>
      <c r="E2621" s="161">
        <v>662964</v>
      </c>
      <c r="F2621" s="162">
        <f t="shared" si="142"/>
        <v>178275</v>
      </c>
      <c r="G2621" s="52">
        <f t="shared" si="143"/>
        <v>0.78808043849607545</v>
      </c>
      <c r="H2621" s="92"/>
    </row>
    <row r="2622" spans="1:8" s="15" customFormat="1" ht="25.5" outlineLevel="2">
      <c r="A2622" s="89" t="s">
        <v>260</v>
      </c>
      <c r="B2622" s="104" t="s">
        <v>4593</v>
      </c>
      <c r="C2622" s="103" t="s">
        <v>4592</v>
      </c>
      <c r="D2622" s="161">
        <v>1201770</v>
      </c>
      <c r="E2622" s="161">
        <v>609325</v>
      </c>
      <c r="F2622" s="162">
        <f t="shared" si="142"/>
        <v>592445</v>
      </c>
      <c r="G2622" s="52">
        <f t="shared" si="143"/>
        <v>0.5070229744460254</v>
      </c>
      <c r="H2622" s="92"/>
    </row>
    <row r="2623" spans="1:8" s="15" customFormat="1" outlineLevel="2">
      <c r="A2623" s="89" t="s">
        <v>260</v>
      </c>
      <c r="B2623" s="104" t="s">
        <v>4589</v>
      </c>
      <c r="C2623" s="103" t="s">
        <v>4588</v>
      </c>
      <c r="D2623" s="161">
        <v>160236</v>
      </c>
      <c r="E2623" s="161">
        <v>143984</v>
      </c>
      <c r="F2623" s="162">
        <f t="shared" si="142"/>
        <v>16252</v>
      </c>
      <c r="G2623" s="52">
        <f t="shared" si="143"/>
        <v>0.89857460246136944</v>
      </c>
      <c r="H2623" s="92"/>
    </row>
    <row r="2624" spans="1:8" s="15" customFormat="1" ht="25.5" outlineLevel="2">
      <c r="A2624" s="89" t="s">
        <v>260</v>
      </c>
      <c r="B2624" s="104" t="s">
        <v>4587</v>
      </c>
      <c r="C2624" s="103" t="s">
        <v>4586</v>
      </c>
      <c r="D2624" s="161">
        <v>681003</v>
      </c>
      <c r="E2624" s="161">
        <v>578957</v>
      </c>
      <c r="F2624" s="162">
        <f t="shared" si="142"/>
        <v>102046</v>
      </c>
      <c r="G2624" s="52">
        <f t="shared" si="143"/>
        <v>0.85015337671052849</v>
      </c>
      <c r="H2624" s="92"/>
    </row>
    <row r="2625" spans="1:8" s="15" customFormat="1" ht="25.5" outlineLevel="2">
      <c r="A2625" s="89" t="s">
        <v>260</v>
      </c>
      <c r="B2625" s="104" t="s">
        <v>4585</v>
      </c>
      <c r="C2625" s="103" t="s">
        <v>4584</v>
      </c>
      <c r="D2625" s="161">
        <v>2002950</v>
      </c>
      <c r="E2625" s="161">
        <v>1799800</v>
      </c>
      <c r="F2625" s="162">
        <f t="shared" si="142"/>
        <v>203150</v>
      </c>
      <c r="G2625" s="52">
        <f t="shared" si="143"/>
        <v>0.89857460246136944</v>
      </c>
      <c r="H2625" s="92"/>
    </row>
    <row r="2626" spans="1:8" s="15" customFormat="1" ht="25.5" outlineLevel="2">
      <c r="A2626" s="89" t="s">
        <v>260</v>
      </c>
      <c r="B2626" s="104" t="s">
        <v>4583</v>
      </c>
      <c r="C2626" s="103" t="s">
        <v>4582</v>
      </c>
      <c r="D2626" s="161">
        <v>1602360</v>
      </c>
      <c r="E2626" s="161">
        <v>1286205</v>
      </c>
      <c r="F2626" s="162">
        <f t="shared" si="142"/>
        <v>316155</v>
      </c>
      <c r="G2626" s="52">
        <f t="shared" si="143"/>
        <v>0.80269415112708753</v>
      </c>
      <c r="H2626" s="92"/>
    </row>
    <row r="2627" spans="1:8" s="15" customFormat="1" ht="25.5" outlineLevel="2">
      <c r="A2627" s="89" t="s">
        <v>260</v>
      </c>
      <c r="B2627" s="104" t="s">
        <v>4581</v>
      </c>
      <c r="C2627" s="103" t="s">
        <v>4580</v>
      </c>
      <c r="D2627" s="161">
        <v>3044484</v>
      </c>
      <c r="E2627" s="161">
        <v>2716651</v>
      </c>
      <c r="F2627" s="162">
        <f t="shared" si="142"/>
        <v>327833</v>
      </c>
      <c r="G2627" s="52">
        <f t="shared" si="143"/>
        <v>0.89231902680388531</v>
      </c>
      <c r="H2627" s="92"/>
    </row>
    <row r="2628" spans="1:8" s="15" customFormat="1" ht="76.5" outlineLevel="2">
      <c r="A2628" s="89" t="s">
        <v>260</v>
      </c>
      <c r="B2628" s="104" t="s">
        <v>4577</v>
      </c>
      <c r="C2628" s="103" t="s">
        <v>4576</v>
      </c>
      <c r="D2628" s="161">
        <v>801180</v>
      </c>
      <c r="E2628" s="161">
        <v>691054</v>
      </c>
      <c r="F2628" s="162">
        <f t="shared" si="142"/>
        <v>110126</v>
      </c>
      <c r="G2628" s="52">
        <f t="shared" si="143"/>
        <v>0.86254524576250036</v>
      </c>
      <c r="H2628" s="92"/>
    </row>
    <row r="2629" spans="1:8" s="15" customFormat="1" ht="25.5" outlineLevel="2">
      <c r="A2629" s="89" t="s">
        <v>260</v>
      </c>
      <c r="B2629" s="104" t="s">
        <v>4575</v>
      </c>
      <c r="C2629" s="103" t="s">
        <v>4574</v>
      </c>
      <c r="D2629" s="161">
        <v>320472</v>
      </c>
      <c r="E2629" s="161">
        <v>287968</v>
      </c>
      <c r="F2629" s="162">
        <f t="shared" si="142"/>
        <v>32504</v>
      </c>
      <c r="G2629" s="52">
        <f t="shared" si="143"/>
        <v>0.89857460246136944</v>
      </c>
      <c r="H2629" s="92"/>
    </row>
    <row r="2630" spans="1:8" s="15" customFormat="1" ht="25.5" outlineLevel="2">
      <c r="A2630" s="89" t="s">
        <v>260</v>
      </c>
      <c r="B2630" s="104" t="s">
        <v>4573</v>
      </c>
      <c r="C2630" s="103" t="s">
        <v>4572</v>
      </c>
      <c r="D2630" s="161">
        <v>1001475</v>
      </c>
      <c r="E2630" s="161">
        <v>822751</v>
      </c>
      <c r="F2630" s="162">
        <f t="shared" si="142"/>
        <v>178724</v>
      </c>
      <c r="G2630" s="52">
        <f t="shared" si="143"/>
        <v>0.82153922963628645</v>
      </c>
      <c r="H2630" s="92"/>
    </row>
    <row r="2631" spans="1:8" s="15" customFormat="1" outlineLevel="2">
      <c r="A2631" s="89" t="s">
        <v>260</v>
      </c>
      <c r="B2631" s="104" t="s">
        <v>4571</v>
      </c>
      <c r="C2631" s="103" t="s">
        <v>4570</v>
      </c>
      <c r="D2631" s="161">
        <v>4005900</v>
      </c>
      <c r="E2631" s="161">
        <v>3003219</v>
      </c>
      <c r="F2631" s="162">
        <f t="shared" si="142"/>
        <v>1002681</v>
      </c>
      <c r="G2631" s="52">
        <f t="shared" si="143"/>
        <v>0.74969894405751514</v>
      </c>
      <c r="H2631" s="92"/>
    </row>
    <row r="2632" spans="1:8" s="15" customFormat="1" outlineLevel="2">
      <c r="A2632" s="89" t="s">
        <v>260</v>
      </c>
      <c r="B2632" s="104" t="s">
        <v>4569</v>
      </c>
      <c r="C2632" s="103" t="s">
        <v>4568</v>
      </c>
      <c r="D2632" s="161">
        <v>4005900</v>
      </c>
      <c r="E2632" s="161">
        <v>1365068</v>
      </c>
      <c r="F2632" s="162">
        <f t="shared" si="142"/>
        <v>2640832</v>
      </c>
      <c r="G2632" s="52">
        <f t="shared" si="143"/>
        <v>0.34076437255048803</v>
      </c>
      <c r="H2632" s="92"/>
    </row>
    <row r="2633" spans="1:8" s="15" customFormat="1" outlineLevel="2">
      <c r="A2633" s="89" t="s">
        <v>260</v>
      </c>
      <c r="B2633" s="104" t="s">
        <v>4567</v>
      </c>
      <c r="C2633" s="103" t="s">
        <v>4566</v>
      </c>
      <c r="D2633" s="161">
        <v>3204720</v>
      </c>
      <c r="E2633" s="161">
        <v>2879681</v>
      </c>
      <c r="F2633" s="162">
        <f t="shared" si="142"/>
        <v>325039</v>
      </c>
      <c r="G2633" s="52">
        <f t="shared" si="143"/>
        <v>0.89857491450111082</v>
      </c>
      <c r="H2633" s="92"/>
    </row>
    <row r="2634" spans="1:8" s="15" customFormat="1" ht="25.5" outlineLevel="2">
      <c r="A2634" s="89" t="s">
        <v>260</v>
      </c>
      <c r="B2634" s="104" t="s">
        <v>4565</v>
      </c>
      <c r="C2634" s="103" t="s">
        <v>4564</v>
      </c>
      <c r="D2634" s="161">
        <v>4967316</v>
      </c>
      <c r="E2634" s="161">
        <v>4463505</v>
      </c>
      <c r="F2634" s="162">
        <f t="shared" si="142"/>
        <v>503811</v>
      </c>
      <c r="G2634" s="52">
        <f t="shared" si="143"/>
        <v>0.89857480377733168</v>
      </c>
      <c r="H2634" s="92"/>
    </row>
    <row r="2635" spans="1:8" s="15" customFormat="1" ht="25.5" outlineLevel="2">
      <c r="A2635" s="89" t="s">
        <v>260</v>
      </c>
      <c r="B2635" s="104" t="s">
        <v>4563</v>
      </c>
      <c r="C2635" s="103" t="s">
        <v>4562</v>
      </c>
      <c r="D2635" s="161">
        <v>600885</v>
      </c>
      <c r="E2635" s="161">
        <v>515248</v>
      </c>
      <c r="F2635" s="162">
        <f t="shared" si="142"/>
        <v>85637</v>
      </c>
      <c r="G2635" s="52">
        <f t="shared" si="143"/>
        <v>0.85748188089235045</v>
      </c>
      <c r="H2635" s="92"/>
    </row>
    <row r="2636" spans="1:8" s="15" customFormat="1" ht="25.5" outlineLevel="2">
      <c r="A2636" s="89" t="s">
        <v>260</v>
      </c>
      <c r="B2636" s="104" t="s">
        <v>4561</v>
      </c>
      <c r="C2636" s="103" t="s">
        <v>4560</v>
      </c>
      <c r="D2636" s="161">
        <v>1602360</v>
      </c>
      <c r="E2636" s="161">
        <v>1384244</v>
      </c>
      <c r="F2636" s="162">
        <f t="shared" ref="F2636:F2667" si="144">D2636-E2636</f>
        <v>218116</v>
      </c>
      <c r="G2636" s="52">
        <f t="shared" ref="G2636:G2668" si="145">E2636/D2636</f>
        <v>0.86387827953768193</v>
      </c>
      <c r="H2636" s="92"/>
    </row>
    <row r="2637" spans="1:8" s="15" customFormat="1" ht="38.25" outlineLevel="2">
      <c r="A2637" s="89" t="s">
        <v>260</v>
      </c>
      <c r="B2637" s="104" t="s">
        <v>4559</v>
      </c>
      <c r="C2637" s="103" t="s">
        <v>4558</v>
      </c>
      <c r="D2637" s="161">
        <v>320472</v>
      </c>
      <c r="E2637" s="161">
        <v>287968</v>
      </c>
      <c r="F2637" s="162">
        <f t="shared" si="144"/>
        <v>32504</v>
      </c>
      <c r="G2637" s="52">
        <f t="shared" si="145"/>
        <v>0.89857460246136944</v>
      </c>
      <c r="H2637" s="92"/>
    </row>
    <row r="2638" spans="1:8" s="15" customFormat="1" ht="25.5" outlineLevel="2">
      <c r="A2638" s="89" t="s">
        <v>260</v>
      </c>
      <c r="B2638" s="104" t="s">
        <v>4557</v>
      </c>
      <c r="C2638" s="103" t="s">
        <v>4556</v>
      </c>
      <c r="D2638" s="161">
        <v>200295</v>
      </c>
      <c r="E2638" s="161">
        <v>148848</v>
      </c>
      <c r="F2638" s="162">
        <f t="shared" si="144"/>
        <v>51447</v>
      </c>
      <c r="G2638" s="52">
        <f t="shared" si="145"/>
        <v>0.74314386280236655</v>
      </c>
      <c r="H2638" s="92"/>
    </row>
    <row r="2639" spans="1:8" s="15" customFormat="1" outlineLevel="2">
      <c r="A2639" s="89" t="s">
        <v>260</v>
      </c>
      <c r="B2639" s="104" t="s">
        <v>4555</v>
      </c>
      <c r="C2639" s="103" t="s">
        <v>4554</v>
      </c>
      <c r="D2639" s="161">
        <v>1201770</v>
      </c>
      <c r="E2639" s="161">
        <v>1079880</v>
      </c>
      <c r="F2639" s="162">
        <f t="shared" si="144"/>
        <v>121890</v>
      </c>
      <c r="G2639" s="52">
        <f t="shared" si="145"/>
        <v>0.89857460246136944</v>
      </c>
      <c r="H2639" s="92"/>
    </row>
    <row r="2640" spans="1:8" s="15" customFormat="1" ht="25.5" outlineLevel="2">
      <c r="A2640" s="89" t="s">
        <v>260</v>
      </c>
      <c r="B2640" s="104" t="s">
        <v>4553</v>
      </c>
      <c r="C2640" s="103" t="s">
        <v>4552</v>
      </c>
      <c r="D2640" s="161">
        <v>160236</v>
      </c>
      <c r="E2640" s="161">
        <v>143984</v>
      </c>
      <c r="F2640" s="162">
        <f t="shared" si="144"/>
        <v>16252</v>
      </c>
      <c r="G2640" s="52">
        <f t="shared" si="145"/>
        <v>0.89857460246136944</v>
      </c>
      <c r="H2640" s="92"/>
    </row>
    <row r="2641" spans="1:8" s="15" customFormat="1" ht="25.5" outlineLevel="2">
      <c r="A2641" s="89" t="s">
        <v>260</v>
      </c>
      <c r="B2641" s="104" t="s">
        <v>4551</v>
      </c>
      <c r="C2641" s="103" t="s">
        <v>4550</v>
      </c>
      <c r="D2641" s="161">
        <v>8011800</v>
      </c>
      <c r="E2641" s="161">
        <v>7199200</v>
      </c>
      <c r="F2641" s="162">
        <f t="shared" si="144"/>
        <v>812600</v>
      </c>
      <c r="G2641" s="52">
        <f t="shared" si="145"/>
        <v>0.89857460246136944</v>
      </c>
      <c r="H2641" s="92"/>
    </row>
    <row r="2642" spans="1:8" s="15" customFormat="1" ht="25.5" outlineLevel="2">
      <c r="A2642" s="89" t="s">
        <v>260</v>
      </c>
      <c r="B2642" s="104" t="s">
        <v>4549</v>
      </c>
      <c r="C2642" s="103" t="s">
        <v>4548</v>
      </c>
      <c r="D2642" s="161">
        <v>4005900</v>
      </c>
      <c r="E2642" s="161">
        <v>3599601</v>
      </c>
      <c r="F2642" s="162">
        <f t="shared" si="144"/>
        <v>406299</v>
      </c>
      <c r="G2642" s="52">
        <f t="shared" si="145"/>
        <v>0.89857485209316257</v>
      </c>
      <c r="H2642" s="92"/>
    </row>
    <row r="2643" spans="1:8" s="15" customFormat="1" outlineLevel="2">
      <c r="A2643" s="89" t="s">
        <v>260</v>
      </c>
      <c r="B2643" s="104" t="s">
        <v>4545</v>
      </c>
      <c r="C2643" s="103" t="s">
        <v>4544</v>
      </c>
      <c r="D2643" s="161">
        <v>120177</v>
      </c>
      <c r="E2643" s="161">
        <v>107987</v>
      </c>
      <c r="F2643" s="162">
        <f t="shared" si="144"/>
        <v>12190</v>
      </c>
      <c r="G2643" s="52">
        <f t="shared" si="145"/>
        <v>0.89856628140159933</v>
      </c>
      <c r="H2643" s="92"/>
    </row>
    <row r="2644" spans="1:8" s="15" customFormat="1" ht="25.5" outlineLevel="2">
      <c r="A2644" s="89" t="s">
        <v>260</v>
      </c>
      <c r="B2644" s="104" t="s">
        <v>4543</v>
      </c>
      <c r="C2644" s="103" t="s">
        <v>4542</v>
      </c>
      <c r="D2644" s="161">
        <v>600885</v>
      </c>
      <c r="E2644" s="161">
        <v>539940</v>
      </c>
      <c r="F2644" s="162">
        <f t="shared" si="144"/>
        <v>60945</v>
      </c>
      <c r="G2644" s="52">
        <f t="shared" si="145"/>
        <v>0.89857460246136944</v>
      </c>
      <c r="H2644" s="92"/>
    </row>
    <row r="2645" spans="1:8" s="15" customFormat="1" outlineLevel="2">
      <c r="A2645" s="89" t="s">
        <v>260</v>
      </c>
      <c r="B2645" s="104" t="s">
        <v>4541</v>
      </c>
      <c r="C2645" s="103" t="s">
        <v>4540</v>
      </c>
      <c r="D2645" s="161">
        <v>3204720</v>
      </c>
      <c r="E2645" s="161">
        <v>2879681</v>
      </c>
      <c r="F2645" s="162">
        <f t="shared" si="144"/>
        <v>325039</v>
      </c>
      <c r="G2645" s="52">
        <f t="shared" si="145"/>
        <v>0.89857491450111082</v>
      </c>
      <c r="H2645" s="92"/>
    </row>
    <row r="2646" spans="1:8" s="15" customFormat="1" ht="38.25" outlineLevel="2">
      <c r="A2646" s="89" t="s">
        <v>260</v>
      </c>
      <c r="B2646" s="104" t="s">
        <v>4539</v>
      </c>
      <c r="C2646" s="103" t="s">
        <v>4538</v>
      </c>
      <c r="D2646" s="161">
        <v>1402065</v>
      </c>
      <c r="E2646" s="161">
        <v>1226218</v>
      </c>
      <c r="F2646" s="162">
        <f t="shared" si="144"/>
        <v>175847</v>
      </c>
      <c r="G2646" s="52">
        <f t="shared" si="145"/>
        <v>0.87457999450810053</v>
      </c>
      <c r="H2646" s="92"/>
    </row>
    <row r="2647" spans="1:8" s="15" customFormat="1" outlineLevel="2">
      <c r="A2647" s="89" t="s">
        <v>260</v>
      </c>
      <c r="B2647" s="104" t="s">
        <v>4537</v>
      </c>
      <c r="C2647" s="103" t="s">
        <v>4536</v>
      </c>
      <c r="D2647" s="161">
        <v>6409440</v>
      </c>
      <c r="E2647" s="161">
        <v>5759361</v>
      </c>
      <c r="F2647" s="162">
        <f t="shared" si="144"/>
        <v>650079</v>
      </c>
      <c r="G2647" s="52">
        <f t="shared" si="145"/>
        <v>0.89857475848124013</v>
      </c>
      <c r="H2647" s="92"/>
    </row>
    <row r="2648" spans="1:8" s="15" customFormat="1" ht="25.5" outlineLevel="2">
      <c r="A2648" s="89" t="s">
        <v>260</v>
      </c>
      <c r="B2648" s="104" t="s">
        <v>4533</v>
      </c>
      <c r="C2648" s="103" t="s">
        <v>4532</v>
      </c>
      <c r="D2648" s="161">
        <v>10014751</v>
      </c>
      <c r="E2648" s="161">
        <v>8999002</v>
      </c>
      <c r="F2648" s="162">
        <f t="shared" si="144"/>
        <v>1015749</v>
      </c>
      <c r="G2648" s="52">
        <f t="shared" si="145"/>
        <v>0.8985747124416773</v>
      </c>
      <c r="H2648" s="92"/>
    </row>
    <row r="2649" spans="1:8" s="15" customFormat="1" ht="25.5" outlineLevel="2">
      <c r="A2649" s="89" t="s">
        <v>260</v>
      </c>
      <c r="B2649" s="104" t="s">
        <v>4531</v>
      </c>
      <c r="C2649" s="103" t="s">
        <v>4530</v>
      </c>
      <c r="D2649" s="161">
        <v>320472</v>
      </c>
      <c r="E2649" s="161">
        <v>287968</v>
      </c>
      <c r="F2649" s="162">
        <f t="shared" si="144"/>
        <v>32504</v>
      </c>
      <c r="G2649" s="52">
        <f t="shared" si="145"/>
        <v>0.89857460246136944</v>
      </c>
      <c r="H2649" s="92"/>
    </row>
    <row r="2650" spans="1:8" s="15" customFormat="1" ht="38.25" outlineLevel="2">
      <c r="A2650" s="89" t="s">
        <v>260</v>
      </c>
      <c r="B2650" s="104" t="s">
        <v>4529</v>
      </c>
      <c r="C2650" s="103" t="s">
        <v>4528</v>
      </c>
      <c r="D2650" s="161">
        <v>1201770</v>
      </c>
      <c r="E2650" s="161">
        <v>374399</v>
      </c>
      <c r="F2650" s="162">
        <f t="shared" si="144"/>
        <v>827371</v>
      </c>
      <c r="G2650" s="52">
        <f t="shared" si="145"/>
        <v>0.311539645689275</v>
      </c>
      <c r="H2650" s="92"/>
    </row>
    <row r="2651" spans="1:8" s="15" customFormat="1" ht="25.5" outlineLevel="2">
      <c r="A2651" s="89" t="s">
        <v>260</v>
      </c>
      <c r="B2651" s="104" t="s">
        <v>4527</v>
      </c>
      <c r="C2651" s="103" t="s">
        <v>4526</v>
      </c>
      <c r="D2651" s="161">
        <v>2403540</v>
      </c>
      <c r="E2651" s="161">
        <v>2159760</v>
      </c>
      <c r="F2651" s="162">
        <f t="shared" si="144"/>
        <v>243780</v>
      </c>
      <c r="G2651" s="52">
        <f t="shared" si="145"/>
        <v>0.89857460246136944</v>
      </c>
      <c r="H2651" s="92"/>
    </row>
    <row r="2652" spans="1:8" s="15" customFormat="1" outlineLevel="2">
      <c r="A2652" s="89" t="s">
        <v>260</v>
      </c>
      <c r="B2652" s="104" t="s">
        <v>4521</v>
      </c>
      <c r="C2652" s="103" t="s">
        <v>4520</v>
      </c>
      <c r="D2652" s="161">
        <v>2403540</v>
      </c>
      <c r="E2652" s="161">
        <v>2099272</v>
      </c>
      <c r="F2652" s="162">
        <f t="shared" si="144"/>
        <v>304268</v>
      </c>
      <c r="G2652" s="52">
        <f t="shared" si="145"/>
        <v>0.87340838929246034</v>
      </c>
      <c r="H2652" s="92"/>
    </row>
    <row r="2653" spans="1:8" s="15" customFormat="1" ht="25.5" outlineLevel="2">
      <c r="A2653" s="89" t="s">
        <v>260</v>
      </c>
      <c r="B2653" s="104" t="s">
        <v>4519</v>
      </c>
      <c r="C2653" s="103" t="s">
        <v>4518</v>
      </c>
      <c r="D2653" s="161">
        <v>2403540</v>
      </c>
      <c r="E2653" s="161">
        <v>2118060</v>
      </c>
      <c r="F2653" s="162">
        <f t="shared" si="144"/>
        <v>285480</v>
      </c>
      <c r="G2653" s="52">
        <f t="shared" si="145"/>
        <v>0.88122519284056022</v>
      </c>
      <c r="H2653" s="92"/>
    </row>
    <row r="2654" spans="1:8" s="15" customFormat="1" ht="25.5" outlineLevel="2">
      <c r="A2654" s="89" t="s">
        <v>260</v>
      </c>
      <c r="B2654" s="104" t="s">
        <v>4517</v>
      </c>
      <c r="C2654" s="103" t="s">
        <v>4516</v>
      </c>
      <c r="D2654" s="161">
        <v>2804130</v>
      </c>
      <c r="E2654" s="161">
        <v>2283176</v>
      </c>
      <c r="F2654" s="162">
        <f t="shared" si="144"/>
        <v>520954</v>
      </c>
      <c r="G2654" s="52">
        <f t="shared" si="145"/>
        <v>0.81421902693527048</v>
      </c>
      <c r="H2654" s="92"/>
    </row>
    <row r="2655" spans="1:8" s="15" customFormat="1" ht="25.5" outlineLevel="2">
      <c r="A2655" s="89" t="s">
        <v>260</v>
      </c>
      <c r="B2655" s="104" t="s">
        <v>4515</v>
      </c>
      <c r="C2655" s="103" t="s">
        <v>4514</v>
      </c>
      <c r="D2655" s="161">
        <v>320472</v>
      </c>
      <c r="E2655" s="161">
        <v>231964</v>
      </c>
      <c r="F2655" s="162">
        <f t="shared" si="144"/>
        <v>88508</v>
      </c>
      <c r="G2655" s="52">
        <f t="shared" si="145"/>
        <v>0.72381986569809531</v>
      </c>
      <c r="H2655" s="92"/>
    </row>
    <row r="2656" spans="1:8" s="15" customFormat="1" ht="25.5" outlineLevel="2">
      <c r="A2656" s="89" t="s">
        <v>260</v>
      </c>
      <c r="B2656" s="104" t="s">
        <v>4513</v>
      </c>
      <c r="C2656" s="103" t="s">
        <v>4512</v>
      </c>
      <c r="D2656" s="161">
        <v>640944</v>
      </c>
      <c r="E2656" s="161">
        <v>575935</v>
      </c>
      <c r="F2656" s="162">
        <f t="shared" si="144"/>
        <v>65009</v>
      </c>
      <c r="G2656" s="52">
        <f t="shared" si="145"/>
        <v>0.89857304226266255</v>
      </c>
      <c r="H2656" s="92"/>
    </row>
    <row r="2657" spans="1:8" s="15" customFormat="1" outlineLevel="2">
      <c r="A2657" s="89" t="s">
        <v>260</v>
      </c>
      <c r="B2657" s="104" t="s">
        <v>4511</v>
      </c>
      <c r="C2657" s="103" t="s">
        <v>4510</v>
      </c>
      <c r="D2657" s="161">
        <v>2563776</v>
      </c>
      <c r="E2657" s="161">
        <v>1428480</v>
      </c>
      <c r="F2657" s="162">
        <f t="shared" si="144"/>
        <v>1135296</v>
      </c>
      <c r="G2657" s="52">
        <f t="shared" si="145"/>
        <v>0.55717816221073913</v>
      </c>
      <c r="H2657" s="92"/>
    </row>
    <row r="2658" spans="1:8" s="15" customFormat="1" outlineLevel="2">
      <c r="A2658" s="89" t="s">
        <v>260</v>
      </c>
      <c r="B2658" s="104" t="s">
        <v>4509</v>
      </c>
      <c r="C2658" s="103" t="s">
        <v>4508</v>
      </c>
      <c r="D2658" s="161">
        <v>801180</v>
      </c>
      <c r="E2658" s="161">
        <v>719921</v>
      </c>
      <c r="F2658" s="162">
        <f t="shared" si="144"/>
        <v>81259</v>
      </c>
      <c r="G2658" s="52">
        <f t="shared" si="145"/>
        <v>0.89857585062033496</v>
      </c>
      <c r="H2658" s="92"/>
    </row>
    <row r="2659" spans="1:8" s="15" customFormat="1" ht="25.5" outlineLevel="2">
      <c r="A2659" s="89" t="s">
        <v>260</v>
      </c>
      <c r="B2659" s="104" t="s">
        <v>4505</v>
      </c>
      <c r="C2659" s="103" t="s">
        <v>4504</v>
      </c>
      <c r="D2659" s="161">
        <v>20269855</v>
      </c>
      <c r="E2659" s="161">
        <v>3588392</v>
      </c>
      <c r="F2659" s="162">
        <f t="shared" si="144"/>
        <v>16681463</v>
      </c>
      <c r="G2659" s="52">
        <f t="shared" si="145"/>
        <v>0.17703096544104532</v>
      </c>
      <c r="H2659" s="92"/>
    </row>
    <row r="2660" spans="1:8" s="15" customFormat="1" ht="25.5" outlineLevel="2">
      <c r="A2660" s="89" t="s">
        <v>260</v>
      </c>
      <c r="B2660" s="104" t="s">
        <v>4503</v>
      </c>
      <c r="C2660" s="103" t="s">
        <v>4502</v>
      </c>
      <c r="D2660" s="161">
        <v>8011800</v>
      </c>
      <c r="E2660" s="161">
        <v>7106161</v>
      </c>
      <c r="F2660" s="162">
        <f t="shared" si="144"/>
        <v>905639</v>
      </c>
      <c r="G2660" s="52">
        <f t="shared" si="145"/>
        <v>0.88696185626201351</v>
      </c>
      <c r="H2660" s="92"/>
    </row>
    <row r="2661" spans="1:8" s="15" customFormat="1" ht="25.5" outlineLevel="2">
      <c r="A2661" s="89" t="s">
        <v>260</v>
      </c>
      <c r="B2661" s="104" t="s">
        <v>4501</v>
      </c>
      <c r="C2661" s="103" t="s">
        <v>4500</v>
      </c>
      <c r="D2661" s="161">
        <v>10014751</v>
      </c>
      <c r="E2661" s="161">
        <v>2952102</v>
      </c>
      <c r="F2661" s="162">
        <f t="shared" si="144"/>
        <v>7062649</v>
      </c>
      <c r="G2661" s="52">
        <f t="shared" si="145"/>
        <v>0.29477537684162092</v>
      </c>
      <c r="H2661" s="92"/>
    </row>
    <row r="2662" spans="1:8" s="15" customFormat="1" ht="38.25" outlineLevel="2">
      <c r="A2662" s="89" t="s">
        <v>260</v>
      </c>
      <c r="B2662" s="104" t="s">
        <v>4499</v>
      </c>
      <c r="C2662" s="103" t="s">
        <v>4498</v>
      </c>
      <c r="D2662" s="161">
        <v>15022126</v>
      </c>
      <c r="E2662" s="161">
        <v>4809864</v>
      </c>
      <c r="F2662" s="162">
        <f t="shared" si="144"/>
        <v>10212262</v>
      </c>
      <c r="G2662" s="52">
        <f t="shared" si="145"/>
        <v>0.32018530532895279</v>
      </c>
      <c r="H2662" s="92"/>
    </row>
    <row r="2663" spans="1:8" s="15" customFormat="1" ht="25.5" outlineLevel="2">
      <c r="A2663" s="89" t="s">
        <v>260</v>
      </c>
      <c r="B2663" s="104" t="s">
        <v>4497</v>
      </c>
      <c r="C2663" s="103" t="s">
        <v>4496</v>
      </c>
      <c r="D2663" s="161">
        <v>10014751</v>
      </c>
      <c r="E2663" s="161">
        <v>9018017</v>
      </c>
      <c r="F2663" s="162">
        <f t="shared" si="144"/>
        <v>996734</v>
      </c>
      <c r="G2663" s="52">
        <f t="shared" si="145"/>
        <v>0.90047341167044492</v>
      </c>
      <c r="H2663" s="92"/>
    </row>
    <row r="2664" spans="1:8" s="15" customFormat="1" ht="38.25" outlineLevel="2">
      <c r="A2664" s="89" t="s">
        <v>260</v>
      </c>
      <c r="B2664" s="104" t="s">
        <v>4495</v>
      </c>
      <c r="C2664" s="103" t="s">
        <v>4494</v>
      </c>
      <c r="D2664" s="161">
        <v>10014751</v>
      </c>
      <c r="E2664" s="161">
        <v>9287840</v>
      </c>
      <c r="F2664" s="162">
        <f t="shared" si="144"/>
        <v>726911</v>
      </c>
      <c r="G2664" s="52">
        <f t="shared" si="145"/>
        <v>0.92741596870456389</v>
      </c>
      <c r="H2664" s="92"/>
    </row>
    <row r="2665" spans="1:8" s="15" customFormat="1" ht="51" outlineLevel="2">
      <c r="A2665" s="89" t="s">
        <v>260</v>
      </c>
      <c r="B2665" s="104" t="s">
        <v>4491</v>
      </c>
      <c r="C2665" s="103" t="s">
        <v>4490</v>
      </c>
      <c r="D2665" s="161">
        <v>5007375</v>
      </c>
      <c r="E2665" s="161">
        <v>2399863</v>
      </c>
      <c r="F2665" s="162">
        <f t="shared" si="144"/>
        <v>2607512</v>
      </c>
      <c r="G2665" s="52">
        <f t="shared" si="145"/>
        <v>0.47926568311740181</v>
      </c>
      <c r="H2665" s="92"/>
    </row>
    <row r="2666" spans="1:8" s="15" customFormat="1" ht="25.5" outlineLevel="2">
      <c r="A2666" s="89" t="s">
        <v>260</v>
      </c>
      <c r="B2666" s="104" t="s">
        <v>10676</v>
      </c>
      <c r="C2666" s="103" t="s">
        <v>10675</v>
      </c>
      <c r="D2666" s="161">
        <v>8018731</v>
      </c>
      <c r="E2666" s="161">
        <v>7000000</v>
      </c>
      <c r="F2666" s="162">
        <f t="shared" si="144"/>
        <v>1018731</v>
      </c>
      <c r="G2666" s="52">
        <f t="shared" si="145"/>
        <v>0.87295608245244793</v>
      </c>
      <c r="H2666" s="92"/>
    </row>
    <row r="2667" spans="1:8" s="15" customFormat="1" outlineLevel="2">
      <c r="A2667" s="89" t="s">
        <v>260</v>
      </c>
      <c r="B2667" s="104" t="s">
        <v>10672</v>
      </c>
      <c r="C2667" s="103" t="s">
        <v>10671</v>
      </c>
      <c r="D2667" s="161">
        <v>5011707</v>
      </c>
      <c r="E2667" s="161">
        <v>1902915</v>
      </c>
      <c r="F2667" s="162">
        <f t="shared" si="144"/>
        <v>3108792</v>
      </c>
      <c r="G2667" s="52">
        <f t="shared" si="145"/>
        <v>0.37969398450468073</v>
      </c>
      <c r="H2667" s="92"/>
    </row>
    <row r="2668" spans="1:8" s="15" customFormat="1" ht="25.5" outlineLevel="2">
      <c r="A2668" s="89" t="s">
        <v>260</v>
      </c>
      <c r="B2668" s="104" t="s">
        <v>11068</v>
      </c>
      <c r="C2668" s="103" t="s">
        <v>11066</v>
      </c>
      <c r="D2668" s="161">
        <v>6470635.4000000004</v>
      </c>
      <c r="E2668" s="161">
        <v>6470635</v>
      </c>
      <c r="F2668" s="162">
        <f>D2668-E2668</f>
        <v>0.40000000037252903</v>
      </c>
      <c r="G2668" s="52">
        <f t="shared" si="145"/>
        <v>0.99999993818226873</v>
      </c>
      <c r="H2668" s="92"/>
    </row>
    <row r="2669" spans="1:8" s="101" customFormat="1" outlineLevel="1">
      <c r="A2669" s="91" t="s">
        <v>11186</v>
      </c>
      <c r="B2669" s="104"/>
      <c r="C2669" s="103"/>
      <c r="D2669" s="161"/>
      <c r="E2669" s="161"/>
      <c r="F2669" s="162">
        <f>SUBTOTAL(9,F2604:F2668)</f>
        <v>75964803.400000006</v>
      </c>
      <c r="G2669" s="52"/>
      <c r="H2669" s="92"/>
    </row>
    <row r="2670" spans="1:8" s="15" customFormat="1" outlineLevel="2">
      <c r="A2670" s="89" t="s">
        <v>251</v>
      </c>
      <c r="B2670" s="104" t="s">
        <v>252</v>
      </c>
      <c r="C2670" s="103" t="s">
        <v>253</v>
      </c>
      <c r="D2670" s="161">
        <v>6650596</v>
      </c>
      <c r="E2670" s="161">
        <v>3317710.18</v>
      </c>
      <c r="F2670" s="162">
        <f t="shared" ref="F2670:F2701" si="146">D2670-E2670</f>
        <v>3332885.82</v>
      </c>
      <c r="G2670" s="52">
        <f t="shared" ref="G2670:G2701" si="147">E2670/D2670</f>
        <v>0.49885907669026958</v>
      </c>
      <c r="H2670" s="92"/>
    </row>
    <row r="2671" spans="1:8" s="15" customFormat="1" outlineLevel="2">
      <c r="A2671" s="89" t="s">
        <v>251</v>
      </c>
      <c r="B2671" s="104" t="s">
        <v>254</v>
      </c>
      <c r="C2671" s="103" t="s">
        <v>255</v>
      </c>
      <c r="D2671" s="161">
        <v>1250000</v>
      </c>
      <c r="E2671" s="161">
        <v>1124136.9099999999</v>
      </c>
      <c r="F2671" s="162">
        <f t="shared" si="146"/>
        <v>125863.09000000008</v>
      </c>
      <c r="G2671" s="52">
        <f t="shared" si="147"/>
        <v>0.89930952799999997</v>
      </c>
      <c r="H2671" s="92"/>
    </row>
    <row r="2672" spans="1:8" s="15" customFormat="1" outlineLevel="2">
      <c r="A2672" s="89" t="s">
        <v>251</v>
      </c>
      <c r="B2672" s="104" t="s">
        <v>9657</v>
      </c>
      <c r="C2672" s="103" t="s">
        <v>9656</v>
      </c>
      <c r="D2672" s="161">
        <v>710137</v>
      </c>
      <c r="E2672" s="161">
        <v>710136</v>
      </c>
      <c r="F2672" s="162">
        <f t="shared" si="146"/>
        <v>1</v>
      </c>
      <c r="G2672" s="52">
        <f t="shared" si="147"/>
        <v>0.9999985918210148</v>
      </c>
      <c r="H2672" s="92"/>
    </row>
    <row r="2673" spans="1:8" s="15" customFormat="1" ht="25.5" outlineLevel="2">
      <c r="A2673" s="89" t="s">
        <v>251</v>
      </c>
      <c r="B2673" s="104" t="s">
        <v>256</v>
      </c>
      <c r="C2673" s="103" t="s">
        <v>257</v>
      </c>
      <c r="D2673" s="161">
        <v>5125498</v>
      </c>
      <c r="E2673" s="161">
        <v>4918206.82</v>
      </c>
      <c r="F2673" s="162">
        <f t="shared" si="146"/>
        <v>207291.1799999997</v>
      </c>
      <c r="G2673" s="52">
        <f t="shared" si="147"/>
        <v>0.95955687037630299</v>
      </c>
      <c r="H2673" s="92"/>
    </row>
    <row r="2674" spans="1:8" s="15" customFormat="1" ht="38.25" outlineLevel="2">
      <c r="A2674" s="89" t="s">
        <v>251</v>
      </c>
      <c r="B2674" s="104" t="s">
        <v>9655</v>
      </c>
      <c r="C2674" s="103" t="s">
        <v>9654</v>
      </c>
      <c r="D2674" s="161">
        <v>615059</v>
      </c>
      <c r="E2674" s="161">
        <v>395448.42</v>
      </c>
      <c r="F2674" s="162">
        <f t="shared" si="146"/>
        <v>219610.58000000002</v>
      </c>
      <c r="G2674" s="52">
        <f t="shared" si="147"/>
        <v>0.64294388018060056</v>
      </c>
      <c r="H2674" s="92"/>
    </row>
    <row r="2675" spans="1:8" s="15" customFormat="1" ht="51" outlineLevel="2">
      <c r="A2675" s="89" t="s">
        <v>251</v>
      </c>
      <c r="B2675" s="104" t="s">
        <v>9653</v>
      </c>
      <c r="C2675" s="103" t="s">
        <v>9652</v>
      </c>
      <c r="D2675" s="161">
        <v>3844123</v>
      </c>
      <c r="E2675" s="161">
        <v>3829772.06</v>
      </c>
      <c r="F2675" s="162">
        <f t="shared" si="146"/>
        <v>14350.939999999944</v>
      </c>
      <c r="G2675" s="52">
        <f t="shared" si="147"/>
        <v>0.99626678438749228</v>
      </c>
      <c r="H2675" s="92"/>
    </row>
    <row r="2676" spans="1:8" s="15" customFormat="1" ht="25.5" outlineLevel="2">
      <c r="A2676" s="89" t="s">
        <v>251</v>
      </c>
      <c r="B2676" s="104" t="s">
        <v>11223</v>
      </c>
      <c r="C2676" s="103" t="s">
        <v>11224</v>
      </c>
      <c r="D2676" s="161">
        <v>349559</v>
      </c>
      <c r="E2676" s="161">
        <v>246136.63</v>
      </c>
      <c r="F2676" s="162">
        <f t="shared" si="146"/>
        <v>103422.37</v>
      </c>
      <c r="G2676" s="52">
        <f t="shared" si="147"/>
        <v>0.70413472403800215</v>
      </c>
      <c r="H2676" s="92"/>
    </row>
    <row r="2677" spans="1:8" s="15" customFormat="1" outlineLevel="2">
      <c r="A2677" s="89" t="s">
        <v>251</v>
      </c>
      <c r="B2677" s="104" t="s">
        <v>9651</v>
      </c>
      <c r="C2677" s="103" t="s">
        <v>9650</v>
      </c>
      <c r="D2677" s="161">
        <v>3075299</v>
      </c>
      <c r="E2677" s="161">
        <v>3026000.77</v>
      </c>
      <c r="F2677" s="162">
        <f t="shared" si="146"/>
        <v>49298.229999999981</v>
      </c>
      <c r="G2677" s="52">
        <f t="shared" si="147"/>
        <v>0.98396961401151561</v>
      </c>
      <c r="H2677" s="92"/>
    </row>
    <row r="2678" spans="1:8" s="15" customFormat="1" outlineLevel="2">
      <c r="A2678" s="89" t="s">
        <v>251</v>
      </c>
      <c r="B2678" s="104" t="s">
        <v>9649</v>
      </c>
      <c r="C2678" s="103" t="s">
        <v>9648</v>
      </c>
      <c r="D2678" s="161">
        <v>3075299</v>
      </c>
      <c r="E2678" s="161">
        <v>2873795.09</v>
      </c>
      <c r="F2678" s="162">
        <f t="shared" si="146"/>
        <v>201503.91000000015</v>
      </c>
      <c r="G2678" s="52">
        <f t="shared" si="147"/>
        <v>0.93447664438482236</v>
      </c>
      <c r="H2678" s="92"/>
    </row>
    <row r="2679" spans="1:8" s="15" customFormat="1" ht="25.5" outlineLevel="2">
      <c r="A2679" s="89" t="s">
        <v>251</v>
      </c>
      <c r="B2679" s="104" t="s">
        <v>9647</v>
      </c>
      <c r="C2679" s="103" t="s">
        <v>9646</v>
      </c>
      <c r="D2679" s="161">
        <v>5125498</v>
      </c>
      <c r="E2679" s="161">
        <v>5036917.71</v>
      </c>
      <c r="F2679" s="162">
        <f t="shared" si="146"/>
        <v>88580.290000000037</v>
      </c>
      <c r="G2679" s="52">
        <f t="shared" si="147"/>
        <v>0.98271772030737303</v>
      </c>
      <c r="H2679" s="92"/>
    </row>
    <row r="2680" spans="1:8" s="15" customFormat="1" ht="51" outlineLevel="2">
      <c r="A2680" s="89" t="s">
        <v>251</v>
      </c>
      <c r="B2680" s="104" t="s">
        <v>258</v>
      </c>
      <c r="C2680" s="103" t="s">
        <v>259</v>
      </c>
      <c r="D2680" s="161">
        <v>500000</v>
      </c>
      <c r="E2680" s="161">
        <v>285198.40000000002</v>
      </c>
      <c r="F2680" s="162">
        <f t="shared" si="146"/>
        <v>214801.59999999998</v>
      </c>
      <c r="G2680" s="52">
        <f t="shared" si="147"/>
        <v>0.57039680000000004</v>
      </c>
      <c r="H2680" s="92"/>
    </row>
    <row r="2681" spans="1:8" s="15" customFormat="1" ht="38.25" outlineLevel="2">
      <c r="A2681" s="89" t="s">
        <v>251</v>
      </c>
      <c r="B2681" s="104" t="s">
        <v>4680</v>
      </c>
      <c r="C2681" s="103" t="s">
        <v>4679</v>
      </c>
      <c r="D2681" s="161">
        <v>1602360</v>
      </c>
      <c r="E2681" s="161">
        <v>1397835.16</v>
      </c>
      <c r="F2681" s="162">
        <f t="shared" si="146"/>
        <v>204524.84000000008</v>
      </c>
      <c r="G2681" s="52">
        <f t="shared" si="147"/>
        <v>0.87236024364063003</v>
      </c>
      <c r="H2681" s="92"/>
    </row>
    <row r="2682" spans="1:8" s="15" customFormat="1" outlineLevel="2">
      <c r="A2682" s="89" t="s">
        <v>251</v>
      </c>
      <c r="B2682" s="104" t="s">
        <v>4678</v>
      </c>
      <c r="C2682" s="103" t="s">
        <v>4677</v>
      </c>
      <c r="D2682" s="161">
        <v>1602360</v>
      </c>
      <c r="E2682" s="161">
        <v>1439839</v>
      </c>
      <c r="F2682" s="162">
        <f t="shared" si="146"/>
        <v>162521</v>
      </c>
      <c r="G2682" s="52">
        <f t="shared" si="147"/>
        <v>0.89857397838188668</v>
      </c>
      <c r="H2682" s="92"/>
    </row>
    <row r="2683" spans="1:8" s="15" customFormat="1" ht="38.25" outlineLevel="2">
      <c r="A2683" s="89" t="s">
        <v>251</v>
      </c>
      <c r="B2683" s="104" t="s">
        <v>4676</v>
      </c>
      <c r="C2683" s="103" t="s">
        <v>4675</v>
      </c>
      <c r="D2683" s="161">
        <v>4803540</v>
      </c>
      <c r="E2683" s="161">
        <v>4793875</v>
      </c>
      <c r="F2683" s="162">
        <f t="shared" si="146"/>
        <v>9665</v>
      </c>
      <c r="G2683" s="52">
        <f t="shared" si="147"/>
        <v>0.99798794222594167</v>
      </c>
      <c r="H2683" s="92"/>
    </row>
    <row r="2684" spans="1:8" s="15" customFormat="1" ht="25.5" outlineLevel="2">
      <c r="A2684" s="89" t="s">
        <v>251</v>
      </c>
      <c r="B2684" s="104" t="s">
        <v>4674</v>
      </c>
      <c r="C2684" s="103" t="s">
        <v>4673</v>
      </c>
      <c r="D2684" s="161">
        <v>400590</v>
      </c>
      <c r="E2684" s="161">
        <v>322610.39</v>
      </c>
      <c r="F2684" s="162">
        <f t="shared" si="146"/>
        <v>77979.609999999986</v>
      </c>
      <c r="G2684" s="52">
        <f t="shared" si="147"/>
        <v>0.8053381013005817</v>
      </c>
      <c r="H2684" s="92"/>
    </row>
    <row r="2685" spans="1:8" s="15" customFormat="1" ht="25.5" outlineLevel="2">
      <c r="A2685" s="89" t="s">
        <v>251</v>
      </c>
      <c r="B2685" s="104" t="s">
        <v>4672</v>
      </c>
      <c r="C2685" s="103" t="s">
        <v>4671</v>
      </c>
      <c r="D2685" s="161">
        <v>801180</v>
      </c>
      <c r="E2685" s="161">
        <v>717117.41</v>
      </c>
      <c r="F2685" s="162">
        <f t="shared" si="146"/>
        <v>84062.589999999967</v>
      </c>
      <c r="G2685" s="52">
        <f t="shared" si="147"/>
        <v>0.89507652462617648</v>
      </c>
      <c r="H2685" s="92"/>
    </row>
    <row r="2686" spans="1:8" s="15" customFormat="1" ht="25.5" outlineLevel="2">
      <c r="A2686" s="89" t="s">
        <v>251</v>
      </c>
      <c r="B2686" s="104" t="s">
        <v>4670</v>
      </c>
      <c r="C2686" s="103" t="s">
        <v>4669</v>
      </c>
      <c r="D2686" s="161">
        <v>2804130</v>
      </c>
      <c r="E2686" s="161">
        <v>2519721</v>
      </c>
      <c r="F2686" s="162">
        <f t="shared" si="146"/>
        <v>284409</v>
      </c>
      <c r="G2686" s="52">
        <f t="shared" si="147"/>
        <v>0.89857495907821683</v>
      </c>
      <c r="H2686" s="92"/>
    </row>
    <row r="2687" spans="1:8" s="15" customFormat="1" ht="25.5" outlineLevel="2">
      <c r="A2687" s="89" t="s">
        <v>251</v>
      </c>
      <c r="B2687" s="104" t="s">
        <v>4668</v>
      </c>
      <c r="C2687" s="103" t="s">
        <v>4667</v>
      </c>
      <c r="D2687" s="161">
        <v>8011800</v>
      </c>
      <c r="E2687" s="161">
        <v>2119996</v>
      </c>
      <c r="F2687" s="162">
        <f t="shared" si="146"/>
        <v>5891804</v>
      </c>
      <c r="G2687" s="52">
        <f t="shared" si="147"/>
        <v>0.26460920142789385</v>
      </c>
      <c r="H2687" s="90"/>
    </row>
    <row r="2688" spans="1:8" s="15" customFormat="1" ht="25.5" outlineLevel="2">
      <c r="A2688" s="89" t="s">
        <v>251</v>
      </c>
      <c r="B2688" s="104" t="s">
        <v>4666</v>
      </c>
      <c r="C2688" s="103" t="s">
        <v>4665</v>
      </c>
      <c r="D2688" s="161">
        <v>5608260</v>
      </c>
      <c r="E2688" s="161">
        <v>4801530.37</v>
      </c>
      <c r="F2688" s="162">
        <f t="shared" si="146"/>
        <v>806729.62999999989</v>
      </c>
      <c r="G2688" s="52">
        <f t="shared" si="147"/>
        <v>0.85615331136573558</v>
      </c>
      <c r="H2688" s="92"/>
    </row>
    <row r="2689" spans="1:8" s="15" customFormat="1" ht="25.5" outlineLevel="2">
      <c r="A2689" s="89" t="s">
        <v>251</v>
      </c>
      <c r="B2689" s="104" t="s">
        <v>4664</v>
      </c>
      <c r="C2689" s="103" t="s">
        <v>4663</v>
      </c>
      <c r="D2689" s="161">
        <v>1602360</v>
      </c>
      <c r="E2689" s="161">
        <v>1439840</v>
      </c>
      <c r="F2689" s="162">
        <f t="shared" si="146"/>
        <v>162520</v>
      </c>
      <c r="G2689" s="52">
        <f t="shared" si="147"/>
        <v>0.89857460246136944</v>
      </c>
      <c r="H2689" s="92"/>
    </row>
    <row r="2690" spans="1:8" s="15" customFormat="1" ht="38.25" outlineLevel="2">
      <c r="A2690" s="89" t="s">
        <v>251</v>
      </c>
      <c r="B2690" s="104" t="s">
        <v>4662</v>
      </c>
      <c r="C2690" s="103" t="s">
        <v>4661</v>
      </c>
      <c r="D2690" s="161">
        <v>640944</v>
      </c>
      <c r="E2690" s="161">
        <v>558503.56999999995</v>
      </c>
      <c r="F2690" s="162">
        <f t="shared" si="146"/>
        <v>82440.430000000051</v>
      </c>
      <c r="G2690" s="52">
        <f t="shared" si="147"/>
        <v>0.87137654771711714</v>
      </c>
      <c r="H2690" s="92"/>
    </row>
    <row r="2691" spans="1:8" s="15" customFormat="1" ht="25.5" outlineLevel="2">
      <c r="A2691" s="89" t="s">
        <v>251</v>
      </c>
      <c r="B2691" s="104" t="s">
        <v>4660</v>
      </c>
      <c r="C2691" s="103" t="s">
        <v>4614</v>
      </c>
      <c r="D2691" s="161">
        <v>13764273</v>
      </c>
      <c r="E2691" s="161">
        <v>12267127.02</v>
      </c>
      <c r="F2691" s="162">
        <f t="shared" si="146"/>
        <v>1497145.9800000004</v>
      </c>
      <c r="G2691" s="52">
        <f t="shared" si="147"/>
        <v>0.89122956366820094</v>
      </c>
      <c r="H2691" s="92"/>
    </row>
    <row r="2692" spans="1:8" s="15" customFormat="1" ht="25.5" outlineLevel="2">
      <c r="A2692" s="89" t="s">
        <v>251</v>
      </c>
      <c r="B2692" s="104" t="s">
        <v>4659</v>
      </c>
      <c r="C2692" s="103" t="s">
        <v>4658</v>
      </c>
      <c r="D2692" s="161">
        <v>1602360</v>
      </c>
      <c r="E2692" s="161">
        <v>258730.26</v>
      </c>
      <c r="F2692" s="162">
        <f t="shared" si="146"/>
        <v>1343629.74</v>
      </c>
      <c r="G2692" s="52">
        <f t="shared" si="147"/>
        <v>0.16146824683591704</v>
      </c>
      <c r="H2692" s="92"/>
    </row>
    <row r="2693" spans="1:8" s="15" customFormat="1" ht="38.25" outlineLevel="2">
      <c r="A2693" s="89" t="s">
        <v>251</v>
      </c>
      <c r="B2693" s="104" t="s">
        <v>4657</v>
      </c>
      <c r="C2693" s="103" t="s">
        <v>4656</v>
      </c>
      <c r="D2693" s="161">
        <v>15222421</v>
      </c>
      <c r="E2693" s="161">
        <v>11024076.91</v>
      </c>
      <c r="F2693" s="162">
        <f t="shared" si="146"/>
        <v>4198344.09</v>
      </c>
      <c r="G2693" s="52">
        <f t="shared" si="147"/>
        <v>0.72419997515506895</v>
      </c>
      <c r="H2693" s="92"/>
    </row>
    <row r="2694" spans="1:8" s="15" customFormat="1" ht="38.25" outlineLevel="2">
      <c r="A2694" s="89" t="s">
        <v>251</v>
      </c>
      <c r="B2694" s="104" t="s">
        <v>4655</v>
      </c>
      <c r="C2694" s="103" t="s">
        <v>4654</v>
      </c>
      <c r="D2694" s="161">
        <v>400590</v>
      </c>
      <c r="E2694" s="161">
        <v>359960</v>
      </c>
      <c r="F2694" s="162">
        <f t="shared" si="146"/>
        <v>40630</v>
      </c>
      <c r="G2694" s="52">
        <f t="shared" si="147"/>
        <v>0.89857460246136944</v>
      </c>
      <c r="H2694" s="92"/>
    </row>
    <row r="2695" spans="1:8" s="15" customFormat="1" ht="25.5" outlineLevel="2">
      <c r="A2695" s="89" t="s">
        <v>251</v>
      </c>
      <c r="B2695" s="104" t="s">
        <v>4653</v>
      </c>
      <c r="C2695" s="103" t="s">
        <v>4652</v>
      </c>
      <c r="D2695" s="161">
        <v>560826</v>
      </c>
      <c r="E2695" s="161">
        <v>503944</v>
      </c>
      <c r="F2695" s="162">
        <f t="shared" si="146"/>
        <v>56882</v>
      </c>
      <c r="G2695" s="52">
        <f t="shared" si="147"/>
        <v>0.89857460246136944</v>
      </c>
      <c r="H2695" s="92"/>
    </row>
    <row r="2696" spans="1:8" s="15" customFormat="1" outlineLevel="2">
      <c r="A2696" s="89" t="s">
        <v>251</v>
      </c>
      <c r="B2696" s="104" t="s">
        <v>4641</v>
      </c>
      <c r="C2696" s="103" t="s">
        <v>4640</v>
      </c>
      <c r="D2696" s="161">
        <v>3434900</v>
      </c>
      <c r="E2696" s="161">
        <v>3430880.14</v>
      </c>
      <c r="F2696" s="162">
        <f t="shared" si="146"/>
        <v>4019.8599999998696</v>
      </c>
      <c r="G2696" s="52">
        <f t="shared" si="147"/>
        <v>0.99882970101021873</v>
      </c>
      <c r="H2696" s="92"/>
    </row>
    <row r="2697" spans="1:8" s="15" customFormat="1" outlineLevel="2">
      <c r="A2697" s="89" t="s">
        <v>251</v>
      </c>
      <c r="B2697" s="104" t="s">
        <v>4639</v>
      </c>
      <c r="C2697" s="103" t="s">
        <v>4638</v>
      </c>
      <c r="D2697" s="161">
        <v>1201770</v>
      </c>
      <c r="E2697" s="161">
        <v>381169.35</v>
      </c>
      <c r="F2697" s="162">
        <f t="shared" si="146"/>
        <v>820600.65</v>
      </c>
      <c r="G2697" s="52">
        <f t="shared" si="147"/>
        <v>0.31717329439077357</v>
      </c>
      <c r="H2697" s="92"/>
    </row>
    <row r="2698" spans="1:8" s="15" customFormat="1" ht="25.5" outlineLevel="2">
      <c r="A2698" s="89" t="s">
        <v>251</v>
      </c>
      <c r="B2698" s="104" t="s">
        <v>4637</v>
      </c>
      <c r="C2698" s="103" t="s">
        <v>4636</v>
      </c>
      <c r="D2698" s="161">
        <v>3861688</v>
      </c>
      <c r="E2698" s="161">
        <v>3444734</v>
      </c>
      <c r="F2698" s="162">
        <f t="shared" si="146"/>
        <v>416954</v>
      </c>
      <c r="G2698" s="52">
        <f t="shared" si="147"/>
        <v>0.89202804576651451</v>
      </c>
      <c r="H2698" s="92"/>
    </row>
    <row r="2699" spans="1:8" s="15" customFormat="1" ht="25.5" outlineLevel="2">
      <c r="A2699" s="89" t="s">
        <v>251</v>
      </c>
      <c r="B2699" s="104" t="s">
        <v>4635</v>
      </c>
      <c r="C2699" s="103" t="s">
        <v>4634</v>
      </c>
      <c r="D2699" s="161">
        <v>3204720</v>
      </c>
      <c r="E2699" s="161">
        <v>2879681</v>
      </c>
      <c r="F2699" s="162">
        <f t="shared" si="146"/>
        <v>325039</v>
      </c>
      <c r="G2699" s="52">
        <f t="shared" si="147"/>
        <v>0.89857491450111082</v>
      </c>
      <c r="H2699" s="92"/>
    </row>
    <row r="2700" spans="1:8" s="15" customFormat="1" ht="25.5" outlineLevel="2">
      <c r="A2700" s="89" t="s">
        <v>251</v>
      </c>
      <c r="B2700" s="104" t="s">
        <v>4633</v>
      </c>
      <c r="C2700" s="103" t="s">
        <v>4632</v>
      </c>
      <c r="D2700" s="161">
        <v>320472</v>
      </c>
      <c r="E2700" s="161">
        <v>281559.37</v>
      </c>
      <c r="F2700" s="162">
        <f t="shared" si="146"/>
        <v>38912.630000000005</v>
      </c>
      <c r="G2700" s="52">
        <f t="shared" si="147"/>
        <v>0.87857712998327464</v>
      </c>
      <c r="H2700" s="92"/>
    </row>
    <row r="2701" spans="1:8" s="15" customFormat="1" ht="25.5" outlineLevel="2">
      <c r="A2701" s="89" t="s">
        <v>251</v>
      </c>
      <c r="B2701" s="104" t="s">
        <v>4631</v>
      </c>
      <c r="C2701" s="103" t="s">
        <v>4630</v>
      </c>
      <c r="D2701" s="161">
        <v>1201770</v>
      </c>
      <c r="E2701" s="161">
        <v>990760</v>
      </c>
      <c r="F2701" s="162">
        <f t="shared" si="146"/>
        <v>211010</v>
      </c>
      <c r="G2701" s="52">
        <f t="shared" si="147"/>
        <v>0.82441731778959371</v>
      </c>
      <c r="H2701" s="92"/>
    </row>
    <row r="2702" spans="1:8" s="15" customFormat="1" ht="25.5" outlineLevel="2">
      <c r="A2702" s="89" t="s">
        <v>251</v>
      </c>
      <c r="B2702" s="104" t="s">
        <v>11856</v>
      </c>
      <c r="C2702" s="103" t="s">
        <v>11857</v>
      </c>
      <c r="D2702" s="161">
        <v>9614161</v>
      </c>
      <c r="E2702" s="161">
        <v>9370795.1799999997</v>
      </c>
      <c r="F2702" s="162">
        <f t="shared" ref="F2702:F2720" si="148">D2702-E2702</f>
        <v>243365.8200000003</v>
      </c>
      <c r="G2702" s="52">
        <f t="shared" ref="G2702:G2720" si="149">E2702/D2702</f>
        <v>0.97468673345495249</v>
      </c>
      <c r="H2702" s="92"/>
    </row>
    <row r="2703" spans="1:8" s="15" customFormat="1" ht="25.5" outlineLevel="2">
      <c r="A2703" s="89" t="s">
        <v>251</v>
      </c>
      <c r="B2703" s="104" t="s">
        <v>11225</v>
      </c>
      <c r="C2703" s="103" t="s">
        <v>11226</v>
      </c>
      <c r="D2703" s="161">
        <v>25036878</v>
      </c>
      <c r="E2703" s="161">
        <v>24831520.989999998</v>
      </c>
      <c r="F2703" s="162">
        <f t="shared" si="148"/>
        <v>205357.01000000164</v>
      </c>
      <c r="G2703" s="52">
        <f t="shared" si="149"/>
        <v>0.9917978188015294</v>
      </c>
      <c r="H2703" s="92"/>
    </row>
    <row r="2704" spans="1:8" s="15" customFormat="1" ht="25.5" outlineLevel="2">
      <c r="A2704" s="89" t="s">
        <v>251</v>
      </c>
      <c r="B2704" s="104" t="s">
        <v>4627</v>
      </c>
      <c r="C2704" s="103" t="s">
        <v>4626</v>
      </c>
      <c r="D2704" s="161">
        <v>20029501</v>
      </c>
      <c r="E2704" s="161">
        <v>20029500.989999998</v>
      </c>
      <c r="F2704" s="162">
        <f t="shared" si="148"/>
        <v>1.0000001639127731E-2</v>
      </c>
      <c r="G2704" s="52">
        <f t="shared" si="149"/>
        <v>0.99999999950073637</v>
      </c>
      <c r="H2704" s="92"/>
    </row>
    <row r="2705" spans="1:8" s="15" customFormat="1" outlineLevel="2">
      <c r="A2705" s="89" t="s">
        <v>251</v>
      </c>
      <c r="B2705" s="104" t="s">
        <v>4625</v>
      </c>
      <c r="C2705" s="103" t="s">
        <v>4624</v>
      </c>
      <c r="D2705" s="161">
        <v>5007375</v>
      </c>
      <c r="E2705" s="161">
        <v>4977385.72</v>
      </c>
      <c r="F2705" s="162">
        <f t="shared" si="148"/>
        <v>29989.280000000261</v>
      </c>
      <c r="G2705" s="52">
        <f t="shared" si="149"/>
        <v>0.99401097780773351</v>
      </c>
      <c r="H2705" s="92"/>
    </row>
    <row r="2706" spans="1:8" s="15" customFormat="1" ht="25.5" outlineLevel="2">
      <c r="A2706" s="89" t="s">
        <v>251</v>
      </c>
      <c r="B2706" s="104" t="s">
        <v>4623</v>
      </c>
      <c r="C2706" s="103" t="s">
        <v>4622</v>
      </c>
      <c r="D2706" s="161">
        <v>30044252</v>
      </c>
      <c r="E2706" s="161">
        <v>24358961.059999999</v>
      </c>
      <c r="F2706" s="162">
        <f t="shared" si="148"/>
        <v>5685290.9400000013</v>
      </c>
      <c r="G2706" s="52">
        <f t="shared" si="149"/>
        <v>0.81076942970655419</v>
      </c>
      <c r="H2706" s="92"/>
    </row>
    <row r="2707" spans="1:8" s="15" customFormat="1" ht="25.5" outlineLevel="2">
      <c r="A2707" s="89" t="s">
        <v>251</v>
      </c>
      <c r="B2707" s="104" t="s">
        <v>4621</v>
      </c>
      <c r="C2707" s="103" t="s">
        <v>4620</v>
      </c>
      <c r="D2707" s="161">
        <v>4005900</v>
      </c>
      <c r="E2707" s="161">
        <v>3656900</v>
      </c>
      <c r="F2707" s="162">
        <f t="shared" si="148"/>
        <v>349000</v>
      </c>
      <c r="G2707" s="52">
        <f t="shared" si="149"/>
        <v>0.91287850420629568</v>
      </c>
      <c r="H2707" s="92"/>
    </row>
    <row r="2708" spans="1:8" s="15" customFormat="1" ht="25.5" outlineLevel="2">
      <c r="A2708" s="89" t="s">
        <v>251</v>
      </c>
      <c r="B2708" s="104" t="s">
        <v>4617</v>
      </c>
      <c r="C2708" s="103" t="s">
        <v>4616</v>
      </c>
      <c r="D2708" s="161">
        <v>5007375</v>
      </c>
      <c r="E2708" s="161">
        <v>3505849.4</v>
      </c>
      <c r="F2708" s="162">
        <f t="shared" si="148"/>
        <v>1501525.6</v>
      </c>
      <c r="G2708" s="52">
        <f t="shared" si="149"/>
        <v>0.70013717766294714</v>
      </c>
      <c r="H2708" s="92"/>
    </row>
    <row r="2709" spans="1:8" s="15" customFormat="1" outlineLevel="2">
      <c r="A2709" s="89" t="s">
        <v>251</v>
      </c>
      <c r="B2709" s="104" t="s">
        <v>11698</v>
      </c>
      <c r="C2709" s="103" t="s">
        <v>11699</v>
      </c>
      <c r="D2709" s="161">
        <v>25058535</v>
      </c>
      <c r="E2709" s="161">
        <v>24987403.260000002</v>
      </c>
      <c r="F2709" s="162">
        <f t="shared" si="148"/>
        <v>71131.739999998361</v>
      </c>
      <c r="G2709" s="52">
        <f t="shared" si="149"/>
        <v>0.99716137675247185</v>
      </c>
      <c r="H2709" s="92"/>
    </row>
    <row r="2710" spans="1:8" s="15" customFormat="1" ht="25.5" outlineLevel="2">
      <c r="A2710" s="89" t="s">
        <v>251</v>
      </c>
      <c r="B2710" s="104" t="s">
        <v>4607</v>
      </c>
      <c r="C2710" s="103" t="s">
        <v>4606</v>
      </c>
      <c r="D2710" s="161">
        <v>20046828</v>
      </c>
      <c r="E2710" s="161">
        <v>15565700.460000001</v>
      </c>
      <c r="F2710" s="162">
        <f t="shared" si="148"/>
        <v>4481127.5399999991</v>
      </c>
      <c r="G2710" s="52">
        <f t="shared" si="149"/>
        <v>0.77646700315880401</v>
      </c>
      <c r="H2710" s="118"/>
    </row>
    <row r="2711" spans="1:8" s="15" customFormat="1" ht="25.5" outlineLevel="2">
      <c r="A2711" s="89" t="s">
        <v>251</v>
      </c>
      <c r="B2711" s="104" t="s">
        <v>10684</v>
      </c>
      <c r="C2711" s="103" t="s">
        <v>10683</v>
      </c>
      <c r="D2711" s="161">
        <v>30070242</v>
      </c>
      <c r="E2711" s="161">
        <v>26987226.789999999</v>
      </c>
      <c r="F2711" s="162">
        <f t="shared" si="148"/>
        <v>3083015.2100000009</v>
      </c>
      <c r="G2711" s="52">
        <f t="shared" si="149"/>
        <v>0.89747288332431774</v>
      </c>
      <c r="H2711" s="92"/>
    </row>
    <row r="2712" spans="1:8" s="15" customFormat="1" ht="25.5" outlineLevel="2">
      <c r="A2712" s="89" t="s">
        <v>251</v>
      </c>
      <c r="B2712" s="104" t="s">
        <v>10682</v>
      </c>
      <c r="C2712" s="103" t="s">
        <v>10681</v>
      </c>
      <c r="D2712" s="161">
        <v>5011707</v>
      </c>
      <c r="E2712" s="161">
        <v>4461899.07</v>
      </c>
      <c r="F2712" s="162">
        <f t="shared" si="148"/>
        <v>549807.9299999997</v>
      </c>
      <c r="G2712" s="52">
        <f t="shared" si="149"/>
        <v>0.89029527663927688</v>
      </c>
      <c r="H2712" s="92"/>
    </row>
    <row r="2713" spans="1:8" s="15" customFormat="1" ht="25.5" outlineLevel="2">
      <c r="A2713" s="89" t="s">
        <v>251</v>
      </c>
      <c r="B2713" s="104" t="s">
        <v>4605</v>
      </c>
      <c r="C2713" s="103" t="s">
        <v>4604</v>
      </c>
      <c r="D2713" s="161">
        <v>9061390.3200000003</v>
      </c>
      <c r="E2713" s="161">
        <v>9035497.3300000001</v>
      </c>
      <c r="F2713" s="162">
        <f t="shared" si="148"/>
        <v>25892.990000000224</v>
      </c>
      <c r="G2713" s="52">
        <f t="shared" si="149"/>
        <v>0.99714249258826759</v>
      </c>
      <c r="H2713" s="92"/>
    </row>
    <row r="2714" spans="1:8" s="15" customFormat="1" ht="25.5" outlineLevel="2">
      <c r="A2714" s="89" t="s">
        <v>251</v>
      </c>
      <c r="B2714" s="104" t="s">
        <v>4605</v>
      </c>
      <c r="C2714" s="103" t="s">
        <v>4604</v>
      </c>
      <c r="D2714" s="161">
        <v>962023.68</v>
      </c>
      <c r="E2714" s="161">
        <v>962019.68</v>
      </c>
      <c r="F2714" s="162">
        <f t="shared" si="148"/>
        <v>4</v>
      </c>
      <c r="G2714" s="52">
        <f t="shared" si="149"/>
        <v>0.99999584209819037</v>
      </c>
      <c r="H2714" s="95"/>
    </row>
    <row r="2715" spans="1:8" s="15" customFormat="1" ht="25.5" outlineLevel="2">
      <c r="A2715" s="89" t="s">
        <v>251</v>
      </c>
      <c r="B2715" s="104" t="s">
        <v>10680</v>
      </c>
      <c r="C2715" s="103" t="s">
        <v>10679</v>
      </c>
      <c r="D2715" s="161">
        <v>15035121</v>
      </c>
      <c r="E2715" s="161">
        <v>13390793.560000001</v>
      </c>
      <c r="F2715" s="162">
        <f t="shared" si="148"/>
        <v>1644327.4399999995</v>
      </c>
      <c r="G2715" s="52">
        <f t="shared" si="149"/>
        <v>0.89063423965793165</v>
      </c>
      <c r="H2715" s="92"/>
    </row>
    <row r="2716" spans="1:8" s="15" customFormat="1" ht="25.5" outlineLevel="2">
      <c r="A2716" s="89" t="s">
        <v>251</v>
      </c>
      <c r="B2716" s="104" t="s">
        <v>11278</v>
      </c>
      <c r="C2716" s="103" t="s">
        <v>11279</v>
      </c>
      <c r="D2716" s="161">
        <v>7016390</v>
      </c>
      <c r="E2716" s="161">
        <v>6993049.1100000003</v>
      </c>
      <c r="F2716" s="162">
        <f t="shared" si="148"/>
        <v>23340.889999999665</v>
      </c>
      <c r="G2716" s="52">
        <f t="shared" si="149"/>
        <v>0.99667337619488094</v>
      </c>
      <c r="H2716" s="92"/>
    </row>
    <row r="2717" spans="1:8" s="15" customFormat="1" outlineLevel="2">
      <c r="A2717" s="89" t="s">
        <v>251</v>
      </c>
      <c r="B2717" s="104" t="s">
        <v>4603</v>
      </c>
      <c r="C2717" s="103" t="s">
        <v>4602</v>
      </c>
      <c r="D2717" s="161">
        <v>5011707</v>
      </c>
      <c r="E2717" s="161">
        <v>5011706.84</v>
      </c>
      <c r="F2717" s="162">
        <f t="shared" si="148"/>
        <v>0.16000000014901161</v>
      </c>
      <c r="G2717" s="52">
        <f t="shared" si="149"/>
        <v>0.99999996807474978</v>
      </c>
      <c r="H2717" s="92"/>
    </row>
    <row r="2718" spans="1:8" s="15" customFormat="1" ht="25.5" outlineLevel="2">
      <c r="A2718" s="89" t="s">
        <v>251</v>
      </c>
      <c r="B2718" s="104" t="s">
        <v>11778</v>
      </c>
      <c r="C2718" s="103" t="s">
        <v>11779</v>
      </c>
      <c r="D2718" s="161">
        <v>336708.52</v>
      </c>
      <c r="E2718" s="161">
        <v>333931.39</v>
      </c>
      <c r="F2718" s="162">
        <f t="shared" si="148"/>
        <v>2777.1300000000047</v>
      </c>
      <c r="G2718" s="52">
        <f t="shared" si="149"/>
        <v>0.99175212435966875</v>
      </c>
      <c r="H2718" s="92"/>
    </row>
    <row r="2719" spans="1:8" s="15" customFormat="1" ht="25.5" outlineLevel="2">
      <c r="A2719" s="89" t="s">
        <v>251</v>
      </c>
      <c r="B2719" s="104" t="s">
        <v>11778</v>
      </c>
      <c r="C2719" s="103" t="s">
        <v>11779</v>
      </c>
      <c r="D2719" s="161">
        <v>3171486.48</v>
      </c>
      <c r="E2719" s="161">
        <v>3166068.57</v>
      </c>
      <c r="F2719" s="162">
        <f t="shared" si="148"/>
        <v>5417.910000000149</v>
      </c>
      <c r="G2719" s="52">
        <f t="shared" si="149"/>
        <v>0.99829168119297795</v>
      </c>
      <c r="H2719" s="92"/>
    </row>
    <row r="2720" spans="1:8" s="15" customFormat="1" outlineLevel="2">
      <c r="A2720" s="89" t="s">
        <v>251</v>
      </c>
      <c r="B2720" s="104" t="s">
        <v>10678</v>
      </c>
      <c r="C2720" s="103" t="s">
        <v>10677</v>
      </c>
      <c r="D2720" s="161">
        <v>501170</v>
      </c>
      <c r="E2720" s="161">
        <v>453068.85</v>
      </c>
      <c r="F2720" s="162">
        <f t="shared" si="148"/>
        <v>48101.150000000023</v>
      </c>
      <c r="G2720" s="52">
        <f t="shared" si="149"/>
        <v>0.90402228784643923</v>
      </c>
      <c r="H2720" s="92"/>
    </row>
    <row r="2721" spans="1:8" s="101" customFormat="1" outlineLevel="1">
      <c r="A2721" s="91" t="s">
        <v>11187</v>
      </c>
      <c r="B2721" s="104"/>
      <c r="C2721" s="103"/>
      <c r="D2721" s="161"/>
      <c r="E2721" s="161"/>
      <c r="F2721" s="162">
        <f>SUBTOTAL(9,F2670:F2720)</f>
        <v>39226905.81000001</v>
      </c>
      <c r="G2721" s="52"/>
      <c r="H2721" s="92"/>
    </row>
    <row r="2722" spans="1:8" s="15" customFormat="1" outlineLevel="2">
      <c r="A2722" s="89" t="s">
        <v>268</v>
      </c>
      <c r="B2722" s="104" t="s">
        <v>269</v>
      </c>
      <c r="C2722" s="103" t="s">
        <v>270</v>
      </c>
      <c r="D2722" s="161">
        <v>100000</v>
      </c>
      <c r="E2722" s="161">
        <v>80000</v>
      </c>
      <c r="F2722" s="162">
        <f t="shared" ref="F2722:F2748" si="150">D2722-E2722</f>
        <v>20000</v>
      </c>
      <c r="G2722" s="52">
        <f t="shared" ref="G2722:G2748" si="151">E2722/D2722</f>
        <v>0.8</v>
      </c>
      <c r="H2722" s="92"/>
    </row>
    <row r="2723" spans="1:8" s="15" customFormat="1" ht="25.5" outlineLevel="2">
      <c r="A2723" s="89" t="s">
        <v>268</v>
      </c>
      <c r="B2723" s="104" t="s">
        <v>11601</v>
      </c>
      <c r="C2723" s="103" t="s">
        <v>11602</v>
      </c>
      <c r="D2723" s="161">
        <v>491964</v>
      </c>
      <c r="E2723" s="161">
        <v>307761.55</v>
      </c>
      <c r="F2723" s="162">
        <f t="shared" si="150"/>
        <v>184202.45</v>
      </c>
      <c r="G2723" s="52">
        <f t="shared" si="151"/>
        <v>0.62557737964566507</v>
      </c>
      <c r="H2723" s="92"/>
    </row>
    <row r="2724" spans="1:8" s="15" customFormat="1" ht="25.5" outlineLevel="2">
      <c r="A2724" s="89" t="s">
        <v>268</v>
      </c>
      <c r="B2724" s="104" t="s">
        <v>4481</v>
      </c>
      <c r="C2724" s="103" t="s">
        <v>4480</v>
      </c>
      <c r="D2724" s="161">
        <v>9614161</v>
      </c>
      <c r="E2724" s="161">
        <v>9614150.9900000002</v>
      </c>
      <c r="F2724" s="162">
        <f t="shared" si="150"/>
        <v>10.009999999776483</v>
      </c>
      <c r="G2724" s="52">
        <f t="shared" si="151"/>
        <v>0.99999895882750456</v>
      </c>
      <c r="H2724" s="92"/>
    </row>
    <row r="2725" spans="1:8" s="15" customFormat="1" ht="25.5" outlineLevel="2">
      <c r="A2725" s="89" t="s">
        <v>268</v>
      </c>
      <c r="B2725" s="104" t="s">
        <v>12112</v>
      </c>
      <c r="C2725" s="103" t="s">
        <v>12113</v>
      </c>
      <c r="D2725" s="161">
        <v>17025076</v>
      </c>
      <c r="E2725" s="161">
        <v>17025075.989999998</v>
      </c>
      <c r="F2725" s="162">
        <f t="shared" si="150"/>
        <v>1.0000001639127731E-2</v>
      </c>
      <c r="G2725" s="52">
        <f t="shared" si="151"/>
        <v>0.99999999941263107</v>
      </c>
      <c r="H2725" s="92"/>
    </row>
    <row r="2726" spans="1:8" s="15" customFormat="1" ht="25.5" outlineLevel="2">
      <c r="A2726" s="89" t="s">
        <v>268</v>
      </c>
      <c r="B2726" s="104" t="s">
        <v>4479</v>
      </c>
      <c r="C2726" s="103" t="s">
        <v>4478</v>
      </c>
      <c r="D2726" s="161">
        <v>5007375</v>
      </c>
      <c r="E2726" s="161">
        <v>4499499</v>
      </c>
      <c r="F2726" s="162">
        <f t="shared" si="150"/>
        <v>507876</v>
      </c>
      <c r="G2726" s="52">
        <f t="shared" si="151"/>
        <v>0.89857440275593503</v>
      </c>
      <c r="H2726" s="92"/>
    </row>
    <row r="2727" spans="1:8" s="17" customFormat="1" ht="25.5" outlineLevel="2">
      <c r="A2727" s="89" t="s">
        <v>268</v>
      </c>
      <c r="B2727" s="104" t="s">
        <v>4477</v>
      </c>
      <c r="C2727" s="103" t="s">
        <v>4476</v>
      </c>
      <c r="D2727" s="161">
        <v>10014750</v>
      </c>
      <c r="E2727" s="161">
        <v>8051020.2300000004</v>
      </c>
      <c r="F2727" s="162">
        <f t="shared" si="150"/>
        <v>1963729.7699999996</v>
      </c>
      <c r="G2727" s="52">
        <f t="shared" si="151"/>
        <v>0.80391624653635896</v>
      </c>
      <c r="H2727" s="92"/>
    </row>
    <row r="2728" spans="1:8" s="15" customFormat="1" ht="25.5" outlineLevel="2">
      <c r="A2728" s="89" t="s">
        <v>268</v>
      </c>
      <c r="B2728" s="104" t="s">
        <v>4475</v>
      </c>
      <c r="C2728" s="103" t="s">
        <v>4474</v>
      </c>
      <c r="D2728" s="161">
        <v>6008850</v>
      </c>
      <c r="E2728" s="161">
        <v>5929271</v>
      </c>
      <c r="F2728" s="162">
        <f t="shared" si="150"/>
        <v>79579</v>
      </c>
      <c r="G2728" s="52">
        <f t="shared" si="151"/>
        <v>0.98675636769098918</v>
      </c>
      <c r="H2728" s="92"/>
    </row>
    <row r="2729" spans="1:8" s="15" customFormat="1" ht="25.5" outlineLevel="2">
      <c r="A2729" s="89" t="s">
        <v>268</v>
      </c>
      <c r="B2729" s="104" t="s">
        <v>4473</v>
      </c>
      <c r="C2729" s="103" t="s">
        <v>4472</v>
      </c>
      <c r="D2729" s="161">
        <v>10014750</v>
      </c>
      <c r="E2729" s="161">
        <v>8999001</v>
      </c>
      <c r="F2729" s="162">
        <f t="shared" si="150"/>
        <v>1015749</v>
      </c>
      <c r="G2729" s="52">
        <f t="shared" si="151"/>
        <v>0.89857470231408676</v>
      </c>
      <c r="H2729" s="92"/>
    </row>
    <row r="2730" spans="1:8" s="15" customFormat="1" ht="25.5" outlineLevel="2">
      <c r="A2730" s="89" t="s">
        <v>268</v>
      </c>
      <c r="B2730" s="104" t="s">
        <v>4471</v>
      </c>
      <c r="C2730" s="103" t="s">
        <v>4470</v>
      </c>
      <c r="D2730" s="161">
        <v>7010325</v>
      </c>
      <c r="E2730" s="161">
        <v>6299300</v>
      </c>
      <c r="F2730" s="162">
        <f t="shared" si="150"/>
        <v>711025</v>
      </c>
      <c r="G2730" s="52">
        <f t="shared" si="151"/>
        <v>0.89857460246136944</v>
      </c>
      <c r="H2730" s="92"/>
    </row>
    <row r="2731" spans="1:8" s="15" customFormat="1" ht="25.5" outlineLevel="2">
      <c r="A2731" s="89" t="s">
        <v>268</v>
      </c>
      <c r="B2731" s="104" t="s">
        <v>4469</v>
      </c>
      <c r="C2731" s="103" t="s">
        <v>4468</v>
      </c>
      <c r="D2731" s="161">
        <v>15022126.300000001</v>
      </c>
      <c r="E2731" s="161">
        <v>15022126</v>
      </c>
      <c r="F2731" s="162">
        <f t="shared" si="150"/>
        <v>0.30000000074505806</v>
      </c>
      <c r="G2731" s="52">
        <f t="shared" si="151"/>
        <v>0.99999998002945822</v>
      </c>
      <c r="H2731" s="92"/>
    </row>
    <row r="2732" spans="1:8" s="15" customFormat="1" ht="25.5" outlineLevel="2">
      <c r="A2732" s="89" t="s">
        <v>268</v>
      </c>
      <c r="B2732" s="104" t="s">
        <v>4467</v>
      </c>
      <c r="C2732" s="103" t="s">
        <v>4466</v>
      </c>
      <c r="D2732" s="161">
        <v>20029501</v>
      </c>
      <c r="E2732" s="161">
        <v>15596630</v>
      </c>
      <c r="F2732" s="162">
        <f t="shared" si="150"/>
        <v>4432871</v>
      </c>
      <c r="G2732" s="52">
        <f t="shared" si="151"/>
        <v>0.77868290378277527</v>
      </c>
      <c r="H2732" s="92"/>
    </row>
    <row r="2733" spans="1:8" s="15" customFormat="1" ht="25.5" outlineLevel="2">
      <c r="A2733" s="89" t="s">
        <v>268</v>
      </c>
      <c r="B2733" s="104" t="s">
        <v>4465</v>
      </c>
      <c r="C2733" s="103" t="s">
        <v>4464</v>
      </c>
      <c r="D2733" s="161">
        <v>7010325</v>
      </c>
      <c r="E2733" s="161">
        <v>6299300</v>
      </c>
      <c r="F2733" s="162">
        <f t="shared" si="150"/>
        <v>711025</v>
      </c>
      <c r="G2733" s="52">
        <f t="shared" si="151"/>
        <v>0.89857460246136944</v>
      </c>
      <c r="H2733" s="92"/>
    </row>
    <row r="2734" spans="1:8" s="15" customFormat="1" ht="25.5" outlineLevel="2">
      <c r="A2734" s="89" t="s">
        <v>268</v>
      </c>
      <c r="B2734" s="104" t="s">
        <v>4463</v>
      </c>
      <c r="C2734" s="103" t="s">
        <v>4462</v>
      </c>
      <c r="D2734" s="161">
        <v>25036876</v>
      </c>
      <c r="E2734" s="161">
        <v>22638608</v>
      </c>
      <c r="F2734" s="162">
        <f t="shared" si="150"/>
        <v>2398268</v>
      </c>
      <c r="G2734" s="52">
        <f t="shared" si="151"/>
        <v>0.90421057323605392</v>
      </c>
      <c r="H2734" s="92"/>
    </row>
    <row r="2735" spans="1:8" s="15" customFormat="1" ht="25.5" outlineLevel="2">
      <c r="A2735" s="89" t="s">
        <v>268</v>
      </c>
      <c r="B2735" s="104" t="s">
        <v>4461</v>
      </c>
      <c r="C2735" s="103" t="s">
        <v>4460</v>
      </c>
      <c r="D2735" s="161">
        <v>8011800</v>
      </c>
      <c r="E2735" s="161">
        <v>6551344</v>
      </c>
      <c r="F2735" s="162">
        <f t="shared" si="150"/>
        <v>1460456</v>
      </c>
      <c r="G2735" s="52">
        <f t="shared" si="151"/>
        <v>0.81771187498439801</v>
      </c>
      <c r="H2735" s="92"/>
    </row>
    <row r="2736" spans="1:8" s="15" customFormat="1" outlineLevel="2">
      <c r="A2736" s="89" t="s">
        <v>268</v>
      </c>
      <c r="B2736" s="104" t="s">
        <v>10670</v>
      </c>
      <c r="C2736" s="103" t="s">
        <v>10669</v>
      </c>
      <c r="D2736" s="161">
        <v>6734710</v>
      </c>
      <c r="E2736" s="161">
        <v>1767397.75</v>
      </c>
      <c r="F2736" s="162">
        <f t="shared" si="150"/>
        <v>4967312.25</v>
      </c>
      <c r="G2736" s="52">
        <f t="shared" si="151"/>
        <v>0.2624311588769227</v>
      </c>
      <c r="H2736" s="92"/>
    </row>
    <row r="2737" spans="1:8" s="15" customFormat="1" ht="25.5" outlineLevel="2">
      <c r="A2737" s="89" t="s">
        <v>268</v>
      </c>
      <c r="B2737" s="104" t="s">
        <v>10668</v>
      </c>
      <c r="C2737" s="103" t="s">
        <v>10667</v>
      </c>
      <c r="D2737" s="161">
        <v>3007024</v>
      </c>
      <c r="E2737" s="161">
        <v>2537683.52</v>
      </c>
      <c r="F2737" s="162">
        <f t="shared" si="150"/>
        <v>469340.48</v>
      </c>
      <c r="G2737" s="52">
        <f t="shared" si="151"/>
        <v>0.84391861189002815</v>
      </c>
      <c r="H2737" s="92"/>
    </row>
    <row r="2738" spans="1:8" s="15" customFormat="1" ht="25.5" outlineLevel="2">
      <c r="A2738" s="89" t="s">
        <v>268</v>
      </c>
      <c r="B2738" s="104" t="s">
        <v>10666</v>
      </c>
      <c r="C2738" s="103" t="s">
        <v>10665</v>
      </c>
      <c r="D2738" s="161">
        <v>10023414</v>
      </c>
      <c r="E2738" s="161">
        <v>8746963.0099999998</v>
      </c>
      <c r="F2738" s="162">
        <f t="shared" si="150"/>
        <v>1276450.9900000002</v>
      </c>
      <c r="G2738" s="52">
        <f t="shared" si="151"/>
        <v>0.87265307109932799</v>
      </c>
      <c r="H2738" s="92"/>
    </row>
    <row r="2739" spans="1:8" s="15" customFormat="1" ht="127.5" outlineLevel="2">
      <c r="A2739" s="89" t="s">
        <v>268</v>
      </c>
      <c r="B2739" s="104" t="s">
        <v>10664</v>
      </c>
      <c r="C2739" s="103" t="s">
        <v>10663</v>
      </c>
      <c r="D2739" s="161">
        <v>5893731</v>
      </c>
      <c r="E2739" s="161">
        <v>2693873.38</v>
      </c>
      <c r="F2739" s="162">
        <f t="shared" si="150"/>
        <v>3199857.62</v>
      </c>
      <c r="G2739" s="52">
        <f t="shared" si="151"/>
        <v>0.45707436935957885</v>
      </c>
      <c r="H2739" s="92"/>
    </row>
    <row r="2740" spans="1:8" s="15" customFormat="1" ht="76.5" outlineLevel="2">
      <c r="A2740" s="89" t="s">
        <v>268</v>
      </c>
      <c r="B2740" s="104" t="s">
        <v>10662</v>
      </c>
      <c r="C2740" s="103" t="s">
        <v>10661</v>
      </c>
      <c r="D2740" s="161">
        <v>10023414</v>
      </c>
      <c r="E2740" s="161">
        <v>8957228.3100000005</v>
      </c>
      <c r="F2740" s="162">
        <f t="shared" si="150"/>
        <v>1066185.6899999995</v>
      </c>
      <c r="G2740" s="52">
        <f t="shared" si="151"/>
        <v>0.89363048458339644</v>
      </c>
      <c r="H2740" s="92"/>
    </row>
    <row r="2741" spans="1:8" s="15" customFormat="1" ht="63.75" outlineLevel="2">
      <c r="A2741" s="89" t="s">
        <v>268</v>
      </c>
      <c r="B2741" s="104" t="s">
        <v>10658</v>
      </c>
      <c r="C2741" s="103" t="s">
        <v>10657</v>
      </c>
      <c r="D2741" s="161">
        <v>5011707</v>
      </c>
      <c r="E2741" s="161">
        <v>4277407.5999999996</v>
      </c>
      <c r="F2741" s="162">
        <f t="shared" si="150"/>
        <v>734299.40000000037</v>
      </c>
      <c r="G2741" s="52">
        <f t="shared" si="151"/>
        <v>0.85348317449523681</v>
      </c>
      <c r="H2741" s="92"/>
    </row>
    <row r="2742" spans="1:8" s="15" customFormat="1" ht="25.5" outlineLevel="2">
      <c r="A2742" s="89" t="s">
        <v>268</v>
      </c>
      <c r="B2742" s="104" t="s">
        <v>10656</v>
      </c>
      <c r="C2742" s="103" t="s">
        <v>10655</v>
      </c>
      <c r="D2742" s="161">
        <v>4510536</v>
      </c>
      <c r="E2742" s="161">
        <v>1727015.64</v>
      </c>
      <c r="F2742" s="162">
        <f t="shared" si="150"/>
        <v>2783520.3600000003</v>
      </c>
      <c r="G2742" s="52">
        <f t="shared" si="151"/>
        <v>0.38288479240604661</v>
      </c>
      <c r="H2742" s="92"/>
    </row>
    <row r="2743" spans="1:8" s="15" customFormat="1" ht="38.25" outlineLevel="2">
      <c r="A2743" s="89" t="s">
        <v>268</v>
      </c>
      <c r="B2743" s="104" t="s">
        <v>10654</v>
      </c>
      <c r="C2743" s="103" t="s">
        <v>10653</v>
      </c>
      <c r="D2743" s="161">
        <v>10023414</v>
      </c>
      <c r="E2743" s="161">
        <v>10022138</v>
      </c>
      <c r="F2743" s="162">
        <f t="shared" si="150"/>
        <v>1276</v>
      </c>
      <c r="G2743" s="52">
        <f t="shared" si="151"/>
        <v>0.99987269806475121</v>
      </c>
      <c r="H2743" s="90"/>
    </row>
    <row r="2744" spans="1:8" s="15" customFormat="1" outlineLevel="2">
      <c r="A2744" s="89" t="s">
        <v>268</v>
      </c>
      <c r="B2744" s="104" t="s">
        <v>10652</v>
      </c>
      <c r="C2744" s="103" t="s">
        <v>10651</v>
      </c>
      <c r="D2744" s="161">
        <v>22051511</v>
      </c>
      <c r="E2744" s="161">
        <f>10040077-398999</f>
        <v>9641078</v>
      </c>
      <c r="F2744" s="162">
        <f t="shared" si="150"/>
        <v>12410433</v>
      </c>
      <c r="G2744" s="52">
        <f t="shared" si="151"/>
        <v>0.43720713741566281</v>
      </c>
      <c r="H2744" s="90"/>
    </row>
    <row r="2745" spans="1:8" s="15" customFormat="1" ht="51" outlineLevel="2">
      <c r="A2745" s="89" t="s">
        <v>268</v>
      </c>
      <c r="B2745" s="104" t="s">
        <v>10650</v>
      </c>
      <c r="C2745" s="103" t="s">
        <v>10649</v>
      </c>
      <c r="D2745" s="161">
        <v>1127634</v>
      </c>
      <c r="E2745" s="161">
        <v>1019406</v>
      </c>
      <c r="F2745" s="162">
        <f t="shared" si="150"/>
        <v>108228</v>
      </c>
      <c r="G2745" s="52">
        <f t="shared" si="151"/>
        <v>0.9040220497076179</v>
      </c>
      <c r="H2745" s="92"/>
    </row>
    <row r="2746" spans="1:8" s="15" customFormat="1" ht="25.5" outlineLevel="2">
      <c r="A2746" s="89" t="s">
        <v>268</v>
      </c>
      <c r="B2746" s="104" t="s">
        <v>10648</v>
      </c>
      <c r="C2746" s="103" t="s">
        <v>10647</v>
      </c>
      <c r="D2746" s="161">
        <v>6014048</v>
      </c>
      <c r="E2746" s="161">
        <v>3378958</v>
      </c>
      <c r="F2746" s="162">
        <f t="shared" si="150"/>
        <v>2635090</v>
      </c>
      <c r="G2746" s="52">
        <f t="shared" si="151"/>
        <v>0.5618442021081308</v>
      </c>
      <c r="H2746" s="92"/>
    </row>
    <row r="2747" spans="1:8" s="15" customFormat="1" ht="38.25" outlineLevel="2">
      <c r="A2747" s="89" t="s">
        <v>268</v>
      </c>
      <c r="B2747" s="104" t="s">
        <v>10646</v>
      </c>
      <c r="C2747" s="103" t="s">
        <v>10645</v>
      </c>
      <c r="D2747" s="161">
        <v>4009366</v>
      </c>
      <c r="E2747" s="161">
        <v>2642709.44</v>
      </c>
      <c r="F2747" s="162">
        <f t="shared" si="150"/>
        <v>1366656.56</v>
      </c>
      <c r="G2747" s="52">
        <f t="shared" si="151"/>
        <v>0.65913399774428172</v>
      </c>
      <c r="H2747" s="92"/>
    </row>
    <row r="2748" spans="1:8" s="15" customFormat="1" ht="38.25" outlineLevel="2">
      <c r="A2748" s="89" t="s">
        <v>268</v>
      </c>
      <c r="B2748" s="104" t="s">
        <v>10644</v>
      </c>
      <c r="C2748" s="103" t="s">
        <v>10643</v>
      </c>
      <c r="D2748" s="161">
        <v>4009366</v>
      </c>
      <c r="E2748" s="161">
        <v>3624556</v>
      </c>
      <c r="F2748" s="162">
        <f t="shared" si="150"/>
        <v>384810</v>
      </c>
      <c r="G2748" s="52">
        <f t="shared" si="151"/>
        <v>0.9040222319439033</v>
      </c>
      <c r="H2748" s="92"/>
    </row>
    <row r="2749" spans="1:8" s="101" customFormat="1" outlineLevel="1">
      <c r="A2749" s="91" t="s">
        <v>11188</v>
      </c>
      <c r="B2749" s="104"/>
      <c r="C2749" s="103"/>
      <c r="D2749" s="161"/>
      <c r="E2749" s="161"/>
      <c r="F2749" s="162">
        <f>SUBTOTAL(9,F2722:F2748)</f>
        <v>44888251.890000008</v>
      </c>
      <c r="G2749" s="52"/>
      <c r="H2749" s="92"/>
    </row>
    <row r="2750" spans="1:8" s="15" customFormat="1" ht="25.5" outlineLevel="2">
      <c r="A2750" s="89" t="s">
        <v>281</v>
      </c>
      <c r="B2750" s="104" t="s">
        <v>282</v>
      </c>
      <c r="C2750" s="103" t="s">
        <v>283</v>
      </c>
      <c r="D2750" s="161">
        <v>269089</v>
      </c>
      <c r="E2750" s="161">
        <v>246250</v>
      </c>
      <c r="F2750" s="162">
        <f t="shared" ref="F2750:F2792" si="152">D2750-E2750</f>
        <v>22839</v>
      </c>
      <c r="G2750" s="52">
        <f t="shared" ref="G2750:G2792" si="153">E2750/D2750</f>
        <v>0.91512473568224639</v>
      </c>
      <c r="H2750" s="92"/>
    </row>
    <row r="2751" spans="1:8" s="15" customFormat="1" ht="25.5" outlineLevel="2">
      <c r="A2751" s="89" t="s">
        <v>281</v>
      </c>
      <c r="B2751" s="104" t="s">
        <v>9633</v>
      </c>
      <c r="C2751" s="103" t="s">
        <v>9632</v>
      </c>
      <c r="D2751" s="161">
        <v>422854</v>
      </c>
      <c r="E2751" s="161">
        <v>178087.02</v>
      </c>
      <c r="F2751" s="162">
        <f t="shared" si="152"/>
        <v>244766.98</v>
      </c>
      <c r="G2751" s="52">
        <f t="shared" si="153"/>
        <v>0.42115486669157676</v>
      </c>
      <c r="H2751" s="92"/>
    </row>
    <row r="2752" spans="1:8" s="15" customFormat="1" outlineLevel="2">
      <c r="A2752" s="89" t="s">
        <v>281</v>
      </c>
      <c r="B2752" s="104" t="s">
        <v>284</v>
      </c>
      <c r="C2752" s="103" t="s">
        <v>285</v>
      </c>
      <c r="D2752" s="161">
        <v>4228536</v>
      </c>
      <c r="E2752" s="161">
        <v>3752048.92</v>
      </c>
      <c r="F2752" s="162">
        <f t="shared" si="152"/>
        <v>476487.08000000007</v>
      </c>
      <c r="G2752" s="52">
        <f t="shared" si="153"/>
        <v>0.88731630048792298</v>
      </c>
      <c r="H2752" s="92"/>
    </row>
    <row r="2753" spans="1:8" s="15" customFormat="1" ht="25.5" outlineLevel="2">
      <c r="A2753" s="89" t="s">
        <v>281</v>
      </c>
      <c r="B2753" s="104" t="s">
        <v>9631</v>
      </c>
      <c r="C2753" s="103" t="s">
        <v>9630</v>
      </c>
      <c r="D2753" s="161">
        <v>76882</v>
      </c>
      <c r="E2753" s="161">
        <v>70358</v>
      </c>
      <c r="F2753" s="162">
        <f t="shared" si="152"/>
        <v>6524</v>
      </c>
      <c r="G2753" s="52">
        <f t="shared" si="153"/>
        <v>0.91514268619442785</v>
      </c>
      <c r="H2753" s="92"/>
    </row>
    <row r="2754" spans="1:8" s="15" customFormat="1" ht="25.5" outlineLevel="2">
      <c r="A2754" s="89" t="s">
        <v>281</v>
      </c>
      <c r="B2754" s="104" t="s">
        <v>9629</v>
      </c>
      <c r="C2754" s="103" t="s">
        <v>9628</v>
      </c>
      <c r="D2754" s="161">
        <v>4228535</v>
      </c>
      <c r="E2754" s="161">
        <v>1662461.19</v>
      </c>
      <c r="F2754" s="162">
        <f t="shared" si="152"/>
        <v>2566073.81</v>
      </c>
      <c r="G2754" s="52">
        <f t="shared" si="153"/>
        <v>0.39315299270314658</v>
      </c>
      <c r="H2754" s="92"/>
    </row>
    <row r="2755" spans="1:8" s="15" customFormat="1" ht="25.5" outlineLevel="2">
      <c r="A2755" s="89" t="s">
        <v>281</v>
      </c>
      <c r="B2755" s="104" t="s">
        <v>286</v>
      </c>
      <c r="C2755" s="103" t="s">
        <v>287</v>
      </c>
      <c r="D2755" s="161">
        <v>966938</v>
      </c>
      <c r="E2755" s="161">
        <v>886796</v>
      </c>
      <c r="F2755" s="162">
        <f t="shared" si="152"/>
        <v>80142</v>
      </c>
      <c r="G2755" s="52">
        <f t="shared" si="153"/>
        <v>0.91711774694964932</v>
      </c>
      <c r="H2755" s="92"/>
    </row>
    <row r="2756" spans="1:8" s="15" customFormat="1" ht="25.5" outlineLevel="2">
      <c r="A2756" s="89" t="s">
        <v>281</v>
      </c>
      <c r="B2756" s="104" t="s">
        <v>9627</v>
      </c>
      <c r="C2756" s="103" t="s">
        <v>9626</v>
      </c>
      <c r="D2756" s="161">
        <v>1153237</v>
      </c>
      <c r="E2756" s="161">
        <v>1055354</v>
      </c>
      <c r="F2756" s="162">
        <f t="shared" si="152"/>
        <v>97883</v>
      </c>
      <c r="G2756" s="52">
        <f t="shared" si="153"/>
        <v>0.91512325740502598</v>
      </c>
      <c r="H2756" s="92"/>
    </row>
    <row r="2757" spans="1:8" s="15" customFormat="1" outlineLevel="2">
      <c r="A2757" s="89" t="s">
        <v>281</v>
      </c>
      <c r="B2757" s="104" t="s">
        <v>9625</v>
      </c>
      <c r="C2757" s="103" t="s">
        <v>9624</v>
      </c>
      <c r="D2757" s="161">
        <v>3075299</v>
      </c>
      <c r="E2757" s="161">
        <v>3023153.98</v>
      </c>
      <c r="F2757" s="162">
        <f t="shared" si="152"/>
        <v>52145.020000000019</v>
      </c>
      <c r="G2757" s="52">
        <f t="shared" si="153"/>
        <v>0.98304391865636476</v>
      </c>
      <c r="H2757" s="92"/>
    </row>
    <row r="2758" spans="1:8" s="15" customFormat="1" ht="38.25" outlineLevel="2">
      <c r="A2758" s="89" t="s">
        <v>281</v>
      </c>
      <c r="B2758" s="104" t="s">
        <v>9623</v>
      </c>
      <c r="C2758" s="103" t="s">
        <v>9622</v>
      </c>
      <c r="D2758" s="161">
        <v>4906126</v>
      </c>
      <c r="E2758" s="161">
        <v>3794976.85</v>
      </c>
      <c r="F2758" s="162">
        <f t="shared" si="152"/>
        <v>1111149.1499999999</v>
      </c>
      <c r="G2758" s="52">
        <f t="shared" si="153"/>
        <v>0.77351801604769221</v>
      </c>
      <c r="H2758" s="92"/>
    </row>
    <row r="2759" spans="1:8" s="15" customFormat="1" ht="25.5" outlineLevel="2">
      <c r="A2759" s="89" t="s">
        <v>281</v>
      </c>
      <c r="B2759" s="104" t="s">
        <v>4310</v>
      </c>
      <c r="C2759" s="103" t="s">
        <v>4269</v>
      </c>
      <c r="D2759" s="161">
        <v>1602360</v>
      </c>
      <c r="E2759" s="161">
        <v>188692.66</v>
      </c>
      <c r="F2759" s="162">
        <f t="shared" si="152"/>
        <v>1413667.34</v>
      </c>
      <c r="G2759" s="52">
        <f t="shared" si="153"/>
        <v>0.11775921765396041</v>
      </c>
      <c r="H2759" s="92"/>
    </row>
    <row r="2760" spans="1:8" s="15" customFormat="1" ht="25.5" outlineLevel="2">
      <c r="A2760" s="89" t="s">
        <v>281</v>
      </c>
      <c r="B2760" s="104" t="s">
        <v>4307</v>
      </c>
      <c r="C2760" s="103" t="s">
        <v>4306</v>
      </c>
      <c r="D2760" s="161">
        <v>6409440</v>
      </c>
      <c r="E2760" s="161">
        <v>5759360</v>
      </c>
      <c r="F2760" s="162">
        <f t="shared" si="152"/>
        <v>650080</v>
      </c>
      <c r="G2760" s="52">
        <f t="shared" si="153"/>
        <v>0.89857460246136944</v>
      </c>
      <c r="H2760" s="92"/>
    </row>
    <row r="2761" spans="1:8" s="15" customFormat="1" ht="38.25" outlineLevel="2">
      <c r="A2761" s="89" t="s">
        <v>281</v>
      </c>
      <c r="B2761" s="104" t="s">
        <v>4305</v>
      </c>
      <c r="C2761" s="103" t="s">
        <v>4304</v>
      </c>
      <c r="D2761" s="161">
        <v>12017701</v>
      </c>
      <c r="E2761" s="161">
        <v>10798801</v>
      </c>
      <c r="F2761" s="162">
        <f t="shared" si="152"/>
        <v>1218900</v>
      </c>
      <c r="G2761" s="52">
        <f t="shared" si="153"/>
        <v>0.89857461090103674</v>
      </c>
      <c r="H2761" s="92"/>
    </row>
    <row r="2762" spans="1:8" s="15" customFormat="1" ht="76.5" outlineLevel="2">
      <c r="A2762" s="89" t="s">
        <v>281</v>
      </c>
      <c r="B2762" s="104" t="s">
        <v>4303</v>
      </c>
      <c r="C2762" s="103" t="s">
        <v>4302</v>
      </c>
      <c r="D2762" s="161">
        <v>7611210</v>
      </c>
      <c r="E2762" s="161">
        <v>6839240</v>
      </c>
      <c r="F2762" s="162">
        <f t="shared" si="152"/>
        <v>771970</v>
      </c>
      <c r="G2762" s="52">
        <f t="shared" si="153"/>
        <v>0.89857460246136944</v>
      </c>
      <c r="H2762" s="92"/>
    </row>
    <row r="2763" spans="1:8" s="15" customFormat="1" ht="25.5" outlineLevel="2">
      <c r="A2763" s="89" t="s">
        <v>281</v>
      </c>
      <c r="B2763" s="104" t="s">
        <v>4299</v>
      </c>
      <c r="C2763" s="103" t="s">
        <v>4284</v>
      </c>
      <c r="D2763" s="161">
        <v>3605310</v>
      </c>
      <c r="E2763" s="161">
        <v>3239641</v>
      </c>
      <c r="F2763" s="162">
        <f t="shared" si="152"/>
        <v>365669</v>
      </c>
      <c r="G2763" s="52">
        <f t="shared" si="153"/>
        <v>0.89857487983002848</v>
      </c>
      <c r="H2763" s="92"/>
    </row>
    <row r="2764" spans="1:8" s="15" customFormat="1" ht="25.5" outlineLevel="2">
      <c r="A2764" s="89" t="s">
        <v>281</v>
      </c>
      <c r="B2764" s="104" t="s">
        <v>4298</v>
      </c>
      <c r="C2764" s="103" t="s">
        <v>4267</v>
      </c>
      <c r="D2764" s="161">
        <v>6008850</v>
      </c>
      <c r="E2764" s="161">
        <v>1500899</v>
      </c>
      <c r="F2764" s="162">
        <f t="shared" si="152"/>
        <v>4507951</v>
      </c>
      <c r="G2764" s="52">
        <f t="shared" si="153"/>
        <v>0.24978140575983757</v>
      </c>
      <c r="H2764" s="92"/>
    </row>
    <row r="2765" spans="1:8" s="15" customFormat="1" ht="25.5" outlineLevel="2">
      <c r="A2765" s="89" t="s">
        <v>281</v>
      </c>
      <c r="B2765" s="104" t="s">
        <v>4295</v>
      </c>
      <c r="C2765" s="103" t="s">
        <v>4294</v>
      </c>
      <c r="D2765" s="161">
        <v>3605310</v>
      </c>
      <c r="E2765" s="161">
        <v>1346079</v>
      </c>
      <c r="F2765" s="162">
        <f t="shared" si="152"/>
        <v>2259231</v>
      </c>
      <c r="G2765" s="52">
        <f t="shared" si="153"/>
        <v>0.37336012714579331</v>
      </c>
      <c r="H2765" s="92"/>
    </row>
    <row r="2766" spans="1:8" s="15" customFormat="1" ht="25.5" outlineLevel="2">
      <c r="A2766" s="89" t="s">
        <v>281</v>
      </c>
      <c r="B2766" s="104" t="s">
        <v>4291</v>
      </c>
      <c r="C2766" s="103" t="s">
        <v>4283</v>
      </c>
      <c r="D2766" s="161">
        <v>1809730</v>
      </c>
      <c r="E2766" s="161">
        <v>1604385.96</v>
      </c>
      <c r="F2766" s="162">
        <f t="shared" si="152"/>
        <v>205344.04000000004</v>
      </c>
      <c r="G2766" s="52">
        <f t="shared" si="153"/>
        <v>0.88653332817602626</v>
      </c>
      <c r="H2766" s="92"/>
    </row>
    <row r="2767" spans="1:8" s="15" customFormat="1" ht="25.5" outlineLevel="2">
      <c r="A2767" s="89" t="s">
        <v>281</v>
      </c>
      <c r="B2767" s="104" t="s">
        <v>4290</v>
      </c>
      <c r="C2767" s="103" t="s">
        <v>4289</v>
      </c>
      <c r="D2767" s="161">
        <v>7210621</v>
      </c>
      <c r="E2767" s="161">
        <v>6479281</v>
      </c>
      <c r="F2767" s="162">
        <f t="shared" si="152"/>
        <v>731340</v>
      </c>
      <c r="G2767" s="52">
        <f t="shared" si="153"/>
        <v>0.89857461652748083</v>
      </c>
      <c r="H2767" s="92"/>
    </row>
    <row r="2768" spans="1:8" s="15" customFormat="1" ht="25.5" outlineLevel="2">
      <c r="A2768" s="89" t="s">
        <v>281</v>
      </c>
      <c r="B2768" s="104" t="s">
        <v>4286</v>
      </c>
      <c r="C2768" s="103" t="s">
        <v>4283</v>
      </c>
      <c r="D2768" s="161">
        <v>2002950</v>
      </c>
      <c r="E2768" s="161">
        <v>1799800</v>
      </c>
      <c r="F2768" s="162">
        <f t="shared" si="152"/>
        <v>203150</v>
      </c>
      <c r="G2768" s="52">
        <f t="shared" si="153"/>
        <v>0.89857460246136944</v>
      </c>
      <c r="H2768" s="90"/>
    </row>
    <row r="2769" spans="1:8" s="15" customFormat="1" ht="25.5" outlineLevel="2">
      <c r="A2769" s="89" t="s">
        <v>281</v>
      </c>
      <c r="B2769" s="104" t="s">
        <v>4285</v>
      </c>
      <c r="C2769" s="103" t="s">
        <v>4284</v>
      </c>
      <c r="D2769" s="161">
        <v>1402065</v>
      </c>
      <c r="E2769" s="161">
        <v>651738</v>
      </c>
      <c r="F2769" s="162">
        <f t="shared" si="152"/>
        <v>750327</v>
      </c>
      <c r="G2769" s="52">
        <f t="shared" si="153"/>
        <v>0.4648415016422206</v>
      </c>
      <c r="H2769" s="92"/>
    </row>
    <row r="2770" spans="1:8" s="15" customFormat="1" ht="25.5" outlineLevel="2">
      <c r="A2770" s="89" t="s">
        <v>281</v>
      </c>
      <c r="B2770" s="104" t="s">
        <v>11280</v>
      </c>
      <c r="C2770" s="103" t="s">
        <v>11281</v>
      </c>
      <c r="D2770" s="161">
        <v>500738</v>
      </c>
      <c r="E2770" s="161">
        <v>449951</v>
      </c>
      <c r="F2770" s="162">
        <f t="shared" si="152"/>
        <v>50787</v>
      </c>
      <c r="G2770" s="52">
        <f t="shared" si="153"/>
        <v>0.89857570226345918</v>
      </c>
      <c r="H2770" s="92"/>
    </row>
    <row r="2771" spans="1:8" s="15" customFormat="1" ht="25.5" outlineLevel="2">
      <c r="A2771" s="89" t="s">
        <v>281</v>
      </c>
      <c r="B2771" s="104" t="s">
        <v>11282</v>
      </c>
      <c r="C2771" s="103" t="s">
        <v>4283</v>
      </c>
      <c r="D2771" s="161">
        <v>1201770</v>
      </c>
      <c r="E2771" s="161">
        <v>1079880</v>
      </c>
      <c r="F2771" s="162">
        <f t="shared" si="152"/>
        <v>121890</v>
      </c>
      <c r="G2771" s="52">
        <f t="shared" si="153"/>
        <v>0.89857460246136944</v>
      </c>
      <c r="H2771" s="92"/>
    </row>
    <row r="2772" spans="1:8" s="17" customFormat="1" ht="25.5" outlineLevel="2">
      <c r="A2772" s="89" t="s">
        <v>281</v>
      </c>
      <c r="B2772" s="104" t="s">
        <v>4280</v>
      </c>
      <c r="C2772" s="103" t="s">
        <v>4279</v>
      </c>
      <c r="D2772" s="161">
        <v>1802655</v>
      </c>
      <c r="E2772" s="161">
        <v>1619820</v>
      </c>
      <c r="F2772" s="162">
        <f t="shared" si="152"/>
        <v>182835</v>
      </c>
      <c r="G2772" s="52">
        <f t="shared" si="153"/>
        <v>0.89857460246136944</v>
      </c>
      <c r="H2772" s="92"/>
    </row>
    <row r="2773" spans="1:8" s="15" customFormat="1" outlineLevel="2">
      <c r="A2773" s="89" t="s">
        <v>281</v>
      </c>
      <c r="B2773" s="104" t="s">
        <v>4278</v>
      </c>
      <c r="C2773" s="103" t="s">
        <v>4277</v>
      </c>
      <c r="D2773" s="161">
        <v>6008850</v>
      </c>
      <c r="E2773" s="161">
        <v>5399451</v>
      </c>
      <c r="F2773" s="162">
        <f t="shared" si="152"/>
        <v>609399</v>
      </c>
      <c r="G2773" s="52">
        <f t="shared" si="153"/>
        <v>0.89858308994233504</v>
      </c>
      <c r="H2773" s="92"/>
    </row>
    <row r="2774" spans="1:8" s="15" customFormat="1" ht="25.5" outlineLevel="2">
      <c r="A2774" s="89" t="s">
        <v>281</v>
      </c>
      <c r="B2774" s="104" t="s">
        <v>4272</v>
      </c>
      <c r="C2774" s="103" t="s">
        <v>4271</v>
      </c>
      <c r="D2774" s="161">
        <v>1001475</v>
      </c>
      <c r="E2774" s="161">
        <v>899899</v>
      </c>
      <c r="F2774" s="162">
        <f t="shared" si="152"/>
        <v>101576</v>
      </c>
      <c r="G2774" s="52">
        <f t="shared" si="153"/>
        <v>0.89857360393419705</v>
      </c>
      <c r="H2774" s="92"/>
    </row>
    <row r="2775" spans="1:8" s="15" customFormat="1" ht="25.5" outlineLevel="2">
      <c r="A2775" s="89" t="s">
        <v>281</v>
      </c>
      <c r="B2775" s="104" t="s">
        <v>4264</v>
      </c>
      <c r="C2775" s="103" t="s">
        <v>4263</v>
      </c>
      <c r="D2775" s="161">
        <v>901328</v>
      </c>
      <c r="E2775" s="161">
        <v>256935.48</v>
      </c>
      <c r="F2775" s="162">
        <f t="shared" si="152"/>
        <v>644392.52</v>
      </c>
      <c r="G2775" s="52">
        <f t="shared" si="153"/>
        <v>0.28506324001917172</v>
      </c>
      <c r="H2775" s="92"/>
    </row>
    <row r="2776" spans="1:8" s="15" customFormat="1" ht="25.5" outlineLevel="2">
      <c r="A2776" s="89" t="s">
        <v>281</v>
      </c>
      <c r="B2776" s="104" t="s">
        <v>4262</v>
      </c>
      <c r="C2776" s="103" t="s">
        <v>4261</v>
      </c>
      <c r="D2776" s="161">
        <v>1001475</v>
      </c>
      <c r="E2776" s="161">
        <v>544699</v>
      </c>
      <c r="F2776" s="162">
        <f t="shared" si="152"/>
        <v>456776</v>
      </c>
      <c r="G2776" s="52">
        <f t="shared" si="153"/>
        <v>0.54389675229037171</v>
      </c>
      <c r="H2776" s="92"/>
    </row>
    <row r="2777" spans="1:8" s="15" customFormat="1" outlineLevel="2">
      <c r="A2777" s="89" t="s">
        <v>281</v>
      </c>
      <c r="B2777" s="104" t="s">
        <v>4260</v>
      </c>
      <c r="C2777" s="103" t="s">
        <v>4259</v>
      </c>
      <c r="D2777" s="161">
        <v>1001475</v>
      </c>
      <c r="E2777" s="161">
        <v>899899</v>
      </c>
      <c r="F2777" s="162">
        <f t="shared" si="152"/>
        <v>101576</v>
      </c>
      <c r="G2777" s="52">
        <f t="shared" si="153"/>
        <v>0.89857360393419705</v>
      </c>
      <c r="H2777" s="92"/>
    </row>
    <row r="2778" spans="1:8" s="15" customFormat="1" ht="25.5" outlineLevel="2">
      <c r="A2778" s="89" t="s">
        <v>281</v>
      </c>
      <c r="B2778" s="104" t="s">
        <v>4258</v>
      </c>
      <c r="C2778" s="103" t="s">
        <v>4257</v>
      </c>
      <c r="D2778" s="161">
        <v>5007375</v>
      </c>
      <c r="E2778" s="161">
        <v>4499500</v>
      </c>
      <c r="F2778" s="162">
        <f t="shared" si="152"/>
        <v>507875</v>
      </c>
      <c r="G2778" s="52">
        <f t="shared" si="153"/>
        <v>0.89857460246136944</v>
      </c>
      <c r="H2778" s="92"/>
    </row>
    <row r="2779" spans="1:8" s="15" customFormat="1" outlineLevel="2">
      <c r="A2779" s="89" t="s">
        <v>281</v>
      </c>
      <c r="B2779" s="104" t="s">
        <v>4256</v>
      </c>
      <c r="C2779" s="103" t="s">
        <v>4255</v>
      </c>
      <c r="D2779" s="161">
        <v>3004425</v>
      </c>
      <c r="E2779" s="161">
        <v>2449682.4300000002</v>
      </c>
      <c r="F2779" s="162">
        <f t="shared" si="152"/>
        <v>554742.56999999983</v>
      </c>
      <c r="G2779" s="52">
        <f t="shared" si="153"/>
        <v>0.81535815671883982</v>
      </c>
      <c r="H2779" s="92"/>
    </row>
    <row r="2780" spans="1:8" s="15" customFormat="1" outlineLevel="2">
      <c r="A2780" s="89" t="s">
        <v>281</v>
      </c>
      <c r="B2780" s="104" t="s">
        <v>4254</v>
      </c>
      <c r="C2780" s="103" t="s">
        <v>4253</v>
      </c>
      <c r="D2780" s="161">
        <v>500738</v>
      </c>
      <c r="E2780" s="161">
        <v>356299</v>
      </c>
      <c r="F2780" s="162">
        <f t="shared" si="152"/>
        <v>144439</v>
      </c>
      <c r="G2780" s="52">
        <f t="shared" si="153"/>
        <v>0.71154775551286298</v>
      </c>
      <c r="H2780" s="92"/>
    </row>
    <row r="2781" spans="1:8" s="15" customFormat="1" outlineLevel="2">
      <c r="A2781" s="89" t="s">
        <v>281</v>
      </c>
      <c r="B2781" s="104" t="s">
        <v>4252</v>
      </c>
      <c r="C2781" s="103" t="s">
        <v>4251</v>
      </c>
      <c r="D2781" s="161">
        <v>3004425</v>
      </c>
      <c r="E2781" s="161">
        <v>2699700</v>
      </c>
      <c r="F2781" s="162">
        <f t="shared" si="152"/>
        <v>304725</v>
      </c>
      <c r="G2781" s="52">
        <f t="shared" si="153"/>
        <v>0.89857460246136944</v>
      </c>
      <c r="H2781" s="92"/>
    </row>
    <row r="2782" spans="1:8" s="15" customFormat="1" ht="25.5" outlineLevel="2">
      <c r="A2782" s="89" t="s">
        <v>281</v>
      </c>
      <c r="B2782" s="104" t="s">
        <v>4250</v>
      </c>
      <c r="C2782" s="103" t="s">
        <v>4249</v>
      </c>
      <c r="D2782" s="161">
        <v>5007375</v>
      </c>
      <c r="E2782" s="161">
        <v>2638472</v>
      </c>
      <c r="F2782" s="162">
        <f t="shared" si="152"/>
        <v>2368903</v>
      </c>
      <c r="G2782" s="52">
        <f t="shared" si="153"/>
        <v>0.52691719713422702</v>
      </c>
      <c r="H2782" s="92"/>
    </row>
    <row r="2783" spans="1:8" s="15" customFormat="1" ht="25.5" outlineLevel="2">
      <c r="A2783" s="89" t="s">
        <v>281</v>
      </c>
      <c r="B2783" s="104" t="s">
        <v>4248</v>
      </c>
      <c r="C2783" s="103" t="s">
        <v>4247</v>
      </c>
      <c r="D2783" s="161">
        <v>5508113</v>
      </c>
      <c r="E2783" s="161">
        <v>1405521.2</v>
      </c>
      <c r="F2783" s="162">
        <f t="shared" si="152"/>
        <v>4102591.8</v>
      </c>
      <c r="G2783" s="52">
        <f t="shared" si="153"/>
        <v>0.25517290585723279</v>
      </c>
      <c r="H2783" s="92"/>
    </row>
    <row r="2784" spans="1:8" s="15" customFormat="1" ht="38.25" outlineLevel="2">
      <c r="A2784" s="89" t="s">
        <v>281</v>
      </c>
      <c r="B2784" s="104" t="s">
        <v>4246</v>
      </c>
      <c r="C2784" s="103" t="s">
        <v>4245</v>
      </c>
      <c r="D2784" s="161">
        <v>9514013</v>
      </c>
      <c r="E2784" s="161">
        <v>7530306</v>
      </c>
      <c r="F2784" s="162">
        <f t="shared" si="152"/>
        <v>1983707</v>
      </c>
      <c r="G2784" s="52">
        <f t="shared" si="153"/>
        <v>0.79149629078707373</v>
      </c>
      <c r="H2784" s="92"/>
    </row>
    <row r="2785" spans="1:8" s="15" customFormat="1" ht="25.5" outlineLevel="2">
      <c r="A2785" s="89" t="s">
        <v>281</v>
      </c>
      <c r="B2785" s="104" t="s">
        <v>4244</v>
      </c>
      <c r="C2785" s="103" t="s">
        <v>4243</v>
      </c>
      <c r="D2785" s="161">
        <v>8011800</v>
      </c>
      <c r="E2785" s="161">
        <v>7199200</v>
      </c>
      <c r="F2785" s="162">
        <f t="shared" si="152"/>
        <v>812600</v>
      </c>
      <c r="G2785" s="52">
        <f t="shared" si="153"/>
        <v>0.89857460246136944</v>
      </c>
      <c r="H2785" s="92"/>
    </row>
    <row r="2786" spans="1:8" s="15" customFormat="1" ht="25.5" outlineLevel="2">
      <c r="A2786" s="89" t="s">
        <v>281</v>
      </c>
      <c r="B2786" s="104" t="s">
        <v>11283</v>
      </c>
      <c r="C2786" s="103" t="s">
        <v>11284</v>
      </c>
      <c r="D2786" s="161">
        <v>3004425</v>
      </c>
      <c r="E2786" s="161">
        <v>2699700</v>
      </c>
      <c r="F2786" s="162">
        <f t="shared" si="152"/>
        <v>304725</v>
      </c>
      <c r="G2786" s="52">
        <f t="shared" si="153"/>
        <v>0.89857460246136944</v>
      </c>
      <c r="H2786" s="92"/>
    </row>
    <row r="2787" spans="1:8" s="15" customFormat="1" outlineLevel="2">
      <c r="A2787" s="89" t="s">
        <v>281</v>
      </c>
      <c r="B2787" s="104" t="s">
        <v>4238</v>
      </c>
      <c r="C2787" s="103" t="s">
        <v>4237</v>
      </c>
      <c r="D2787" s="161">
        <v>2002950</v>
      </c>
      <c r="E2787" s="161">
        <v>1824668.28</v>
      </c>
      <c r="F2787" s="162">
        <f t="shared" si="152"/>
        <v>178281.71999999997</v>
      </c>
      <c r="G2787" s="52">
        <f t="shared" si="153"/>
        <v>0.91099042911705241</v>
      </c>
      <c r="H2787" s="92"/>
    </row>
    <row r="2788" spans="1:8" s="15" customFormat="1" ht="25.5" outlineLevel="2">
      <c r="A2788" s="89" t="s">
        <v>281</v>
      </c>
      <c r="B2788" s="104" t="s">
        <v>4236</v>
      </c>
      <c r="C2788" s="103" t="s">
        <v>4235</v>
      </c>
      <c r="D2788" s="161">
        <v>1001475</v>
      </c>
      <c r="E2788" s="161">
        <v>899899</v>
      </c>
      <c r="F2788" s="162">
        <f t="shared" si="152"/>
        <v>101576</v>
      </c>
      <c r="G2788" s="52">
        <f t="shared" si="153"/>
        <v>0.89857360393419705</v>
      </c>
      <c r="H2788" s="92"/>
    </row>
    <row r="2789" spans="1:8" s="15" customFormat="1" ht="25.5" outlineLevel="2">
      <c r="A2789" s="89" t="s">
        <v>281</v>
      </c>
      <c r="B2789" s="104" t="s">
        <v>10631</v>
      </c>
      <c r="C2789" s="103" t="s">
        <v>10630</v>
      </c>
      <c r="D2789" s="161">
        <v>2004683</v>
      </c>
      <c r="E2789" s="161">
        <v>1812372</v>
      </c>
      <c r="F2789" s="162">
        <f t="shared" si="152"/>
        <v>192311</v>
      </c>
      <c r="G2789" s="52">
        <f t="shared" si="153"/>
        <v>0.90406912215048463</v>
      </c>
      <c r="H2789" s="92"/>
    </row>
    <row r="2790" spans="1:8" s="15" customFormat="1" ht="25.5" outlineLevel="2">
      <c r="A2790" s="89" t="s">
        <v>281</v>
      </c>
      <c r="B2790" s="104" t="s">
        <v>10628</v>
      </c>
      <c r="C2790" s="103" t="s">
        <v>10627</v>
      </c>
      <c r="D2790" s="161">
        <v>2505854</v>
      </c>
      <c r="E2790" s="161">
        <v>2265466</v>
      </c>
      <c r="F2790" s="162">
        <f t="shared" si="152"/>
        <v>240388</v>
      </c>
      <c r="G2790" s="52">
        <f t="shared" si="153"/>
        <v>0.90406943102032278</v>
      </c>
      <c r="H2790" s="92"/>
    </row>
    <row r="2791" spans="1:8" s="15" customFormat="1" ht="25.5" outlineLevel="2">
      <c r="A2791" s="89" t="s">
        <v>281</v>
      </c>
      <c r="B2791" s="104" t="s">
        <v>10626</v>
      </c>
      <c r="C2791" s="103" t="s">
        <v>10625</v>
      </c>
      <c r="D2791" s="161">
        <v>3508195</v>
      </c>
      <c r="E2791" s="161">
        <v>3171651</v>
      </c>
      <c r="F2791" s="162">
        <f t="shared" si="152"/>
        <v>336544</v>
      </c>
      <c r="G2791" s="52">
        <f t="shared" si="153"/>
        <v>0.90406918657600277</v>
      </c>
      <c r="H2791" s="92"/>
    </row>
    <row r="2792" spans="1:8" s="15" customFormat="1" ht="38.25" outlineLevel="2">
      <c r="A2792" s="89" t="s">
        <v>281</v>
      </c>
      <c r="B2792" s="104" t="s">
        <v>4234</v>
      </c>
      <c r="C2792" s="103" t="s">
        <v>4233</v>
      </c>
      <c r="D2792" s="161">
        <v>2879681</v>
      </c>
      <c r="E2792" s="161">
        <v>2879680</v>
      </c>
      <c r="F2792" s="162">
        <f t="shared" si="152"/>
        <v>1</v>
      </c>
      <c r="G2792" s="52">
        <f t="shared" si="153"/>
        <v>0.99999965273931379</v>
      </c>
      <c r="H2792" s="92"/>
    </row>
    <row r="2793" spans="1:8" s="101" customFormat="1" outlineLevel="1">
      <c r="A2793" s="91" t="s">
        <v>11189</v>
      </c>
      <c r="B2793" s="104"/>
      <c r="C2793" s="103"/>
      <c r="D2793" s="161"/>
      <c r="E2793" s="161"/>
      <c r="F2793" s="162">
        <f>SUBTOTAL(9,F2750:F2792)</f>
        <v>32138281.029999997</v>
      </c>
      <c r="G2793" s="52"/>
      <c r="H2793" s="92"/>
    </row>
    <row r="2794" spans="1:8" s="101" customFormat="1" ht="38.25" outlineLevel="2">
      <c r="A2794" s="89" t="s">
        <v>355</v>
      </c>
      <c r="B2794" s="104" t="s">
        <v>356</v>
      </c>
      <c r="C2794" s="103" t="s">
        <v>357</v>
      </c>
      <c r="D2794" s="161">
        <v>14436344</v>
      </c>
      <c r="E2794" s="161">
        <v>6608297</v>
      </c>
      <c r="F2794" s="162">
        <v>0</v>
      </c>
      <c r="G2794" s="52">
        <f t="shared" ref="G2794:G2818" si="154">E2794/D2794</f>
        <v>0.45775419316691263</v>
      </c>
      <c r="H2794" s="92" t="s">
        <v>12317</v>
      </c>
    </row>
    <row r="2795" spans="1:8" s="101" customFormat="1" ht="38.25" outlineLevel="2">
      <c r="A2795" s="89" t="s">
        <v>355</v>
      </c>
      <c r="B2795" s="104" t="s">
        <v>11132</v>
      </c>
      <c r="C2795" s="103" t="s">
        <v>11133</v>
      </c>
      <c r="D2795" s="161">
        <v>7413258</v>
      </c>
      <c r="E2795" s="161">
        <v>2156832.08</v>
      </c>
      <c r="F2795" s="162">
        <v>0</v>
      </c>
      <c r="G2795" s="52">
        <f t="shared" si="154"/>
        <v>0.29094253565706202</v>
      </c>
      <c r="H2795" s="92" t="s">
        <v>12317</v>
      </c>
    </row>
    <row r="2796" spans="1:8" s="15" customFormat="1" ht="25.5" outlineLevel="2">
      <c r="A2796" s="89" t="s">
        <v>355</v>
      </c>
      <c r="B2796" s="104" t="s">
        <v>11324</v>
      </c>
      <c r="C2796" s="103" t="s">
        <v>11134</v>
      </c>
      <c r="D2796" s="161">
        <v>2091925</v>
      </c>
      <c r="E2796" s="161">
        <v>2090925</v>
      </c>
      <c r="F2796" s="162">
        <f t="shared" ref="F2796:F2818" si="155">D2796-E2796</f>
        <v>1000</v>
      </c>
      <c r="G2796" s="52">
        <f t="shared" si="154"/>
        <v>0.99952197138998766</v>
      </c>
      <c r="H2796" s="92"/>
    </row>
    <row r="2797" spans="1:8" s="15" customFormat="1" ht="25.5" outlineLevel="2">
      <c r="A2797" s="89" t="s">
        <v>355</v>
      </c>
      <c r="B2797" s="104" t="s">
        <v>9569</v>
      </c>
      <c r="C2797" s="103" t="s">
        <v>9568</v>
      </c>
      <c r="D2797" s="161">
        <v>6951199</v>
      </c>
      <c r="E2797" s="161">
        <v>6431423</v>
      </c>
      <c r="F2797" s="162">
        <f t="shared" si="155"/>
        <v>519776</v>
      </c>
      <c r="G2797" s="52">
        <f t="shared" si="154"/>
        <v>0.92522498636566153</v>
      </c>
      <c r="H2797" s="92"/>
    </row>
    <row r="2798" spans="1:8" s="15" customFormat="1" outlineLevel="2">
      <c r="A2798" s="89" t="s">
        <v>355</v>
      </c>
      <c r="B2798" s="104" t="s">
        <v>11700</v>
      </c>
      <c r="C2798" s="103" t="s">
        <v>11701</v>
      </c>
      <c r="D2798" s="161">
        <v>2050199</v>
      </c>
      <c r="E2798" s="161">
        <v>1975154.29</v>
      </c>
      <c r="F2798" s="162">
        <f t="shared" si="155"/>
        <v>75044.709999999963</v>
      </c>
      <c r="G2798" s="52">
        <f t="shared" si="154"/>
        <v>0.96339637761992858</v>
      </c>
      <c r="H2798" s="92"/>
    </row>
    <row r="2799" spans="1:8" s="15" customFormat="1" outlineLevel="2">
      <c r="A2799" s="89" t="s">
        <v>355</v>
      </c>
      <c r="B2799" s="104" t="s">
        <v>3857</v>
      </c>
      <c r="C2799" s="103" t="s">
        <v>3856</v>
      </c>
      <c r="D2799" s="161">
        <v>10014751</v>
      </c>
      <c r="E2799" s="161">
        <v>3712875</v>
      </c>
      <c r="F2799" s="162">
        <f t="shared" si="155"/>
        <v>6301876</v>
      </c>
      <c r="G2799" s="52">
        <f t="shared" si="154"/>
        <v>0.37074062051068468</v>
      </c>
      <c r="H2799" s="92"/>
    </row>
    <row r="2800" spans="1:8" s="15" customFormat="1" ht="25.5" outlineLevel="2">
      <c r="A2800" s="89" t="s">
        <v>355</v>
      </c>
      <c r="B2800" s="104" t="s">
        <v>11958</v>
      </c>
      <c r="C2800" s="103" t="s">
        <v>11959</v>
      </c>
      <c r="D2800" s="161">
        <v>5007375</v>
      </c>
      <c r="E2800" s="161">
        <v>4780327.55</v>
      </c>
      <c r="F2800" s="162">
        <f t="shared" si="155"/>
        <v>227047.45000000019</v>
      </c>
      <c r="G2800" s="52">
        <f t="shared" si="154"/>
        <v>0.9546573903492348</v>
      </c>
      <c r="H2800" s="92"/>
    </row>
    <row r="2801" spans="1:8" s="15" customFormat="1" ht="25.5" outlineLevel="2">
      <c r="A2801" s="89" t="s">
        <v>355</v>
      </c>
      <c r="B2801" s="104" t="s">
        <v>3855</v>
      </c>
      <c r="C2801" s="103" t="s">
        <v>3854</v>
      </c>
      <c r="D2801" s="161">
        <v>10014751</v>
      </c>
      <c r="E2801" s="161">
        <v>8999002</v>
      </c>
      <c r="F2801" s="162">
        <f t="shared" si="155"/>
        <v>1015749</v>
      </c>
      <c r="G2801" s="52">
        <f t="shared" si="154"/>
        <v>0.8985747124416773</v>
      </c>
      <c r="H2801" s="92"/>
    </row>
    <row r="2802" spans="1:8" s="15" customFormat="1" ht="25.5" outlineLevel="2">
      <c r="A2802" s="89" t="s">
        <v>355</v>
      </c>
      <c r="B2802" s="104" t="s">
        <v>3853</v>
      </c>
      <c r="C2802" s="103" t="s">
        <v>3852</v>
      </c>
      <c r="D2802" s="161">
        <v>8011800</v>
      </c>
      <c r="E2802" s="161">
        <v>7199200</v>
      </c>
      <c r="F2802" s="162">
        <f t="shared" si="155"/>
        <v>812600</v>
      </c>
      <c r="G2802" s="52">
        <f t="shared" si="154"/>
        <v>0.89857460246136944</v>
      </c>
      <c r="H2802" s="92"/>
    </row>
    <row r="2803" spans="1:8" s="15" customFormat="1" outlineLevel="2">
      <c r="A2803" s="89" t="s">
        <v>355</v>
      </c>
      <c r="B2803" s="104" t="s">
        <v>3851</v>
      </c>
      <c r="C2803" s="103" t="s">
        <v>3850</v>
      </c>
      <c r="D2803" s="161">
        <v>8011800</v>
      </c>
      <c r="E2803" s="161">
        <v>4217051</v>
      </c>
      <c r="F2803" s="162">
        <f t="shared" si="155"/>
        <v>3794749</v>
      </c>
      <c r="G2803" s="52">
        <f t="shared" si="154"/>
        <v>0.52635500137297486</v>
      </c>
      <c r="H2803" s="92"/>
    </row>
    <row r="2804" spans="1:8" s="15" customFormat="1" outlineLevel="2">
      <c r="A2804" s="89" t="s">
        <v>355</v>
      </c>
      <c r="B2804" s="104" t="s">
        <v>11603</v>
      </c>
      <c r="C2804" s="103" t="s">
        <v>11604</v>
      </c>
      <c r="D2804" s="161">
        <v>4807080</v>
      </c>
      <c r="E2804" s="161">
        <v>4531445.84</v>
      </c>
      <c r="F2804" s="162">
        <f t="shared" si="155"/>
        <v>275634.16000000015</v>
      </c>
      <c r="G2804" s="52">
        <f t="shared" si="154"/>
        <v>0.94266079199846886</v>
      </c>
      <c r="H2804" s="92"/>
    </row>
    <row r="2805" spans="1:8" s="15" customFormat="1" outlineLevel="2">
      <c r="A2805" s="89" t="s">
        <v>355</v>
      </c>
      <c r="B2805" s="104" t="s">
        <v>3847</v>
      </c>
      <c r="C2805" s="103" t="s">
        <v>3846</v>
      </c>
      <c r="D2805" s="161">
        <v>8087288</v>
      </c>
      <c r="E2805" s="161">
        <v>7724909.4900000002</v>
      </c>
      <c r="F2805" s="162">
        <f t="shared" si="155"/>
        <v>362378.50999999978</v>
      </c>
      <c r="G2805" s="52">
        <f t="shared" si="154"/>
        <v>0.95519159080275118</v>
      </c>
      <c r="H2805" s="92"/>
    </row>
    <row r="2806" spans="1:8" s="15" customFormat="1" ht="25.5" outlineLevel="2">
      <c r="A2806" s="89" t="s">
        <v>355</v>
      </c>
      <c r="B2806" s="104" t="s">
        <v>3845</v>
      </c>
      <c r="C2806" s="103" t="s">
        <v>3844</v>
      </c>
      <c r="D2806" s="161">
        <v>4005900</v>
      </c>
      <c r="E2806" s="161">
        <v>3599601</v>
      </c>
      <c r="F2806" s="162">
        <f t="shared" si="155"/>
        <v>406299</v>
      </c>
      <c r="G2806" s="52">
        <f t="shared" si="154"/>
        <v>0.89857485209316257</v>
      </c>
      <c r="H2806" s="92"/>
    </row>
    <row r="2807" spans="1:8" s="15" customFormat="1" ht="25.5" outlineLevel="2">
      <c r="A2807" s="89" t="s">
        <v>355</v>
      </c>
      <c r="B2807" s="104" t="s">
        <v>360</v>
      </c>
      <c r="C2807" s="103" t="s">
        <v>361</v>
      </c>
      <c r="D2807" s="161">
        <v>801180</v>
      </c>
      <c r="E2807" s="161">
        <v>719921</v>
      </c>
      <c r="F2807" s="162">
        <f t="shared" si="155"/>
        <v>81259</v>
      </c>
      <c r="G2807" s="52">
        <f t="shared" si="154"/>
        <v>0.89857585062033496</v>
      </c>
      <c r="H2807" s="92"/>
    </row>
    <row r="2808" spans="1:8" s="15" customFormat="1" outlineLevel="2">
      <c r="A2808" s="89" t="s">
        <v>355</v>
      </c>
      <c r="B2808" s="104" t="s">
        <v>3843</v>
      </c>
      <c r="C2808" s="103" t="s">
        <v>3828</v>
      </c>
      <c r="D2808" s="161">
        <v>801180</v>
      </c>
      <c r="E2808" s="161">
        <v>719921</v>
      </c>
      <c r="F2808" s="162">
        <f t="shared" si="155"/>
        <v>81259</v>
      </c>
      <c r="G2808" s="52">
        <f t="shared" si="154"/>
        <v>0.89857585062033496</v>
      </c>
      <c r="H2808" s="92"/>
    </row>
    <row r="2809" spans="1:8" s="15" customFormat="1" ht="25.5" outlineLevel="2">
      <c r="A2809" s="89" t="s">
        <v>355</v>
      </c>
      <c r="B2809" s="104" t="s">
        <v>3842</v>
      </c>
      <c r="C2809" s="103" t="s">
        <v>3841</v>
      </c>
      <c r="D2809" s="161">
        <v>1602360</v>
      </c>
      <c r="E2809" s="161">
        <v>1439840</v>
      </c>
      <c r="F2809" s="162">
        <f t="shared" si="155"/>
        <v>162520</v>
      </c>
      <c r="G2809" s="52">
        <f t="shared" si="154"/>
        <v>0.89857460246136944</v>
      </c>
      <c r="H2809" s="92"/>
    </row>
    <row r="2810" spans="1:8" s="15" customFormat="1" outlineLevel="2">
      <c r="A2810" s="89" t="s">
        <v>355</v>
      </c>
      <c r="B2810" s="104" t="s">
        <v>3840</v>
      </c>
      <c r="C2810" s="103" t="s">
        <v>3839</v>
      </c>
      <c r="D2810" s="161">
        <v>801180</v>
      </c>
      <c r="E2810" s="161">
        <v>719921</v>
      </c>
      <c r="F2810" s="162">
        <f t="shared" si="155"/>
        <v>81259</v>
      </c>
      <c r="G2810" s="52">
        <f t="shared" si="154"/>
        <v>0.89857585062033496</v>
      </c>
      <c r="H2810" s="92"/>
    </row>
    <row r="2811" spans="1:8" s="15" customFormat="1" outlineLevel="2">
      <c r="A2811" s="89" t="s">
        <v>355</v>
      </c>
      <c r="B2811" s="104" t="s">
        <v>11605</v>
      </c>
      <c r="C2811" s="103" t="s">
        <v>11606</v>
      </c>
      <c r="D2811" s="161">
        <v>8011800</v>
      </c>
      <c r="E2811" s="161">
        <v>1122256</v>
      </c>
      <c r="F2811" s="162">
        <f t="shared" si="155"/>
        <v>6889544</v>
      </c>
      <c r="G2811" s="52">
        <f t="shared" si="154"/>
        <v>0.14007538880151776</v>
      </c>
      <c r="H2811" s="92"/>
    </row>
    <row r="2812" spans="1:8" s="15" customFormat="1" ht="25.5" outlineLevel="2">
      <c r="A2812" s="89" t="s">
        <v>355</v>
      </c>
      <c r="B2812" s="104" t="s">
        <v>3838</v>
      </c>
      <c r="C2812" s="103" t="s">
        <v>3837</v>
      </c>
      <c r="D2812" s="161">
        <v>2307675</v>
      </c>
      <c r="E2812" s="161">
        <v>1799800</v>
      </c>
      <c r="F2812" s="162">
        <f t="shared" si="155"/>
        <v>507875</v>
      </c>
      <c r="G2812" s="52">
        <f t="shared" si="154"/>
        <v>0.77991918272720384</v>
      </c>
      <c r="H2812" s="92"/>
    </row>
    <row r="2813" spans="1:8" s="15" customFormat="1" ht="25.5" outlineLevel="2">
      <c r="A2813" s="89" t="s">
        <v>355</v>
      </c>
      <c r="B2813" s="104" t="s">
        <v>3836</v>
      </c>
      <c r="C2813" s="103" t="s">
        <v>3835</v>
      </c>
      <c r="D2813" s="161">
        <v>25036877</v>
      </c>
      <c r="E2813" s="161">
        <v>25000000</v>
      </c>
      <c r="F2813" s="162">
        <f t="shared" si="155"/>
        <v>36877</v>
      </c>
      <c r="G2813" s="52">
        <f t="shared" si="154"/>
        <v>0.99852709265616479</v>
      </c>
      <c r="H2813" s="90"/>
    </row>
    <row r="2814" spans="1:8" s="15" customFormat="1" outlineLevel="2">
      <c r="A2814" s="89" t="s">
        <v>355</v>
      </c>
      <c r="B2814" s="104" t="s">
        <v>3834</v>
      </c>
      <c r="C2814" s="103" t="s">
        <v>3833</v>
      </c>
      <c r="D2814" s="161">
        <v>3004425</v>
      </c>
      <c r="E2814" s="161">
        <v>2494425</v>
      </c>
      <c r="F2814" s="162">
        <f t="shared" si="155"/>
        <v>510000</v>
      </c>
      <c r="G2814" s="52">
        <f t="shared" si="154"/>
        <v>0.83025038068848445</v>
      </c>
      <c r="H2814" s="92"/>
    </row>
    <row r="2815" spans="1:8" s="15" customFormat="1" ht="25.5" outlineLevel="2">
      <c r="A2815" s="89" t="s">
        <v>355</v>
      </c>
      <c r="B2815" s="104" t="s">
        <v>3832</v>
      </c>
      <c r="C2815" s="103" t="s">
        <v>3831</v>
      </c>
      <c r="D2815" s="161">
        <v>2002950</v>
      </c>
      <c r="E2815" s="161">
        <v>1662950</v>
      </c>
      <c r="F2815" s="162">
        <f t="shared" si="155"/>
        <v>340000</v>
      </c>
      <c r="G2815" s="52">
        <f t="shared" si="154"/>
        <v>0.83025038068848445</v>
      </c>
      <c r="H2815" s="92"/>
    </row>
    <row r="2816" spans="1:8" s="15" customFormat="1" outlineLevel="2">
      <c r="A2816" s="89" t="s">
        <v>355</v>
      </c>
      <c r="B2816" s="104" t="s">
        <v>3827</v>
      </c>
      <c r="C2816" s="103" t="s">
        <v>3826</v>
      </c>
      <c r="D2816" s="161">
        <v>3004425</v>
      </c>
      <c r="E2816" s="161">
        <v>2494425</v>
      </c>
      <c r="F2816" s="162">
        <f t="shared" si="155"/>
        <v>510000</v>
      </c>
      <c r="G2816" s="52">
        <f t="shared" si="154"/>
        <v>0.83025038068848445</v>
      </c>
      <c r="H2816" s="92"/>
    </row>
    <row r="2817" spans="1:8" s="15" customFormat="1" ht="25.5" outlineLevel="2">
      <c r="A2817" s="89" t="s">
        <v>355</v>
      </c>
      <c r="B2817" s="104" t="s">
        <v>10599</v>
      </c>
      <c r="C2817" s="103" t="s">
        <v>10598</v>
      </c>
      <c r="D2817" s="161">
        <v>10023414</v>
      </c>
      <c r="E2817" s="161">
        <v>8742693.7899999991</v>
      </c>
      <c r="F2817" s="162">
        <f t="shared" si="155"/>
        <v>1280720.2100000009</v>
      </c>
      <c r="G2817" s="52">
        <f t="shared" si="154"/>
        <v>0.87222714635951371</v>
      </c>
      <c r="H2817" s="92"/>
    </row>
    <row r="2818" spans="1:8" s="15" customFormat="1" outlineLevel="2">
      <c r="A2818" s="89" t="s">
        <v>355</v>
      </c>
      <c r="B2818" s="104" t="s">
        <v>11285</v>
      </c>
      <c r="C2818" s="103" t="s">
        <v>11286</v>
      </c>
      <c r="D2818" s="161">
        <v>15035121</v>
      </c>
      <c r="E2818" s="161">
        <v>15035120.4</v>
      </c>
      <c r="F2818" s="162">
        <f t="shared" si="155"/>
        <v>0.59999999962747097</v>
      </c>
      <c r="G2818" s="52">
        <f t="shared" si="154"/>
        <v>0.99999996009343728</v>
      </c>
      <c r="H2818" s="92"/>
    </row>
    <row r="2819" spans="1:8" s="101" customFormat="1" outlineLevel="1">
      <c r="A2819" s="91" t="s">
        <v>11190</v>
      </c>
      <c r="B2819" s="104"/>
      <c r="C2819" s="103"/>
      <c r="D2819" s="161"/>
      <c r="E2819" s="161"/>
      <c r="F2819" s="162">
        <f>SUBTOTAL(9,F2794:F2818)</f>
        <v>24273467.640000001</v>
      </c>
      <c r="G2819" s="52"/>
      <c r="H2819" s="92"/>
    </row>
    <row r="2820" spans="1:8" s="15" customFormat="1" ht="25.5" outlineLevel="2">
      <c r="A2820" s="89" t="s">
        <v>288</v>
      </c>
      <c r="B2820" s="104" t="s">
        <v>289</v>
      </c>
      <c r="C2820" s="103" t="s">
        <v>290</v>
      </c>
      <c r="D2820" s="161">
        <v>11973600</v>
      </c>
      <c r="E2820" s="161">
        <v>11970500</v>
      </c>
      <c r="F2820" s="162">
        <f t="shared" ref="F2820:F2843" si="156">D2820-E2820</f>
        <v>3100</v>
      </c>
      <c r="G2820" s="52">
        <f t="shared" ref="G2820:G2843" si="157">E2820/D2820</f>
        <v>0.99974109708024317</v>
      </c>
      <c r="H2820" s="92"/>
    </row>
    <row r="2821" spans="1:8" s="15" customFormat="1" outlineLevel="2">
      <c r="A2821" s="89" t="s">
        <v>288</v>
      </c>
      <c r="B2821" s="104" t="s">
        <v>11287</v>
      </c>
      <c r="C2821" s="103" t="s">
        <v>11288</v>
      </c>
      <c r="D2821" s="161">
        <v>780343</v>
      </c>
      <c r="E2821" s="161">
        <v>780342.98</v>
      </c>
      <c r="F2821" s="162">
        <f t="shared" si="156"/>
        <v>2.0000000018626451E-2</v>
      </c>
      <c r="G2821" s="52">
        <f t="shared" si="157"/>
        <v>0.9999999743702449</v>
      </c>
      <c r="H2821" s="92"/>
    </row>
    <row r="2822" spans="1:8" s="15" customFormat="1" outlineLevel="2">
      <c r="A2822" s="89" t="s">
        <v>288</v>
      </c>
      <c r="B2822" s="104" t="s">
        <v>9621</v>
      </c>
      <c r="C2822" s="103" t="s">
        <v>9620</v>
      </c>
      <c r="D2822" s="161">
        <v>2599652</v>
      </c>
      <c r="E2822" s="161">
        <v>1148131.8500000001</v>
      </c>
      <c r="F2822" s="162">
        <f t="shared" si="156"/>
        <v>1451520.15</v>
      </c>
      <c r="G2822" s="52">
        <f t="shared" si="157"/>
        <v>0.44164828600135714</v>
      </c>
      <c r="H2822" s="92"/>
    </row>
    <row r="2823" spans="1:8" s="15" customFormat="1" outlineLevel="2">
      <c r="A2823" s="89" t="s">
        <v>288</v>
      </c>
      <c r="B2823" s="104" t="s">
        <v>291</v>
      </c>
      <c r="C2823" s="103" t="s">
        <v>292</v>
      </c>
      <c r="D2823" s="161">
        <v>7948000</v>
      </c>
      <c r="E2823" s="161">
        <v>7903968</v>
      </c>
      <c r="F2823" s="162">
        <f t="shared" si="156"/>
        <v>44032</v>
      </c>
      <c r="G2823" s="52">
        <f t="shared" si="157"/>
        <v>0.99445998993457474</v>
      </c>
      <c r="H2823" s="92"/>
    </row>
    <row r="2824" spans="1:8" s="15" customFormat="1" ht="25.5" outlineLevel="2">
      <c r="A2824" s="89" t="s">
        <v>288</v>
      </c>
      <c r="B2824" s="104" t="s">
        <v>12003</v>
      </c>
      <c r="C2824" s="103" t="s">
        <v>12004</v>
      </c>
      <c r="D2824" s="161">
        <v>300000</v>
      </c>
      <c r="E2824" s="161">
        <v>297204.37</v>
      </c>
      <c r="F2824" s="162">
        <f t="shared" si="156"/>
        <v>2795.6300000000047</v>
      </c>
      <c r="G2824" s="52">
        <f t="shared" si="157"/>
        <v>0.99068123333333336</v>
      </c>
      <c r="H2824" s="92"/>
    </row>
    <row r="2825" spans="1:8" s="15" customFormat="1" ht="25.5" outlineLevel="2">
      <c r="A2825" s="89" t="s">
        <v>288</v>
      </c>
      <c r="B2825" s="104" t="s">
        <v>4232</v>
      </c>
      <c r="C2825" s="103" t="s">
        <v>4231</v>
      </c>
      <c r="D2825" s="161">
        <v>801180</v>
      </c>
      <c r="E2825" s="161">
        <v>719920.99</v>
      </c>
      <c r="F2825" s="162">
        <f t="shared" si="156"/>
        <v>81259.010000000009</v>
      </c>
      <c r="G2825" s="52">
        <f t="shared" si="157"/>
        <v>0.89857583813874531</v>
      </c>
      <c r="H2825" s="92"/>
    </row>
    <row r="2826" spans="1:8" s="15" customFormat="1" ht="25.5" outlineLevel="2">
      <c r="A2826" s="89" t="s">
        <v>288</v>
      </c>
      <c r="B2826" s="104" t="s">
        <v>4230</v>
      </c>
      <c r="C2826" s="103" t="s">
        <v>4229</v>
      </c>
      <c r="D2826" s="161">
        <v>801180</v>
      </c>
      <c r="E2826" s="161">
        <v>214692.8</v>
      </c>
      <c r="F2826" s="162">
        <f t="shared" si="156"/>
        <v>586487.19999999995</v>
      </c>
      <c r="G2826" s="52">
        <f t="shared" si="157"/>
        <v>0.26797074315384806</v>
      </c>
      <c r="H2826" s="92"/>
    </row>
    <row r="2827" spans="1:8" s="15" customFormat="1" ht="25.5" outlineLevel="2">
      <c r="A2827" s="89" t="s">
        <v>288</v>
      </c>
      <c r="B2827" s="104" t="s">
        <v>4228</v>
      </c>
      <c r="C2827" s="103" t="s">
        <v>4227</v>
      </c>
      <c r="D2827" s="161">
        <v>1041534</v>
      </c>
      <c r="E2827" s="161">
        <v>255999.99</v>
      </c>
      <c r="F2827" s="162">
        <f t="shared" si="156"/>
        <v>785534.01</v>
      </c>
      <c r="G2827" s="52">
        <f t="shared" si="157"/>
        <v>0.24579129437925212</v>
      </c>
      <c r="H2827" s="92"/>
    </row>
    <row r="2828" spans="1:8" s="15" customFormat="1" ht="25.5" outlineLevel="2">
      <c r="A2828" s="89" t="s">
        <v>288</v>
      </c>
      <c r="B2828" s="104" t="s">
        <v>4226</v>
      </c>
      <c r="C2828" s="103" t="s">
        <v>4225</v>
      </c>
      <c r="D2828" s="161">
        <v>560826</v>
      </c>
      <c r="E2828" s="161">
        <v>274019.23</v>
      </c>
      <c r="F2828" s="162">
        <f t="shared" si="156"/>
        <v>286806.77</v>
      </c>
      <c r="G2828" s="52">
        <f t="shared" si="157"/>
        <v>0.48859936950141397</v>
      </c>
      <c r="H2828" s="92"/>
    </row>
    <row r="2829" spans="1:8" s="15" customFormat="1" outlineLevel="2">
      <c r="A2829" s="89" t="s">
        <v>288</v>
      </c>
      <c r="B2829" s="104" t="s">
        <v>4224</v>
      </c>
      <c r="C2829" s="103" t="s">
        <v>4201</v>
      </c>
      <c r="D2829" s="161">
        <v>801180</v>
      </c>
      <c r="E2829" s="161">
        <v>275000</v>
      </c>
      <c r="F2829" s="162">
        <f t="shared" si="156"/>
        <v>526180</v>
      </c>
      <c r="G2829" s="52">
        <f t="shared" si="157"/>
        <v>0.34324371551960858</v>
      </c>
      <c r="H2829" s="92"/>
    </row>
    <row r="2830" spans="1:8" s="15" customFormat="1" ht="25.5" outlineLevel="2">
      <c r="A2830" s="89" t="s">
        <v>288</v>
      </c>
      <c r="B2830" s="104" t="s">
        <v>4223</v>
      </c>
      <c r="C2830" s="103" t="s">
        <v>4200</v>
      </c>
      <c r="D2830" s="161">
        <v>560826</v>
      </c>
      <c r="E2830" s="161">
        <v>503943.97</v>
      </c>
      <c r="F2830" s="162">
        <f t="shared" si="156"/>
        <v>56882.030000000028</v>
      </c>
      <c r="G2830" s="52">
        <f t="shared" si="157"/>
        <v>0.89857454896884237</v>
      </c>
      <c r="H2830" s="92"/>
    </row>
    <row r="2831" spans="1:8" s="15" customFormat="1" outlineLevel="2">
      <c r="A2831" s="89" t="s">
        <v>288</v>
      </c>
      <c r="B2831" s="104" t="s">
        <v>4222</v>
      </c>
      <c r="C2831" s="103" t="s">
        <v>4198</v>
      </c>
      <c r="D2831" s="161">
        <v>1201770</v>
      </c>
      <c r="E2831" s="161">
        <v>728220.75</v>
      </c>
      <c r="F2831" s="162">
        <f t="shared" si="156"/>
        <v>473549.25</v>
      </c>
      <c r="G2831" s="52">
        <f t="shared" si="157"/>
        <v>0.60595683866297212</v>
      </c>
      <c r="H2831" s="92"/>
    </row>
    <row r="2832" spans="1:8" s="15" customFormat="1" ht="25.5" outlineLevel="2">
      <c r="A2832" s="89" t="s">
        <v>288</v>
      </c>
      <c r="B2832" s="104" t="s">
        <v>4221</v>
      </c>
      <c r="C2832" s="103" t="s">
        <v>4220</v>
      </c>
      <c r="D2832" s="161">
        <v>801180</v>
      </c>
      <c r="E2832" s="161">
        <v>719921</v>
      </c>
      <c r="F2832" s="162">
        <f t="shared" si="156"/>
        <v>81259</v>
      </c>
      <c r="G2832" s="52">
        <f t="shared" si="157"/>
        <v>0.89857585062033496</v>
      </c>
      <c r="H2832" s="92"/>
    </row>
    <row r="2833" spans="1:8" s="15" customFormat="1" ht="25.5" outlineLevel="2">
      <c r="A2833" s="89" t="s">
        <v>288</v>
      </c>
      <c r="B2833" s="104" t="s">
        <v>4219</v>
      </c>
      <c r="C2833" s="103" t="s">
        <v>4197</v>
      </c>
      <c r="D2833" s="161">
        <v>1602360</v>
      </c>
      <c r="E2833" s="161">
        <v>1439840</v>
      </c>
      <c r="F2833" s="162">
        <f t="shared" si="156"/>
        <v>162520</v>
      </c>
      <c r="G2833" s="52">
        <f t="shared" si="157"/>
        <v>0.89857460246136944</v>
      </c>
      <c r="H2833" s="92"/>
    </row>
    <row r="2834" spans="1:8" s="15" customFormat="1" ht="25.5" outlineLevel="2">
      <c r="A2834" s="89" t="s">
        <v>288</v>
      </c>
      <c r="B2834" s="104" t="s">
        <v>4218</v>
      </c>
      <c r="C2834" s="103" t="s">
        <v>4196</v>
      </c>
      <c r="D2834" s="161">
        <v>400590</v>
      </c>
      <c r="E2834" s="161">
        <v>359959</v>
      </c>
      <c r="F2834" s="162">
        <f t="shared" si="156"/>
        <v>40631</v>
      </c>
      <c r="G2834" s="52">
        <f t="shared" si="157"/>
        <v>0.89857210614343841</v>
      </c>
      <c r="H2834" s="92"/>
    </row>
    <row r="2835" spans="1:8" s="15" customFormat="1" outlineLevel="2">
      <c r="A2835" s="89" t="s">
        <v>288</v>
      </c>
      <c r="B2835" s="104" t="s">
        <v>4216</v>
      </c>
      <c r="C2835" s="103" t="s">
        <v>4215</v>
      </c>
      <c r="D2835" s="161">
        <v>640944</v>
      </c>
      <c r="E2835" s="161">
        <v>575935</v>
      </c>
      <c r="F2835" s="162">
        <f t="shared" si="156"/>
        <v>65009</v>
      </c>
      <c r="G2835" s="52">
        <f t="shared" si="157"/>
        <v>0.89857304226266255</v>
      </c>
      <c r="H2835" s="92"/>
    </row>
    <row r="2836" spans="1:8" s="15" customFormat="1" outlineLevel="2">
      <c r="A2836" s="89" t="s">
        <v>288</v>
      </c>
      <c r="B2836" s="104" t="s">
        <v>4214</v>
      </c>
      <c r="C2836" s="103" t="s">
        <v>4213</v>
      </c>
      <c r="D2836" s="161">
        <v>1201770</v>
      </c>
      <c r="E2836" s="161">
        <v>1079880</v>
      </c>
      <c r="F2836" s="162">
        <f t="shared" si="156"/>
        <v>121890</v>
      </c>
      <c r="G2836" s="52">
        <f t="shared" si="157"/>
        <v>0.89857460246136944</v>
      </c>
      <c r="H2836" s="92"/>
    </row>
    <row r="2837" spans="1:8" s="15" customFormat="1" ht="25.5" outlineLevel="2">
      <c r="A2837" s="89" t="s">
        <v>288</v>
      </c>
      <c r="B2837" s="104" t="s">
        <v>4212</v>
      </c>
      <c r="C2837" s="103" t="s">
        <v>4211</v>
      </c>
      <c r="D2837" s="161">
        <v>1201770</v>
      </c>
      <c r="E2837" s="161">
        <v>1079880</v>
      </c>
      <c r="F2837" s="162">
        <f t="shared" si="156"/>
        <v>121890</v>
      </c>
      <c r="G2837" s="52">
        <f t="shared" si="157"/>
        <v>0.89857460246136944</v>
      </c>
      <c r="H2837" s="92"/>
    </row>
    <row r="2838" spans="1:8" s="15" customFormat="1" ht="25.5" outlineLevel="2">
      <c r="A2838" s="89" t="s">
        <v>288</v>
      </c>
      <c r="B2838" s="104" t="s">
        <v>4210</v>
      </c>
      <c r="C2838" s="103" t="s">
        <v>4209</v>
      </c>
      <c r="D2838" s="161">
        <v>1522242</v>
      </c>
      <c r="E2838" s="161">
        <v>1367848</v>
      </c>
      <c r="F2838" s="162">
        <f t="shared" si="156"/>
        <v>154394</v>
      </c>
      <c r="G2838" s="52">
        <f t="shared" si="157"/>
        <v>0.89857460246136944</v>
      </c>
      <c r="H2838" s="92"/>
    </row>
    <row r="2839" spans="1:8" s="15" customFormat="1" outlineLevel="2">
      <c r="A2839" s="89" t="s">
        <v>288</v>
      </c>
      <c r="B2839" s="104" t="s">
        <v>4208</v>
      </c>
      <c r="C2839" s="103" t="s">
        <v>4207</v>
      </c>
      <c r="D2839" s="161">
        <v>4005901</v>
      </c>
      <c r="E2839" s="161">
        <v>3448566.8</v>
      </c>
      <c r="F2839" s="162">
        <f t="shared" si="156"/>
        <v>557334.20000000019</v>
      </c>
      <c r="G2839" s="52">
        <f t="shared" si="157"/>
        <v>0.86087169902601179</v>
      </c>
      <c r="H2839" s="92"/>
    </row>
    <row r="2840" spans="1:8" s="15" customFormat="1" ht="25.5" outlineLevel="2">
      <c r="A2840" s="89" t="s">
        <v>288</v>
      </c>
      <c r="B2840" s="104" t="s">
        <v>11866</v>
      </c>
      <c r="C2840" s="103" t="s">
        <v>4225</v>
      </c>
      <c r="D2840" s="161">
        <v>1402065</v>
      </c>
      <c r="E2840" s="161">
        <v>1201026.8999999999</v>
      </c>
      <c r="F2840" s="162">
        <f t="shared" si="156"/>
        <v>201038.10000000009</v>
      </c>
      <c r="G2840" s="52">
        <f t="shared" si="157"/>
        <v>0.85661285318441005</v>
      </c>
      <c r="H2840" s="92"/>
    </row>
    <row r="2841" spans="1:8" s="15" customFormat="1" ht="25.5" outlineLevel="2">
      <c r="A2841" s="89" t="s">
        <v>288</v>
      </c>
      <c r="B2841" s="104" t="s">
        <v>4206</v>
      </c>
      <c r="C2841" s="103" t="s">
        <v>4205</v>
      </c>
      <c r="D2841" s="161">
        <v>2002950</v>
      </c>
      <c r="E2841" s="161">
        <v>1013797.8</v>
      </c>
      <c r="F2841" s="162">
        <f t="shared" si="156"/>
        <v>989152.2</v>
      </c>
      <c r="G2841" s="52">
        <f t="shared" si="157"/>
        <v>0.50615232532015275</v>
      </c>
      <c r="H2841" s="90"/>
    </row>
    <row r="2842" spans="1:8" s="17" customFormat="1" outlineLevel="2">
      <c r="A2842" s="89" t="s">
        <v>288</v>
      </c>
      <c r="B2842" s="104" t="s">
        <v>4202</v>
      </c>
      <c r="C2842" s="103" t="s">
        <v>4201</v>
      </c>
      <c r="D2842" s="161">
        <v>1602360</v>
      </c>
      <c r="E2842" s="161">
        <v>320000</v>
      </c>
      <c r="F2842" s="162">
        <f t="shared" si="156"/>
        <v>1282360</v>
      </c>
      <c r="G2842" s="52">
        <f t="shared" si="157"/>
        <v>0.19970543448413591</v>
      </c>
      <c r="H2842" s="92"/>
    </row>
    <row r="2843" spans="1:8" s="15" customFormat="1" ht="25.5" outlineLevel="2">
      <c r="A2843" s="89" t="s">
        <v>288</v>
      </c>
      <c r="B2843" s="104" t="s">
        <v>11702</v>
      </c>
      <c r="C2843" s="103" t="s">
        <v>11703</v>
      </c>
      <c r="D2843" s="161">
        <v>3605310</v>
      </c>
      <c r="E2843" s="161">
        <v>3560440.38</v>
      </c>
      <c r="F2843" s="162">
        <f t="shared" si="156"/>
        <v>44869.620000000112</v>
      </c>
      <c r="G2843" s="52">
        <f t="shared" si="157"/>
        <v>0.98755457367050259</v>
      </c>
      <c r="H2843" s="92"/>
    </row>
    <row r="2844" spans="1:8" s="101" customFormat="1" outlineLevel="1">
      <c r="A2844" s="91" t="s">
        <v>11191</v>
      </c>
      <c r="B2844" s="104"/>
      <c r="C2844" s="103"/>
      <c r="D2844" s="161"/>
      <c r="E2844" s="161"/>
      <c r="F2844" s="162">
        <f>SUBTOTAL(9,F2820:F2843)</f>
        <v>8120493.1899999995</v>
      </c>
      <c r="G2844" s="52"/>
      <c r="H2844" s="92"/>
    </row>
    <row r="2845" spans="1:8" s="15" customFormat="1" outlineLevel="2">
      <c r="A2845" s="89" t="s">
        <v>293</v>
      </c>
      <c r="B2845" s="104" t="s">
        <v>11325</v>
      </c>
      <c r="C2845" s="103" t="s">
        <v>11326</v>
      </c>
      <c r="D2845" s="161">
        <v>9707139.5399999991</v>
      </c>
      <c r="E2845" s="161">
        <v>9371583.7400000002</v>
      </c>
      <c r="F2845" s="162">
        <f t="shared" ref="F2845:F2869" si="158">D2845-E2845</f>
        <v>335555.79999999888</v>
      </c>
      <c r="G2845" s="52">
        <f t="shared" ref="G2845:G2876" si="159">E2845/D2845</f>
        <v>0.96543206177089747</v>
      </c>
      <c r="H2845" s="92"/>
    </row>
    <row r="2846" spans="1:8" s="15" customFormat="1" outlineLevel="2">
      <c r="A2846" s="89" t="s">
        <v>293</v>
      </c>
      <c r="B2846" s="104" t="s">
        <v>11325</v>
      </c>
      <c r="C2846" s="103" t="s">
        <v>11326</v>
      </c>
      <c r="D2846" s="161">
        <v>5855672.1299999999</v>
      </c>
      <c r="E2846" s="161">
        <v>5678939.3200000003</v>
      </c>
      <c r="F2846" s="162">
        <f t="shared" si="158"/>
        <v>176732.80999999959</v>
      </c>
      <c r="G2846" s="52">
        <f t="shared" si="159"/>
        <v>0.96981852704925953</v>
      </c>
      <c r="H2846" s="92"/>
    </row>
    <row r="2847" spans="1:8" s="15" customFormat="1" outlineLevel="2">
      <c r="A2847" s="89" t="s">
        <v>293</v>
      </c>
      <c r="B2847" s="104" t="s">
        <v>294</v>
      </c>
      <c r="C2847" s="103" t="s">
        <v>295</v>
      </c>
      <c r="D2847" s="161">
        <v>49950000</v>
      </c>
      <c r="E2847" s="161">
        <v>48583978.600000001</v>
      </c>
      <c r="F2847" s="162">
        <f t="shared" si="158"/>
        <v>1366021.3999999985</v>
      </c>
      <c r="G2847" s="52">
        <f t="shared" si="159"/>
        <v>0.97265222422422426</v>
      </c>
      <c r="H2847" s="92"/>
    </row>
    <row r="2848" spans="1:8" s="15" customFormat="1" outlineLevel="2">
      <c r="A2848" s="89" t="s">
        <v>293</v>
      </c>
      <c r="B2848" s="104" t="s">
        <v>296</v>
      </c>
      <c r="C2848" s="103" t="s">
        <v>297</v>
      </c>
      <c r="D2848" s="161">
        <v>24464664.399999999</v>
      </c>
      <c r="E2848" s="161">
        <v>24378898.34</v>
      </c>
      <c r="F2848" s="162">
        <f t="shared" si="158"/>
        <v>85766.059999998659</v>
      </c>
      <c r="G2848" s="52">
        <f t="shared" si="159"/>
        <v>0.996494288309142</v>
      </c>
      <c r="H2848" s="92"/>
    </row>
    <row r="2849" spans="1:8" s="15" customFormat="1" ht="25.5" outlineLevel="2">
      <c r="A2849" s="89" t="s">
        <v>293</v>
      </c>
      <c r="B2849" s="104" t="s">
        <v>298</v>
      </c>
      <c r="C2849" s="103" t="s">
        <v>299</v>
      </c>
      <c r="D2849" s="161">
        <v>3000000</v>
      </c>
      <c r="E2849" s="161">
        <v>2732137.58</v>
      </c>
      <c r="F2849" s="162">
        <f t="shared" si="158"/>
        <v>267862.41999999993</v>
      </c>
      <c r="G2849" s="52">
        <f t="shared" si="159"/>
        <v>0.91071252666666669</v>
      </c>
      <c r="H2849" s="92"/>
    </row>
    <row r="2850" spans="1:8" s="15" customFormat="1" ht="25.5" outlineLevel="2">
      <c r="A2850" s="89" t="s">
        <v>293</v>
      </c>
      <c r="B2850" s="104" t="s">
        <v>298</v>
      </c>
      <c r="C2850" s="103" t="s">
        <v>299</v>
      </c>
      <c r="D2850" s="161">
        <v>4500000</v>
      </c>
      <c r="E2850" s="161">
        <v>4399717.72</v>
      </c>
      <c r="F2850" s="162">
        <f t="shared" si="158"/>
        <v>100282.28000000026</v>
      </c>
      <c r="G2850" s="52">
        <f t="shared" si="159"/>
        <v>0.97771504888888883</v>
      </c>
      <c r="H2850" s="92"/>
    </row>
    <row r="2851" spans="1:8" s="15" customFormat="1" outlineLevel="2">
      <c r="A2851" s="89" t="s">
        <v>293</v>
      </c>
      <c r="B2851" s="104" t="s">
        <v>300</v>
      </c>
      <c r="C2851" s="103" t="s">
        <v>301</v>
      </c>
      <c r="D2851" s="161">
        <v>2000697.6</v>
      </c>
      <c r="E2851" s="161">
        <v>2000217.62</v>
      </c>
      <c r="F2851" s="162">
        <f t="shared" si="158"/>
        <v>479.97999999998137</v>
      </c>
      <c r="G2851" s="52">
        <f t="shared" si="159"/>
        <v>0.99976009367932461</v>
      </c>
      <c r="H2851" s="92"/>
    </row>
    <row r="2852" spans="1:8" s="15" customFormat="1" outlineLevel="2">
      <c r="A2852" s="89" t="s">
        <v>293</v>
      </c>
      <c r="B2852" s="104" t="s">
        <v>302</v>
      </c>
      <c r="C2852" s="103" t="s">
        <v>303</v>
      </c>
      <c r="D2852" s="161">
        <v>4000000</v>
      </c>
      <c r="E2852" s="161">
        <v>3977255.37</v>
      </c>
      <c r="F2852" s="162">
        <f t="shared" si="158"/>
        <v>22744.629999999888</v>
      </c>
      <c r="G2852" s="52">
        <f t="shared" si="159"/>
        <v>0.99431384249999999</v>
      </c>
      <c r="H2852" s="92"/>
    </row>
    <row r="2853" spans="1:8" s="15" customFormat="1" outlineLevel="2">
      <c r="A2853" s="89" t="s">
        <v>293</v>
      </c>
      <c r="B2853" s="104" t="s">
        <v>302</v>
      </c>
      <c r="C2853" s="103" t="s">
        <v>303</v>
      </c>
      <c r="D2853" s="161">
        <v>1504000</v>
      </c>
      <c r="E2853" s="161">
        <v>1499909.62</v>
      </c>
      <c r="F2853" s="162">
        <f t="shared" si="158"/>
        <v>4090.3799999998882</v>
      </c>
      <c r="G2853" s="52">
        <f t="shared" si="159"/>
        <v>0.99728033244680858</v>
      </c>
      <c r="H2853" s="92"/>
    </row>
    <row r="2854" spans="1:8" s="15" customFormat="1" outlineLevel="2">
      <c r="A2854" s="89" t="s">
        <v>293</v>
      </c>
      <c r="B2854" s="104" t="s">
        <v>306</v>
      </c>
      <c r="C2854" s="103" t="s">
        <v>307</v>
      </c>
      <c r="D2854" s="161">
        <v>3956992.31</v>
      </c>
      <c r="E2854" s="161">
        <v>3944239.38</v>
      </c>
      <c r="F2854" s="162">
        <f t="shared" si="158"/>
        <v>12752.930000000168</v>
      </c>
      <c r="G2854" s="52">
        <f t="shared" si="159"/>
        <v>0.99677711529340829</v>
      </c>
      <c r="H2854" s="92"/>
    </row>
    <row r="2855" spans="1:8" s="15" customFormat="1" ht="25.5" outlineLevel="2">
      <c r="A2855" s="89" t="s">
        <v>293</v>
      </c>
      <c r="B2855" s="104" t="s">
        <v>308</v>
      </c>
      <c r="C2855" s="103" t="s">
        <v>309</v>
      </c>
      <c r="D2855" s="161">
        <v>2695000</v>
      </c>
      <c r="E2855" s="161">
        <v>2450687.38</v>
      </c>
      <c r="F2855" s="162">
        <f t="shared" si="158"/>
        <v>244312.62000000011</v>
      </c>
      <c r="G2855" s="52">
        <f t="shared" si="159"/>
        <v>0.9093459666048237</v>
      </c>
      <c r="H2855" s="92"/>
    </row>
    <row r="2856" spans="1:8" s="15" customFormat="1" outlineLevel="2">
      <c r="A2856" s="89" t="s">
        <v>293</v>
      </c>
      <c r="B2856" s="104" t="s">
        <v>308</v>
      </c>
      <c r="C2856" s="103" t="s">
        <v>11289</v>
      </c>
      <c r="D2856" s="161">
        <v>4080000</v>
      </c>
      <c r="E2856" s="161">
        <v>4075059.28</v>
      </c>
      <c r="F2856" s="162">
        <f t="shared" si="158"/>
        <v>4940.7200000002049</v>
      </c>
      <c r="G2856" s="52">
        <f t="shared" si="159"/>
        <v>0.99878903921568618</v>
      </c>
      <c r="H2856" s="92"/>
    </row>
    <row r="2857" spans="1:8" s="15" customFormat="1" ht="25.5" outlineLevel="2">
      <c r="A2857" s="89" t="s">
        <v>293</v>
      </c>
      <c r="B2857" s="104" t="s">
        <v>11382</v>
      </c>
      <c r="C2857" s="103" t="s">
        <v>11383</v>
      </c>
      <c r="D2857" s="161">
        <v>7218170.8099999996</v>
      </c>
      <c r="E2857" s="161">
        <v>7063247.1900000004</v>
      </c>
      <c r="F2857" s="162">
        <f t="shared" si="158"/>
        <v>154923.61999999918</v>
      </c>
      <c r="G2857" s="52">
        <f t="shared" si="159"/>
        <v>0.97853699724238041</v>
      </c>
      <c r="H2857" s="92"/>
    </row>
    <row r="2858" spans="1:8" s="15" customFormat="1" ht="25.5" outlineLevel="2">
      <c r="A2858" s="89" t="s">
        <v>293</v>
      </c>
      <c r="B2858" s="104" t="s">
        <v>9619</v>
      </c>
      <c r="C2858" s="103" t="s">
        <v>11101</v>
      </c>
      <c r="D2858" s="161">
        <v>3844123</v>
      </c>
      <c r="E2858" s="161">
        <v>402099</v>
      </c>
      <c r="F2858" s="162">
        <f t="shared" si="158"/>
        <v>3442024</v>
      </c>
      <c r="G2858" s="52">
        <f t="shared" si="159"/>
        <v>0.10460097140492122</v>
      </c>
      <c r="H2858" s="92"/>
    </row>
    <row r="2859" spans="1:8" s="15" customFormat="1" ht="63.75" outlineLevel="2">
      <c r="A2859" s="89" t="s">
        <v>293</v>
      </c>
      <c r="B2859" s="104" t="s">
        <v>9618</v>
      </c>
      <c r="C2859" s="103" t="s">
        <v>9617</v>
      </c>
      <c r="D2859" s="161">
        <v>24986799</v>
      </c>
      <c r="E2859" s="161">
        <v>24424618.899999999</v>
      </c>
      <c r="F2859" s="162">
        <f t="shared" si="158"/>
        <v>562180.10000000149</v>
      </c>
      <c r="G2859" s="52">
        <f t="shared" si="159"/>
        <v>0.97750091558346464</v>
      </c>
      <c r="H2859" s="92"/>
    </row>
    <row r="2860" spans="1:8" s="15" customFormat="1" ht="25.5" outlineLevel="2">
      <c r="A2860" s="89" t="s">
        <v>293</v>
      </c>
      <c r="B2860" s="104" t="s">
        <v>11704</v>
      </c>
      <c r="C2860" s="103" t="s">
        <v>11705</v>
      </c>
      <c r="D2860" s="161">
        <v>5125498</v>
      </c>
      <c r="E2860" s="161">
        <v>5125497.91</v>
      </c>
      <c r="F2860" s="162">
        <f t="shared" si="158"/>
        <v>8.9999999850988388E-2</v>
      </c>
      <c r="G2860" s="52">
        <f t="shared" si="159"/>
        <v>0.99999998244073063</v>
      </c>
      <c r="H2860" s="92"/>
    </row>
    <row r="2861" spans="1:8" s="15" customFormat="1" ht="25.5" outlineLevel="2">
      <c r="A2861" s="89" t="s">
        <v>293</v>
      </c>
      <c r="B2861" s="104" t="s">
        <v>9616</v>
      </c>
      <c r="C2861" s="103" t="s">
        <v>9615</v>
      </c>
      <c r="D2861" s="161">
        <v>2050199</v>
      </c>
      <c r="E2861" s="161">
        <v>2048312.83</v>
      </c>
      <c r="F2861" s="162">
        <f t="shared" si="158"/>
        <v>1886.1699999999255</v>
      </c>
      <c r="G2861" s="52">
        <f t="shared" si="159"/>
        <v>0.99908000637986849</v>
      </c>
      <c r="H2861" s="92"/>
    </row>
    <row r="2862" spans="1:8" s="15" customFormat="1" ht="25.5" outlineLevel="2">
      <c r="A2862" s="89" t="s">
        <v>293</v>
      </c>
      <c r="B2862" s="104" t="s">
        <v>310</v>
      </c>
      <c r="C2862" s="103" t="s">
        <v>311</v>
      </c>
      <c r="D2862" s="161">
        <v>7044566</v>
      </c>
      <c r="E2862" s="161">
        <v>5228151.9400000004</v>
      </c>
      <c r="F2862" s="162">
        <f t="shared" si="158"/>
        <v>1816414.0599999996</v>
      </c>
      <c r="G2862" s="52">
        <f t="shared" si="159"/>
        <v>0.74215387292843882</v>
      </c>
      <c r="H2862" s="92"/>
    </row>
    <row r="2863" spans="1:8" s="15" customFormat="1" outlineLevel="2">
      <c r="A2863" s="89" t="s">
        <v>293</v>
      </c>
      <c r="B2863" s="104" t="s">
        <v>9614</v>
      </c>
      <c r="C2863" s="103" t="s">
        <v>9613</v>
      </c>
      <c r="D2863" s="161">
        <v>23064737</v>
      </c>
      <c r="E2863" s="161">
        <v>22526585.640000001</v>
      </c>
      <c r="F2863" s="162">
        <f t="shared" si="158"/>
        <v>538151.3599999994</v>
      </c>
      <c r="G2863" s="52">
        <f t="shared" si="159"/>
        <v>0.97666778684708178</v>
      </c>
      <c r="H2863" s="92"/>
    </row>
    <row r="2864" spans="1:8" s="15" customFormat="1" outlineLevel="2">
      <c r="A2864" s="89" t="s">
        <v>293</v>
      </c>
      <c r="B2864" s="104" t="s">
        <v>312</v>
      </c>
      <c r="C2864" s="103" t="s">
        <v>11097</v>
      </c>
      <c r="D2864" s="161">
        <v>1922061</v>
      </c>
      <c r="E2864" s="161">
        <v>1922000</v>
      </c>
      <c r="F2864" s="162">
        <f t="shared" si="158"/>
        <v>61</v>
      </c>
      <c r="G2864" s="52">
        <f t="shared" si="159"/>
        <v>0.99996826323410126</v>
      </c>
      <c r="H2864" s="92"/>
    </row>
    <row r="2865" spans="1:8" s="15" customFormat="1" ht="25.5" outlineLevel="2">
      <c r="A2865" s="89" t="s">
        <v>293</v>
      </c>
      <c r="B2865" s="104" t="s">
        <v>9612</v>
      </c>
      <c r="C2865" s="103" t="s">
        <v>11099</v>
      </c>
      <c r="D2865" s="161">
        <v>12301193</v>
      </c>
      <c r="E2865" s="161">
        <v>12178820</v>
      </c>
      <c r="F2865" s="162">
        <f t="shared" si="158"/>
        <v>122373</v>
      </c>
      <c r="G2865" s="52">
        <f t="shared" si="159"/>
        <v>0.99005194049064993</v>
      </c>
      <c r="H2865" s="92"/>
    </row>
    <row r="2866" spans="1:8" s="15" customFormat="1" ht="25.5" outlineLevel="2">
      <c r="A2866" s="89" t="s">
        <v>293</v>
      </c>
      <c r="B2866" s="104" t="s">
        <v>9611</v>
      </c>
      <c r="C2866" s="103" t="s">
        <v>9610</v>
      </c>
      <c r="D2866" s="161">
        <v>3075299</v>
      </c>
      <c r="E2866" s="161">
        <v>2127882.16</v>
      </c>
      <c r="F2866" s="162">
        <f t="shared" si="158"/>
        <v>947416.83999999985</v>
      </c>
      <c r="G2866" s="52">
        <f t="shared" si="159"/>
        <v>0.69192691832566533</v>
      </c>
      <c r="H2866" s="92"/>
    </row>
    <row r="2867" spans="1:8" s="15" customFormat="1" ht="25.5" outlineLevel="2">
      <c r="A2867" s="89" t="s">
        <v>293</v>
      </c>
      <c r="B2867" s="104" t="s">
        <v>9609</v>
      </c>
      <c r="C2867" s="103" t="s">
        <v>9608</v>
      </c>
      <c r="D2867" s="161">
        <v>2767768</v>
      </c>
      <c r="E2867" s="161">
        <v>2767737.2</v>
      </c>
      <c r="F2867" s="162">
        <f t="shared" si="158"/>
        <v>30.799999999813735</v>
      </c>
      <c r="G2867" s="52">
        <f t="shared" si="159"/>
        <v>0.99998887189966801</v>
      </c>
      <c r="H2867" s="90"/>
    </row>
    <row r="2868" spans="1:8" s="15" customFormat="1" ht="25.5" outlineLevel="2">
      <c r="A2868" s="89" t="s">
        <v>293</v>
      </c>
      <c r="B2868" s="104" t="s">
        <v>11290</v>
      </c>
      <c r="C2868" s="103" t="s">
        <v>11291</v>
      </c>
      <c r="D2868" s="161">
        <v>3061663</v>
      </c>
      <c r="E2868" s="161">
        <v>3036713.38</v>
      </c>
      <c r="F2868" s="162">
        <f t="shared" si="158"/>
        <v>24949.620000000112</v>
      </c>
      <c r="G2868" s="52">
        <f t="shared" si="159"/>
        <v>0.99185095812308532</v>
      </c>
      <c r="H2868" s="92"/>
    </row>
    <row r="2869" spans="1:8" s="15" customFormat="1" ht="76.5" outlineLevel="2">
      <c r="A2869" s="89" t="s">
        <v>293</v>
      </c>
      <c r="B2869" s="104" t="s">
        <v>9607</v>
      </c>
      <c r="C2869" s="103" t="s">
        <v>9606</v>
      </c>
      <c r="D2869" s="161">
        <v>3075299</v>
      </c>
      <c r="E2869" s="161">
        <v>2010186.88</v>
      </c>
      <c r="F2869" s="162">
        <f t="shared" si="158"/>
        <v>1065112.1200000001</v>
      </c>
      <c r="G2869" s="52">
        <f t="shared" si="159"/>
        <v>0.65365575184721869</v>
      </c>
      <c r="H2869" s="92"/>
    </row>
    <row r="2870" spans="1:8" s="101" customFormat="1" ht="38.25" outlineLevel="2">
      <c r="A2870" s="89" t="s">
        <v>293</v>
      </c>
      <c r="B2870" s="104" t="s">
        <v>9605</v>
      </c>
      <c r="C2870" s="103" t="s">
        <v>9604</v>
      </c>
      <c r="D2870" s="161">
        <v>11839898</v>
      </c>
      <c r="E2870" s="161">
        <v>11839897.6</v>
      </c>
      <c r="F2870" s="162">
        <v>0</v>
      </c>
      <c r="G2870" s="52">
        <f t="shared" si="159"/>
        <v>0.99999996621592513</v>
      </c>
      <c r="H2870" s="100" t="s">
        <v>12319</v>
      </c>
    </row>
    <row r="2871" spans="1:8" s="15" customFormat="1" ht="25.5" outlineLevel="2">
      <c r="A2871" s="89" t="s">
        <v>293</v>
      </c>
      <c r="B2871" s="104" t="s">
        <v>9603</v>
      </c>
      <c r="C2871" s="103" t="s">
        <v>9602</v>
      </c>
      <c r="D2871" s="161">
        <v>4228536</v>
      </c>
      <c r="E2871" s="161">
        <v>4175104.13</v>
      </c>
      <c r="F2871" s="162">
        <f t="shared" ref="F2871:F2902" si="160">D2871-E2871</f>
        <v>53431.870000000112</v>
      </c>
      <c r="G2871" s="52">
        <f t="shared" si="159"/>
        <v>0.98736397892793148</v>
      </c>
      <c r="H2871" s="92"/>
    </row>
    <row r="2872" spans="1:8" s="15" customFormat="1" ht="25.5" outlineLevel="2">
      <c r="A2872" s="89" t="s">
        <v>293</v>
      </c>
      <c r="B2872" s="104" t="s">
        <v>9601</v>
      </c>
      <c r="C2872" s="103" t="s">
        <v>9600</v>
      </c>
      <c r="D2872" s="161">
        <v>1383885</v>
      </c>
      <c r="E2872" s="161">
        <v>1380683.12</v>
      </c>
      <c r="F2872" s="162">
        <f t="shared" si="160"/>
        <v>3201.8799999998882</v>
      </c>
      <c r="G2872" s="52">
        <f t="shared" si="159"/>
        <v>0.99768631063997382</v>
      </c>
      <c r="H2872" s="92"/>
    </row>
    <row r="2873" spans="1:8" s="15" customFormat="1" ht="25.5" outlineLevel="2">
      <c r="A2873" s="89" t="s">
        <v>293</v>
      </c>
      <c r="B2873" s="104" t="s">
        <v>9599</v>
      </c>
      <c r="C2873" s="103" t="s">
        <v>9598</v>
      </c>
      <c r="D2873" s="161">
        <v>12301193</v>
      </c>
      <c r="E2873" s="161">
        <v>2877399.35</v>
      </c>
      <c r="F2873" s="162">
        <f t="shared" si="160"/>
        <v>9423793.6500000004</v>
      </c>
      <c r="G2873" s="52">
        <f t="shared" si="159"/>
        <v>0.23391221892055511</v>
      </c>
      <c r="H2873" s="92"/>
    </row>
    <row r="2874" spans="1:8" s="15" customFormat="1" ht="38.25" outlineLevel="2">
      <c r="A2874" s="89" t="s">
        <v>293</v>
      </c>
      <c r="B2874" s="104" t="s">
        <v>9597</v>
      </c>
      <c r="C2874" s="103" t="s">
        <v>9596</v>
      </c>
      <c r="D2874" s="161">
        <v>5104995</v>
      </c>
      <c r="E2874" s="161">
        <v>5028522.18</v>
      </c>
      <c r="F2874" s="162">
        <f t="shared" si="160"/>
        <v>76472.820000000298</v>
      </c>
      <c r="G2874" s="52">
        <f t="shared" si="159"/>
        <v>0.98502000099902154</v>
      </c>
      <c r="H2874" s="92"/>
    </row>
    <row r="2875" spans="1:8" s="15" customFormat="1" ht="25.5" outlineLevel="2">
      <c r="A2875" s="89" t="s">
        <v>293</v>
      </c>
      <c r="B2875" s="104" t="s">
        <v>9595</v>
      </c>
      <c r="C2875" s="103" t="s">
        <v>9594</v>
      </c>
      <c r="D2875" s="161">
        <v>6150596</v>
      </c>
      <c r="E2875" s="161">
        <v>6100108.1299999999</v>
      </c>
      <c r="F2875" s="162">
        <f t="shared" si="160"/>
        <v>50487.870000000112</v>
      </c>
      <c r="G2875" s="52">
        <f t="shared" si="159"/>
        <v>0.99179138574538139</v>
      </c>
      <c r="H2875" s="92"/>
    </row>
    <row r="2876" spans="1:8" s="15" customFormat="1" ht="25.5" outlineLevel="2">
      <c r="A2876" s="89" t="s">
        <v>293</v>
      </c>
      <c r="B2876" s="104" t="s">
        <v>9593</v>
      </c>
      <c r="C2876" s="103" t="s">
        <v>9592</v>
      </c>
      <c r="D2876" s="161">
        <v>6150596</v>
      </c>
      <c r="E2876" s="161">
        <v>6143596</v>
      </c>
      <c r="F2876" s="162">
        <f t="shared" si="160"/>
        <v>7000</v>
      </c>
      <c r="G2876" s="52">
        <f t="shared" si="159"/>
        <v>0.99886189891191035</v>
      </c>
      <c r="H2876" s="92"/>
    </row>
    <row r="2877" spans="1:8" s="15" customFormat="1" ht="51" outlineLevel="2">
      <c r="A2877" s="89" t="s">
        <v>293</v>
      </c>
      <c r="B2877" s="104" t="s">
        <v>11607</v>
      </c>
      <c r="C2877" s="103" t="s">
        <v>11608</v>
      </c>
      <c r="D2877" s="161">
        <v>2050199</v>
      </c>
      <c r="E2877" s="161">
        <v>2035813.79</v>
      </c>
      <c r="F2877" s="162">
        <f t="shared" si="160"/>
        <v>14385.209999999963</v>
      </c>
      <c r="G2877" s="52">
        <f t="shared" ref="G2877:G2908" si="161">E2877/D2877</f>
        <v>0.99298350550361214</v>
      </c>
      <c r="H2877" s="92"/>
    </row>
    <row r="2878" spans="1:8" s="15" customFormat="1" ht="25.5" outlineLevel="2">
      <c r="A2878" s="89" t="s">
        <v>293</v>
      </c>
      <c r="B2878" s="104" t="s">
        <v>11609</v>
      </c>
      <c r="C2878" s="103" t="s">
        <v>11610</v>
      </c>
      <c r="D2878" s="161">
        <v>6150596</v>
      </c>
      <c r="E2878" s="161">
        <v>5849103.29</v>
      </c>
      <c r="F2878" s="162">
        <f t="shared" si="160"/>
        <v>301492.70999999996</v>
      </c>
      <c r="G2878" s="52">
        <f t="shared" si="161"/>
        <v>0.95098154552827074</v>
      </c>
      <c r="H2878" s="92"/>
    </row>
    <row r="2879" spans="1:8" s="15" customFormat="1" ht="25.5" outlineLevel="2">
      <c r="A2879" s="89" t="s">
        <v>293</v>
      </c>
      <c r="B2879" s="104" t="s">
        <v>9591</v>
      </c>
      <c r="C2879" s="103" t="s">
        <v>9590</v>
      </c>
      <c r="D2879" s="161">
        <v>7457598</v>
      </c>
      <c r="E2879" s="161">
        <v>7436145.2800000003</v>
      </c>
      <c r="F2879" s="162">
        <f t="shared" si="160"/>
        <v>21452.719999999739</v>
      </c>
      <c r="G2879" s="52">
        <f t="shared" si="161"/>
        <v>0.99712337404081053</v>
      </c>
      <c r="H2879" s="92"/>
    </row>
    <row r="2880" spans="1:8" s="15" customFormat="1" ht="25.5" outlineLevel="2">
      <c r="A2880" s="89" t="s">
        <v>293</v>
      </c>
      <c r="B2880" s="104" t="s">
        <v>9589</v>
      </c>
      <c r="C2880" s="103" t="s">
        <v>9588</v>
      </c>
      <c r="D2880" s="161">
        <v>717569</v>
      </c>
      <c r="E2880" s="161">
        <v>546025.22</v>
      </c>
      <c r="F2880" s="162">
        <f t="shared" si="160"/>
        <v>171543.78000000003</v>
      </c>
      <c r="G2880" s="52">
        <f t="shared" si="161"/>
        <v>0.76093758230915765</v>
      </c>
      <c r="H2880" s="92"/>
    </row>
    <row r="2881" spans="1:8" s="15" customFormat="1" ht="25.5" outlineLevel="2">
      <c r="A2881" s="89" t="s">
        <v>293</v>
      </c>
      <c r="B2881" s="104" t="s">
        <v>9587</v>
      </c>
      <c r="C2881" s="103" t="s">
        <v>9586</v>
      </c>
      <c r="D2881" s="161">
        <v>14351393</v>
      </c>
      <c r="E2881" s="161">
        <v>13188292.65</v>
      </c>
      <c r="F2881" s="162">
        <f t="shared" si="160"/>
        <v>1163100.3499999996</v>
      </c>
      <c r="G2881" s="52">
        <f t="shared" si="161"/>
        <v>0.91895557804040351</v>
      </c>
      <c r="H2881" s="92"/>
    </row>
    <row r="2882" spans="1:8" s="15" customFormat="1" ht="38.25" outlineLevel="2">
      <c r="A2882" s="89" t="s">
        <v>293</v>
      </c>
      <c r="B2882" s="104" t="s">
        <v>11384</v>
      </c>
      <c r="C2882" s="103" t="s">
        <v>11385</v>
      </c>
      <c r="D2882" s="161">
        <v>2376779.66</v>
      </c>
      <c r="E2882" s="161">
        <v>2376777.46</v>
      </c>
      <c r="F2882" s="162">
        <f t="shared" si="160"/>
        <v>2.2000000001862645</v>
      </c>
      <c r="G2882" s="52">
        <f t="shared" si="161"/>
        <v>0.99999907437780744</v>
      </c>
      <c r="H2882" s="92"/>
    </row>
    <row r="2883" spans="1:8" s="15" customFormat="1" ht="38.25" outlineLevel="2">
      <c r="A2883" s="89" t="s">
        <v>293</v>
      </c>
      <c r="B2883" s="104" t="s">
        <v>313</v>
      </c>
      <c r="C2883" s="103" t="s">
        <v>314</v>
      </c>
      <c r="D2883" s="161">
        <v>149670</v>
      </c>
      <c r="E2883" s="161">
        <v>127721.7</v>
      </c>
      <c r="F2883" s="162">
        <f t="shared" si="160"/>
        <v>21948.300000000003</v>
      </c>
      <c r="G2883" s="52">
        <f t="shared" si="161"/>
        <v>0.85335538184004811</v>
      </c>
      <c r="H2883" s="92"/>
    </row>
    <row r="2884" spans="1:8" s="15" customFormat="1" ht="38.25" outlineLevel="2">
      <c r="A2884" s="89" t="s">
        <v>293</v>
      </c>
      <c r="B2884" s="104" t="s">
        <v>315</v>
      </c>
      <c r="C2884" s="103" t="s">
        <v>316</v>
      </c>
      <c r="D2884" s="161">
        <v>7982400</v>
      </c>
      <c r="E2884" s="161">
        <v>1679838.1</v>
      </c>
      <c r="F2884" s="162">
        <f t="shared" si="160"/>
        <v>6302561.9000000004</v>
      </c>
      <c r="G2884" s="52">
        <f t="shared" si="161"/>
        <v>0.21044273652034476</v>
      </c>
      <c r="H2884" s="92"/>
    </row>
    <row r="2885" spans="1:8" s="15" customFormat="1" ht="25.5" outlineLevel="2">
      <c r="A2885" s="89" t="s">
        <v>293</v>
      </c>
      <c r="B2885" s="104" t="s">
        <v>319</v>
      </c>
      <c r="C2885" s="103" t="s">
        <v>320</v>
      </c>
      <c r="D2885" s="161">
        <v>2494500</v>
      </c>
      <c r="E2885" s="161">
        <v>1415020.93</v>
      </c>
      <c r="F2885" s="162">
        <f t="shared" si="160"/>
        <v>1079479.07</v>
      </c>
      <c r="G2885" s="52">
        <f t="shared" si="161"/>
        <v>0.56725633593906588</v>
      </c>
      <c r="H2885" s="92"/>
    </row>
    <row r="2886" spans="1:8" s="15" customFormat="1" ht="25.5" outlineLevel="2">
      <c r="A2886" s="89" t="s">
        <v>293</v>
      </c>
      <c r="B2886" s="104" t="s">
        <v>11292</v>
      </c>
      <c r="C2886" s="103" t="s">
        <v>11293</v>
      </c>
      <c r="D2886" s="161">
        <v>4989000</v>
      </c>
      <c r="E2886" s="161">
        <v>4942790.3099999996</v>
      </c>
      <c r="F2886" s="162">
        <f t="shared" si="160"/>
        <v>46209.69000000041</v>
      </c>
      <c r="G2886" s="52">
        <f t="shared" si="161"/>
        <v>0.99073768490679481</v>
      </c>
      <c r="H2886" s="92"/>
    </row>
    <row r="2887" spans="1:8" s="15" customFormat="1" ht="51" outlineLevel="2">
      <c r="A2887" s="89" t="s">
        <v>293</v>
      </c>
      <c r="B2887" s="104" t="s">
        <v>321</v>
      </c>
      <c r="C2887" s="103" t="s">
        <v>322</v>
      </c>
      <c r="D2887" s="161">
        <v>249450</v>
      </c>
      <c r="E2887" s="161">
        <v>190904.95</v>
      </c>
      <c r="F2887" s="162">
        <f t="shared" si="160"/>
        <v>58545.049999999988</v>
      </c>
      <c r="G2887" s="52">
        <f t="shared" si="161"/>
        <v>0.76530346762878332</v>
      </c>
      <c r="H2887" s="92"/>
    </row>
    <row r="2888" spans="1:8" s="15" customFormat="1" ht="25.5" outlineLevel="2">
      <c r="A2888" s="89" t="s">
        <v>293</v>
      </c>
      <c r="B2888" s="104" t="s">
        <v>325</v>
      </c>
      <c r="C2888" s="103" t="s">
        <v>326</v>
      </c>
      <c r="D2888" s="161">
        <v>498900</v>
      </c>
      <c r="E2888" s="161">
        <v>355275.62</v>
      </c>
      <c r="F2888" s="162">
        <f t="shared" si="160"/>
        <v>143624.38</v>
      </c>
      <c r="G2888" s="52">
        <f t="shared" si="161"/>
        <v>0.71211789937863301</v>
      </c>
      <c r="H2888" s="92"/>
    </row>
    <row r="2889" spans="1:8" s="15" customFormat="1" ht="25.5" outlineLevel="2">
      <c r="A2889" s="89" t="s">
        <v>293</v>
      </c>
      <c r="B2889" s="104" t="s">
        <v>327</v>
      </c>
      <c r="C2889" s="103" t="s">
        <v>328</v>
      </c>
      <c r="D2889" s="161">
        <v>997800</v>
      </c>
      <c r="E2889" s="161">
        <v>908069.24</v>
      </c>
      <c r="F2889" s="162">
        <f t="shared" si="160"/>
        <v>89730.760000000009</v>
      </c>
      <c r="G2889" s="52">
        <f t="shared" si="161"/>
        <v>0.91007139707356177</v>
      </c>
      <c r="H2889" s="92"/>
    </row>
    <row r="2890" spans="1:8" s="15" customFormat="1" ht="25.5" outlineLevel="2">
      <c r="A2890" s="89" t="s">
        <v>293</v>
      </c>
      <c r="B2890" s="104" t="s">
        <v>11800</v>
      </c>
      <c r="C2890" s="103" t="s">
        <v>11802</v>
      </c>
      <c r="D2890" s="161">
        <v>942308</v>
      </c>
      <c r="E2890" s="161">
        <v>882040.07</v>
      </c>
      <c r="F2890" s="162">
        <f t="shared" si="160"/>
        <v>60267.930000000051</v>
      </c>
      <c r="G2890" s="52">
        <f t="shared" si="161"/>
        <v>0.93604221761886763</v>
      </c>
      <c r="H2890" s="92"/>
    </row>
    <row r="2891" spans="1:8" s="15" customFormat="1" ht="25.5" outlineLevel="2">
      <c r="A2891" s="89" t="s">
        <v>293</v>
      </c>
      <c r="B2891" s="104" t="s">
        <v>11801</v>
      </c>
      <c r="C2891" s="103" t="s">
        <v>11803</v>
      </c>
      <c r="D2891" s="161">
        <v>321461.28999999998</v>
      </c>
      <c r="E2891" s="161">
        <v>320823.67</v>
      </c>
      <c r="F2891" s="162">
        <f t="shared" si="160"/>
        <v>637.61999999999534</v>
      </c>
      <c r="G2891" s="52">
        <f t="shared" si="161"/>
        <v>0.99801649523648717</v>
      </c>
      <c r="H2891" s="92"/>
    </row>
    <row r="2892" spans="1:8" s="15" customFormat="1" ht="25.5" outlineLevel="2">
      <c r="A2892" s="89" t="s">
        <v>293</v>
      </c>
      <c r="B2892" s="104" t="s">
        <v>11804</v>
      </c>
      <c r="C2892" s="103" t="s">
        <v>11805</v>
      </c>
      <c r="D2892" s="161">
        <v>2951784</v>
      </c>
      <c r="E2892" s="161">
        <v>2949098.67</v>
      </c>
      <c r="F2892" s="162">
        <f t="shared" si="160"/>
        <v>2685.3300000000745</v>
      </c>
      <c r="G2892" s="52">
        <f t="shared" si="161"/>
        <v>0.99909026880015606</v>
      </c>
      <c r="H2892" s="92"/>
    </row>
    <row r="2893" spans="1:8" s="15" customFormat="1" outlineLevel="2">
      <c r="A2893" s="89" t="s">
        <v>293</v>
      </c>
      <c r="B2893" s="104" t="s">
        <v>335</v>
      </c>
      <c r="C2893" s="103" t="s">
        <v>336</v>
      </c>
      <c r="D2893" s="161">
        <v>1213000</v>
      </c>
      <c r="E2893" s="161">
        <v>1167808</v>
      </c>
      <c r="F2893" s="162">
        <f t="shared" si="160"/>
        <v>45192</v>
      </c>
      <c r="G2893" s="52">
        <f t="shared" si="161"/>
        <v>0.96274361088211047</v>
      </c>
      <c r="H2893" s="92"/>
    </row>
    <row r="2894" spans="1:8" s="15" customFormat="1" outlineLevel="2">
      <c r="A2894" s="89" t="s">
        <v>293</v>
      </c>
      <c r="B2894" s="104" t="s">
        <v>11227</v>
      </c>
      <c r="C2894" s="103" t="s">
        <v>11228</v>
      </c>
      <c r="D2894" s="161">
        <v>500000</v>
      </c>
      <c r="E2894" s="161">
        <v>403453.17</v>
      </c>
      <c r="F2894" s="162">
        <f t="shared" si="160"/>
        <v>96546.830000000016</v>
      </c>
      <c r="G2894" s="52">
        <f t="shared" si="161"/>
        <v>0.80690633999999994</v>
      </c>
      <c r="H2894" s="92"/>
    </row>
    <row r="2895" spans="1:8" s="15" customFormat="1" outlineLevel="2">
      <c r="A2895" s="89" t="s">
        <v>293</v>
      </c>
      <c r="B2895" s="104" t="s">
        <v>4191</v>
      </c>
      <c r="C2895" s="103" t="s">
        <v>4190</v>
      </c>
      <c r="D2895" s="161">
        <v>4005900</v>
      </c>
      <c r="E2895" s="161">
        <v>3321052.28</v>
      </c>
      <c r="F2895" s="162">
        <f t="shared" si="160"/>
        <v>684847.7200000002</v>
      </c>
      <c r="G2895" s="52">
        <f t="shared" si="161"/>
        <v>0.82904023565241269</v>
      </c>
      <c r="H2895" s="92"/>
    </row>
    <row r="2896" spans="1:8" s="15" customFormat="1" ht="25.5" outlineLevel="2">
      <c r="A2896" s="89" t="s">
        <v>293</v>
      </c>
      <c r="B2896" s="104" t="s">
        <v>4187</v>
      </c>
      <c r="C2896" s="103" t="s">
        <v>4186</v>
      </c>
      <c r="D2896" s="161">
        <v>1201770</v>
      </c>
      <c r="E2896" s="161">
        <v>679198.4</v>
      </c>
      <c r="F2896" s="162">
        <f t="shared" si="160"/>
        <v>522571.6</v>
      </c>
      <c r="G2896" s="52">
        <f t="shared" si="161"/>
        <v>0.56516504822054137</v>
      </c>
      <c r="H2896" s="92"/>
    </row>
    <row r="2897" spans="1:8" s="15" customFormat="1" ht="25.5" outlineLevel="2">
      <c r="A2897" s="89" t="s">
        <v>293</v>
      </c>
      <c r="B2897" s="104" t="s">
        <v>4185</v>
      </c>
      <c r="C2897" s="103" t="s">
        <v>4184</v>
      </c>
      <c r="D2897" s="161">
        <v>801180</v>
      </c>
      <c r="E2897" s="161">
        <v>422156</v>
      </c>
      <c r="F2897" s="162">
        <f t="shared" si="160"/>
        <v>379024</v>
      </c>
      <c r="G2897" s="52">
        <f t="shared" si="161"/>
        <v>0.52691779625053048</v>
      </c>
      <c r="H2897" s="92"/>
    </row>
    <row r="2898" spans="1:8" s="15" customFormat="1" outlineLevel="2">
      <c r="A2898" s="89" t="s">
        <v>293</v>
      </c>
      <c r="B2898" s="104" t="s">
        <v>4183</v>
      </c>
      <c r="C2898" s="103" t="s">
        <v>4182</v>
      </c>
      <c r="D2898" s="161">
        <v>1602360</v>
      </c>
      <c r="E2898" s="161">
        <v>1032352.51</v>
      </c>
      <c r="F2898" s="162">
        <f t="shared" si="160"/>
        <v>570007.49</v>
      </c>
      <c r="G2898" s="52">
        <f t="shared" si="161"/>
        <v>0.64427002046980708</v>
      </c>
      <c r="H2898" s="92"/>
    </row>
    <row r="2899" spans="1:8" s="15" customFormat="1" ht="25.5" outlineLevel="2">
      <c r="A2899" s="89" t="s">
        <v>293</v>
      </c>
      <c r="B2899" s="104" t="s">
        <v>4179</v>
      </c>
      <c r="C2899" s="103" t="s">
        <v>4178</v>
      </c>
      <c r="D2899" s="161">
        <v>801180</v>
      </c>
      <c r="E2899" s="161">
        <v>352815.66</v>
      </c>
      <c r="F2899" s="162">
        <f t="shared" si="160"/>
        <v>448364.34</v>
      </c>
      <c r="G2899" s="52">
        <f t="shared" si="161"/>
        <v>0.44037002920691976</v>
      </c>
      <c r="H2899" s="92"/>
    </row>
    <row r="2900" spans="1:8" s="15" customFormat="1" ht="25.5" outlineLevel="2">
      <c r="A2900" s="89" t="s">
        <v>293</v>
      </c>
      <c r="B2900" s="104" t="s">
        <v>4175</v>
      </c>
      <c r="C2900" s="103" t="s">
        <v>4174</v>
      </c>
      <c r="D2900" s="161">
        <v>801180</v>
      </c>
      <c r="E2900" s="161">
        <v>719921</v>
      </c>
      <c r="F2900" s="162">
        <f t="shared" si="160"/>
        <v>81259</v>
      </c>
      <c r="G2900" s="52">
        <f t="shared" si="161"/>
        <v>0.89857585062033496</v>
      </c>
      <c r="H2900" s="92"/>
    </row>
    <row r="2901" spans="1:8" s="15" customFormat="1" ht="38.25" outlineLevel="2">
      <c r="A2901" s="89" t="s">
        <v>293</v>
      </c>
      <c r="B2901" s="104" t="s">
        <v>4169</v>
      </c>
      <c r="C2901" s="103" t="s">
        <v>4168</v>
      </c>
      <c r="D2901" s="161">
        <v>801180</v>
      </c>
      <c r="E2901" s="161">
        <v>652901</v>
      </c>
      <c r="F2901" s="162">
        <f t="shared" si="160"/>
        <v>148279</v>
      </c>
      <c r="G2901" s="52">
        <f t="shared" si="161"/>
        <v>0.81492423675079262</v>
      </c>
      <c r="H2901" s="92"/>
    </row>
    <row r="2902" spans="1:8" s="15" customFormat="1" ht="25.5" outlineLevel="2">
      <c r="A2902" s="89" t="s">
        <v>293</v>
      </c>
      <c r="B2902" s="104" t="s">
        <v>4167</v>
      </c>
      <c r="C2902" s="103" t="s">
        <v>4166</v>
      </c>
      <c r="D2902" s="161">
        <v>400590</v>
      </c>
      <c r="E2902" s="161">
        <v>211078</v>
      </c>
      <c r="F2902" s="162">
        <f t="shared" si="160"/>
        <v>189512</v>
      </c>
      <c r="G2902" s="52">
        <f t="shared" si="161"/>
        <v>0.52691779625053048</v>
      </c>
      <c r="H2902" s="92"/>
    </row>
    <row r="2903" spans="1:8" s="15" customFormat="1" ht="25.5" outlineLevel="2">
      <c r="A2903" s="89" t="s">
        <v>293</v>
      </c>
      <c r="B2903" s="104" t="s">
        <v>4165</v>
      </c>
      <c r="C2903" s="103" t="s">
        <v>4164</v>
      </c>
      <c r="D2903" s="161">
        <v>527176.19999999995</v>
      </c>
      <c r="E2903" s="161">
        <v>180791.63</v>
      </c>
      <c r="F2903" s="162">
        <f t="shared" ref="F2903:F2934" si="162">D2903-E2903</f>
        <v>346384.56999999995</v>
      </c>
      <c r="G2903" s="52">
        <f t="shared" si="161"/>
        <v>0.34294345989064001</v>
      </c>
      <c r="H2903" s="92"/>
    </row>
    <row r="2904" spans="1:8" s="15" customFormat="1" ht="25.5" outlineLevel="2">
      <c r="A2904" s="89" t="s">
        <v>293</v>
      </c>
      <c r="B2904" s="104" t="s">
        <v>4163</v>
      </c>
      <c r="C2904" s="103" t="s">
        <v>4162</v>
      </c>
      <c r="D2904" s="161">
        <v>801180</v>
      </c>
      <c r="E2904" s="161">
        <v>719921</v>
      </c>
      <c r="F2904" s="162">
        <f t="shared" si="162"/>
        <v>81259</v>
      </c>
      <c r="G2904" s="52">
        <f t="shared" si="161"/>
        <v>0.89857585062033496</v>
      </c>
      <c r="H2904" s="92"/>
    </row>
    <row r="2905" spans="1:8" s="15" customFormat="1" ht="25.5" outlineLevel="2">
      <c r="A2905" s="89" t="s">
        <v>293</v>
      </c>
      <c r="B2905" s="104" t="s">
        <v>4161</v>
      </c>
      <c r="C2905" s="103" t="s">
        <v>4160</v>
      </c>
      <c r="D2905" s="161">
        <v>4005900</v>
      </c>
      <c r="E2905" s="161">
        <v>3599601</v>
      </c>
      <c r="F2905" s="162">
        <f t="shared" si="162"/>
        <v>406299</v>
      </c>
      <c r="G2905" s="52">
        <f t="shared" si="161"/>
        <v>0.89857485209316257</v>
      </c>
      <c r="H2905" s="92"/>
    </row>
    <row r="2906" spans="1:8" s="15" customFormat="1" ht="25.5" outlineLevel="2">
      <c r="A2906" s="89" t="s">
        <v>293</v>
      </c>
      <c r="B2906" s="104" t="s">
        <v>4159</v>
      </c>
      <c r="C2906" s="103" t="s">
        <v>4158</v>
      </c>
      <c r="D2906" s="161">
        <v>640944</v>
      </c>
      <c r="E2906" s="161">
        <v>575935</v>
      </c>
      <c r="F2906" s="162">
        <f t="shared" si="162"/>
        <v>65009</v>
      </c>
      <c r="G2906" s="52">
        <f t="shared" si="161"/>
        <v>0.89857304226266255</v>
      </c>
      <c r="H2906" s="92"/>
    </row>
    <row r="2907" spans="1:8" s="15" customFormat="1" ht="25.5" outlineLevel="2">
      <c r="A2907" s="89" t="s">
        <v>293</v>
      </c>
      <c r="B2907" s="104" t="s">
        <v>4157</v>
      </c>
      <c r="C2907" s="103" t="s">
        <v>4156</v>
      </c>
      <c r="D2907" s="161">
        <v>32047202</v>
      </c>
      <c r="E2907" s="161">
        <v>28796804</v>
      </c>
      <c r="F2907" s="162">
        <f t="shared" si="162"/>
        <v>3250398</v>
      </c>
      <c r="G2907" s="52">
        <f t="shared" si="161"/>
        <v>0.89857467119906442</v>
      </c>
      <c r="H2907" s="92"/>
    </row>
    <row r="2908" spans="1:8" s="15" customFormat="1" ht="38.25" outlineLevel="2">
      <c r="A2908" s="89" t="s">
        <v>293</v>
      </c>
      <c r="B2908" s="104" t="s">
        <v>4155</v>
      </c>
      <c r="C2908" s="103" t="s">
        <v>4154</v>
      </c>
      <c r="D2908" s="161">
        <v>510351.8</v>
      </c>
      <c r="E2908" s="161">
        <v>268914</v>
      </c>
      <c r="F2908" s="162">
        <f t="shared" si="162"/>
        <v>241437.8</v>
      </c>
      <c r="G2908" s="52">
        <f t="shared" si="161"/>
        <v>0.52691888222986571</v>
      </c>
      <c r="H2908" s="92"/>
    </row>
    <row r="2909" spans="1:8" s="15" customFormat="1" ht="25.5" outlineLevel="2">
      <c r="A2909" s="89" t="s">
        <v>293</v>
      </c>
      <c r="B2909" s="104" t="s">
        <v>4153</v>
      </c>
      <c r="C2909" s="103" t="s">
        <v>4152</v>
      </c>
      <c r="D2909" s="161">
        <v>1602360</v>
      </c>
      <c r="E2909" s="161">
        <v>844311</v>
      </c>
      <c r="F2909" s="162">
        <f t="shared" si="162"/>
        <v>758049</v>
      </c>
      <c r="G2909" s="52">
        <f t="shared" ref="G2909:G2940" si="163">E2909/D2909</f>
        <v>0.52691717217104772</v>
      </c>
      <c r="H2909" s="92"/>
    </row>
    <row r="2910" spans="1:8" s="15" customFormat="1" ht="38.25" outlineLevel="2">
      <c r="A2910" s="89" t="s">
        <v>293</v>
      </c>
      <c r="B2910" s="104" t="s">
        <v>4149</v>
      </c>
      <c r="C2910" s="103" t="s">
        <v>4148</v>
      </c>
      <c r="D2910" s="161">
        <v>1602360</v>
      </c>
      <c r="E2910" s="161">
        <v>1439840</v>
      </c>
      <c r="F2910" s="162">
        <f t="shared" si="162"/>
        <v>162520</v>
      </c>
      <c r="G2910" s="52">
        <f t="shared" si="163"/>
        <v>0.89857460246136944</v>
      </c>
      <c r="H2910" s="92"/>
    </row>
    <row r="2911" spans="1:8" s="15" customFormat="1" ht="25.5" outlineLevel="2">
      <c r="A2911" s="89" t="s">
        <v>293</v>
      </c>
      <c r="B2911" s="104" t="s">
        <v>4147</v>
      </c>
      <c r="C2911" s="103" t="s">
        <v>4146</v>
      </c>
      <c r="D2911" s="161">
        <v>400590</v>
      </c>
      <c r="E2911" s="161">
        <v>326421.23</v>
      </c>
      <c r="F2911" s="162">
        <f t="shared" si="162"/>
        <v>74168.770000000019</v>
      </c>
      <c r="G2911" s="52">
        <f t="shared" si="163"/>
        <v>0.81485116952495062</v>
      </c>
      <c r="H2911" s="92"/>
    </row>
    <row r="2912" spans="1:8" s="15" customFormat="1" ht="38.25" outlineLevel="2">
      <c r="A2912" s="89" t="s">
        <v>293</v>
      </c>
      <c r="B2912" s="104" t="s">
        <v>4143</v>
      </c>
      <c r="C2912" s="103" t="s">
        <v>4142</v>
      </c>
      <c r="D2912" s="161">
        <v>346911.2</v>
      </c>
      <c r="E2912" s="161">
        <v>246843.99</v>
      </c>
      <c r="F2912" s="162">
        <f t="shared" si="162"/>
        <v>100067.21000000002</v>
      </c>
      <c r="G2912" s="52">
        <f t="shared" si="163"/>
        <v>0.71154805610196492</v>
      </c>
      <c r="H2912" s="92"/>
    </row>
    <row r="2913" spans="1:8" s="15" customFormat="1" ht="25.5" outlineLevel="2">
      <c r="A2913" s="89" t="s">
        <v>293</v>
      </c>
      <c r="B2913" s="104" t="s">
        <v>4137</v>
      </c>
      <c r="C2913" s="103" t="s">
        <v>4136</v>
      </c>
      <c r="D2913" s="161">
        <v>320472</v>
      </c>
      <c r="E2913" s="161">
        <v>287968</v>
      </c>
      <c r="F2913" s="162">
        <f t="shared" si="162"/>
        <v>32504</v>
      </c>
      <c r="G2913" s="52">
        <f t="shared" si="163"/>
        <v>0.89857460246136944</v>
      </c>
      <c r="H2913" s="92"/>
    </row>
    <row r="2914" spans="1:8" s="15" customFormat="1" ht="38.25" outlineLevel="2">
      <c r="A2914" s="89" t="s">
        <v>293</v>
      </c>
      <c r="B2914" s="104" t="s">
        <v>4133</v>
      </c>
      <c r="C2914" s="103" t="s">
        <v>4132</v>
      </c>
      <c r="D2914" s="161">
        <v>560826</v>
      </c>
      <c r="E2914" s="161">
        <v>399054</v>
      </c>
      <c r="F2914" s="162">
        <f t="shared" si="162"/>
        <v>161772</v>
      </c>
      <c r="G2914" s="52">
        <f t="shared" si="163"/>
        <v>0.71154689689850326</v>
      </c>
      <c r="H2914" s="92"/>
    </row>
    <row r="2915" spans="1:8" s="15" customFormat="1" ht="25.5" outlineLevel="2">
      <c r="A2915" s="89" t="s">
        <v>293</v>
      </c>
      <c r="B2915" s="104" t="s">
        <v>4131</v>
      </c>
      <c r="C2915" s="103" t="s">
        <v>4130</v>
      </c>
      <c r="D2915" s="161">
        <v>801180</v>
      </c>
      <c r="E2915" s="161">
        <v>719921</v>
      </c>
      <c r="F2915" s="162">
        <f t="shared" si="162"/>
        <v>81259</v>
      </c>
      <c r="G2915" s="52">
        <f t="shared" si="163"/>
        <v>0.89857585062033496</v>
      </c>
      <c r="H2915" s="92"/>
    </row>
    <row r="2916" spans="1:8" s="15" customFormat="1" outlineLevel="2">
      <c r="A2916" s="89" t="s">
        <v>293</v>
      </c>
      <c r="B2916" s="104" t="s">
        <v>4129</v>
      </c>
      <c r="C2916" s="103" t="s">
        <v>4128</v>
      </c>
      <c r="D2916" s="161">
        <v>1602360</v>
      </c>
      <c r="E2916" s="161">
        <v>1439840</v>
      </c>
      <c r="F2916" s="162">
        <f t="shared" si="162"/>
        <v>162520</v>
      </c>
      <c r="G2916" s="52">
        <f t="shared" si="163"/>
        <v>0.89857460246136944</v>
      </c>
      <c r="H2916" s="92"/>
    </row>
    <row r="2917" spans="1:8" s="15" customFormat="1" ht="25.5" outlineLevel="2">
      <c r="A2917" s="89" t="s">
        <v>293</v>
      </c>
      <c r="B2917" s="104" t="s">
        <v>4127</v>
      </c>
      <c r="C2917" s="103" t="s">
        <v>3932</v>
      </c>
      <c r="D2917" s="161">
        <v>801180</v>
      </c>
      <c r="E2917" s="161">
        <v>93575</v>
      </c>
      <c r="F2917" s="162">
        <f t="shared" si="162"/>
        <v>707605</v>
      </c>
      <c r="G2917" s="52">
        <f t="shared" si="163"/>
        <v>0.11679647519908136</v>
      </c>
      <c r="H2917" s="92"/>
    </row>
    <row r="2918" spans="1:8" s="15" customFormat="1" ht="25.5" outlineLevel="2">
      <c r="A2918" s="89" t="s">
        <v>293</v>
      </c>
      <c r="B2918" s="104" t="s">
        <v>4120</v>
      </c>
      <c r="C2918" s="103" t="s">
        <v>4119</v>
      </c>
      <c r="D2918" s="161">
        <v>600885</v>
      </c>
      <c r="E2918" s="161">
        <v>451772</v>
      </c>
      <c r="F2918" s="162">
        <f t="shared" si="162"/>
        <v>149113</v>
      </c>
      <c r="G2918" s="52">
        <f t="shared" si="163"/>
        <v>0.75184436289805867</v>
      </c>
      <c r="H2918" s="92"/>
    </row>
    <row r="2919" spans="1:8" s="15" customFormat="1" ht="25.5" outlineLevel="2">
      <c r="A2919" s="89" t="s">
        <v>293</v>
      </c>
      <c r="B2919" s="104" t="s">
        <v>4114</v>
      </c>
      <c r="C2919" s="103" t="s">
        <v>3914</v>
      </c>
      <c r="D2919" s="161">
        <v>2403540</v>
      </c>
      <c r="E2919" s="161">
        <v>1692600.67</v>
      </c>
      <c r="F2919" s="162">
        <f t="shared" si="162"/>
        <v>710939.33000000007</v>
      </c>
      <c r="G2919" s="52">
        <f t="shared" si="163"/>
        <v>0.70421156710518651</v>
      </c>
      <c r="H2919" s="92"/>
    </row>
    <row r="2920" spans="1:8" s="15" customFormat="1" ht="25.5" outlineLevel="2">
      <c r="A2920" s="89" t="s">
        <v>293</v>
      </c>
      <c r="B2920" s="104" t="s">
        <v>4111</v>
      </c>
      <c r="C2920" s="103" t="s">
        <v>4110</v>
      </c>
      <c r="D2920" s="161">
        <v>801180</v>
      </c>
      <c r="E2920" s="161">
        <v>422156</v>
      </c>
      <c r="F2920" s="162">
        <f t="shared" si="162"/>
        <v>379024</v>
      </c>
      <c r="G2920" s="52">
        <f t="shared" si="163"/>
        <v>0.52691779625053048</v>
      </c>
      <c r="H2920" s="92"/>
    </row>
    <row r="2921" spans="1:8" s="15" customFormat="1" ht="38.25" outlineLevel="2">
      <c r="A2921" s="89" t="s">
        <v>293</v>
      </c>
      <c r="B2921" s="104" t="s">
        <v>4109</v>
      </c>
      <c r="C2921" s="103" t="s">
        <v>4108</v>
      </c>
      <c r="D2921" s="161">
        <v>801180</v>
      </c>
      <c r="E2921" s="161">
        <v>719921</v>
      </c>
      <c r="F2921" s="162">
        <f t="shared" si="162"/>
        <v>81259</v>
      </c>
      <c r="G2921" s="52">
        <f t="shared" si="163"/>
        <v>0.89857585062033496</v>
      </c>
      <c r="H2921" s="92"/>
    </row>
    <row r="2922" spans="1:8" s="15" customFormat="1" outlineLevel="2">
      <c r="A2922" s="89" t="s">
        <v>293</v>
      </c>
      <c r="B2922" s="104" t="s">
        <v>4107</v>
      </c>
      <c r="C2922" s="103" t="s">
        <v>4106</v>
      </c>
      <c r="D2922" s="161">
        <v>3204720</v>
      </c>
      <c r="E2922" s="161">
        <v>2879681</v>
      </c>
      <c r="F2922" s="162">
        <f t="shared" si="162"/>
        <v>325039</v>
      </c>
      <c r="G2922" s="52">
        <f t="shared" si="163"/>
        <v>0.89857491450111082</v>
      </c>
      <c r="H2922" s="92"/>
    </row>
    <row r="2923" spans="1:8" s="15" customFormat="1" outlineLevel="2">
      <c r="A2923" s="89" t="s">
        <v>293</v>
      </c>
      <c r="B2923" s="104" t="s">
        <v>4105</v>
      </c>
      <c r="C2923" s="103" t="s">
        <v>4104</v>
      </c>
      <c r="D2923" s="161">
        <v>801180</v>
      </c>
      <c r="E2923" s="161">
        <v>570078</v>
      </c>
      <c r="F2923" s="162">
        <f t="shared" si="162"/>
        <v>231102</v>
      </c>
      <c r="G2923" s="52">
        <f t="shared" si="163"/>
        <v>0.71154796674904519</v>
      </c>
      <c r="H2923" s="92"/>
    </row>
    <row r="2924" spans="1:8" s="15" customFormat="1" outlineLevel="2">
      <c r="A2924" s="89" t="s">
        <v>293</v>
      </c>
      <c r="B2924" s="104" t="s">
        <v>4103</v>
      </c>
      <c r="C2924" s="103" t="s">
        <v>4102</v>
      </c>
      <c r="D2924" s="161">
        <v>4005900</v>
      </c>
      <c r="E2924" s="161">
        <v>964867.35</v>
      </c>
      <c r="F2924" s="162">
        <f t="shared" si="162"/>
        <v>3041032.65</v>
      </c>
      <c r="G2924" s="52">
        <f t="shared" si="163"/>
        <v>0.24086156668913353</v>
      </c>
      <c r="H2924" s="92"/>
    </row>
    <row r="2925" spans="1:8" s="15" customFormat="1" ht="25.5" outlineLevel="2">
      <c r="A2925" s="89" t="s">
        <v>293</v>
      </c>
      <c r="B2925" s="104" t="s">
        <v>4101</v>
      </c>
      <c r="C2925" s="103" t="s">
        <v>4100</v>
      </c>
      <c r="D2925" s="161">
        <v>4005900</v>
      </c>
      <c r="E2925" s="161">
        <v>2589002.2200000002</v>
      </c>
      <c r="F2925" s="162">
        <f t="shared" si="162"/>
        <v>1416897.7799999998</v>
      </c>
      <c r="G2925" s="52">
        <f t="shared" si="163"/>
        <v>0.64629726653186559</v>
      </c>
      <c r="H2925" s="92"/>
    </row>
    <row r="2926" spans="1:8" s="15" customFormat="1" outlineLevel="2">
      <c r="A2926" s="89" t="s">
        <v>293</v>
      </c>
      <c r="B2926" s="104" t="s">
        <v>4099</v>
      </c>
      <c r="C2926" s="103" t="s">
        <v>3979</v>
      </c>
      <c r="D2926" s="161">
        <v>2403540</v>
      </c>
      <c r="E2926" s="161">
        <v>1629971.93</v>
      </c>
      <c r="F2926" s="162">
        <f t="shared" si="162"/>
        <v>773568.07000000007</v>
      </c>
      <c r="G2926" s="52">
        <f t="shared" si="163"/>
        <v>0.6781546926616574</v>
      </c>
      <c r="H2926" s="92"/>
    </row>
    <row r="2927" spans="1:8" s="15" customFormat="1" ht="38.25" outlineLevel="2">
      <c r="A2927" s="89" t="s">
        <v>293</v>
      </c>
      <c r="B2927" s="104" t="s">
        <v>4096</v>
      </c>
      <c r="C2927" s="103" t="s">
        <v>4095</v>
      </c>
      <c r="D2927" s="161">
        <v>392578</v>
      </c>
      <c r="E2927" s="161">
        <v>279338</v>
      </c>
      <c r="F2927" s="162">
        <f t="shared" si="162"/>
        <v>113240</v>
      </c>
      <c r="G2927" s="52">
        <f t="shared" si="163"/>
        <v>0.71154776885103088</v>
      </c>
      <c r="H2927" s="92"/>
    </row>
    <row r="2928" spans="1:8" s="15" customFormat="1" ht="25.5" outlineLevel="2">
      <c r="A2928" s="89" t="s">
        <v>293</v>
      </c>
      <c r="B2928" s="104" t="s">
        <v>4092</v>
      </c>
      <c r="C2928" s="103" t="s">
        <v>4091</v>
      </c>
      <c r="D2928" s="161">
        <v>9614161</v>
      </c>
      <c r="E2928" s="161">
        <v>8639042</v>
      </c>
      <c r="F2928" s="162">
        <f t="shared" si="162"/>
        <v>975119</v>
      </c>
      <c r="G2928" s="52">
        <f t="shared" si="163"/>
        <v>0.89857471702418967</v>
      </c>
      <c r="H2928" s="92"/>
    </row>
    <row r="2929" spans="1:8" s="15" customFormat="1" ht="51" outlineLevel="2">
      <c r="A2929" s="89" t="s">
        <v>293</v>
      </c>
      <c r="B2929" s="104" t="s">
        <v>4088</v>
      </c>
      <c r="C2929" s="103" t="s">
        <v>4087</v>
      </c>
      <c r="D2929" s="161">
        <v>2403540</v>
      </c>
      <c r="E2929" s="161">
        <v>2159760</v>
      </c>
      <c r="F2929" s="162">
        <f t="shared" si="162"/>
        <v>243780</v>
      </c>
      <c r="G2929" s="52">
        <f t="shared" si="163"/>
        <v>0.89857460246136944</v>
      </c>
      <c r="H2929" s="92"/>
    </row>
    <row r="2930" spans="1:8" s="15" customFormat="1" ht="25.5" outlineLevel="2">
      <c r="A2930" s="89" t="s">
        <v>293</v>
      </c>
      <c r="B2930" s="104" t="s">
        <v>4086</v>
      </c>
      <c r="C2930" s="103" t="s">
        <v>4085</v>
      </c>
      <c r="D2930" s="161">
        <v>801180</v>
      </c>
      <c r="E2930" s="161">
        <v>571998.6</v>
      </c>
      <c r="F2930" s="162">
        <f t="shared" si="162"/>
        <v>229181.40000000002</v>
      </c>
      <c r="G2930" s="52">
        <f t="shared" si="163"/>
        <v>0.71394518085823411</v>
      </c>
      <c r="H2930" s="92"/>
    </row>
    <row r="2931" spans="1:8" s="15" customFormat="1" ht="25.5" outlineLevel="2">
      <c r="A2931" s="89" t="s">
        <v>293</v>
      </c>
      <c r="B2931" s="104" t="s">
        <v>4084</v>
      </c>
      <c r="C2931" s="103" t="s">
        <v>4083</v>
      </c>
      <c r="D2931" s="161">
        <v>302085</v>
      </c>
      <c r="E2931" s="161">
        <v>212908.37</v>
      </c>
      <c r="F2931" s="162">
        <f t="shared" si="162"/>
        <v>89176.63</v>
      </c>
      <c r="G2931" s="52">
        <f t="shared" si="163"/>
        <v>0.70479623284837045</v>
      </c>
      <c r="H2931" s="92"/>
    </row>
    <row r="2932" spans="1:8" s="15" customFormat="1" ht="25.5" outlineLevel="2">
      <c r="A2932" s="89" t="s">
        <v>293</v>
      </c>
      <c r="B2932" s="104" t="s">
        <v>4082</v>
      </c>
      <c r="C2932" s="103" t="s">
        <v>4081</v>
      </c>
      <c r="D2932" s="161">
        <v>2002950</v>
      </c>
      <c r="E2932" s="161">
        <v>1799800</v>
      </c>
      <c r="F2932" s="162">
        <f t="shared" si="162"/>
        <v>203150</v>
      </c>
      <c r="G2932" s="52">
        <f t="shared" si="163"/>
        <v>0.89857460246136944</v>
      </c>
      <c r="H2932" s="92"/>
    </row>
    <row r="2933" spans="1:8" s="15" customFormat="1" outlineLevel="2">
      <c r="A2933" s="89" t="s">
        <v>293</v>
      </c>
      <c r="B2933" s="104" t="s">
        <v>4080</v>
      </c>
      <c r="C2933" s="103" t="s">
        <v>4079</v>
      </c>
      <c r="D2933" s="161">
        <v>400590</v>
      </c>
      <c r="E2933" s="161">
        <v>317491.21999999997</v>
      </c>
      <c r="F2933" s="162">
        <f t="shared" si="162"/>
        <v>83098.780000000028</v>
      </c>
      <c r="G2933" s="52">
        <f t="shared" si="163"/>
        <v>0.79255902543747969</v>
      </c>
      <c r="H2933" s="92"/>
    </row>
    <row r="2934" spans="1:8" s="15" customFormat="1" ht="25.5" outlineLevel="2">
      <c r="A2934" s="89" t="s">
        <v>293</v>
      </c>
      <c r="B2934" s="104" t="s">
        <v>4078</v>
      </c>
      <c r="C2934" s="103" t="s">
        <v>4077</v>
      </c>
      <c r="D2934" s="161">
        <v>2002950</v>
      </c>
      <c r="E2934" s="161">
        <v>1799800</v>
      </c>
      <c r="F2934" s="162">
        <f t="shared" si="162"/>
        <v>203150</v>
      </c>
      <c r="G2934" s="52">
        <f t="shared" si="163"/>
        <v>0.89857460246136944</v>
      </c>
      <c r="H2934" s="92"/>
    </row>
    <row r="2935" spans="1:8" s="15" customFormat="1" ht="25.5" outlineLevel="2">
      <c r="A2935" s="89" t="s">
        <v>293</v>
      </c>
      <c r="B2935" s="104" t="s">
        <v>4072</v>
      </c>
      <c r="C2935" s="103" t="s">
        <v>3934</v>
      </c>
      <c r="D2935" s="161">
        <v>1602360</v>
      </c>
      <c r="E2935" s="161">
        <v>844311</v>
      </c>
      <c r="F2935" s="162">
        <f t="shared" ref="F2935:F2966" si="164">D2935-E2935</f>
        <v>758049</v>
      </c>
      <c r="G2935" s="52">
        <f t="shared" si="163"/>
        <v>0.52691717217104772</v>
      </c>
      <c r="H2935" s="92"/>
    </row>
    <row r="2936" spans="1:8" s="15" customFormat="1" ht="25.5" outlineLevel="2">
      <c r="A2936" s="89" t="s">
        <v>293</v>
      </c>
      <c r="B2936" s="104" t="s">
        <v>4071</v>
      </c>
      <c r="C2936" s="103" t="s">
        <v>4070</v>
      </c>
      <c r="D2936" s="161">
        <v>1602360</v>
      </c>
      <c r="E2936" s="161">
        <v>387811</v>
      </c>
      <c r="F2936" s="162">
        <f t="shared" si="164"/>
        <v>1214549</v>
      </c>
      <c r="G2936" s="52">
        <f t="shared" si="163"/>
        <v>0.24202488828977259</v>
      </c>
      <c r="H2936" s="92"/>
    </row>
    <row r="2937" spans="1:8" s="15" customFormat="1" ht="25.5" outlineLevel="2">
      <c r="A2937" s="89" t="s">
        <v>293</v>
      </c>
      <c r="B2937" s="104" t="s">
        <v>4069</v>
      </c>
      <c r="C2937" s="103" t="s">
        <v>4068</v>
      </c>
      <c r="D2937" s="161">
        <v>477762.88</v>
      </c>
      <c r="E2937" s="161">
        <v>353755.58</v>
      </c>
      <c r="F2937" s="162">
        <f t="shared" si="164"/>
        <v>124007.29999999999</v>
      </c>
      <c r="G2937" s="52">
        <f t="shared" si="163"/>
        <v>0.74044174382070038</v>
      </c>
      <c r="H2937" s="92"/>
    </row>
    <row r="2938" spans="1:8" s="15" customFormat="1" ht="25.5" outlineLevel="2">
      <c r="A2938" s="89" t="s">
        <v>293</v>
      </c>
      <c r="B2938" s="104" t="s">
        <v>4065</v>
      </c>
      <c r="C2938" s="103" t="s">
        <v>4064</v>
      </c>
      <c r="D2938" s="161">
        <v>1602360</v>
      </c>
      <c r="E2938" s="161">
        <v>1439840</v>
      </c>
      <c r="F2938" s="162">
        <f t="shared" si="164"/>
        <v>162520</v>
      </c>
      <c r="G2938" s="52">
        <f t="shared" si="163"/>
        <v>0.89857460246136944</v>
      </c>
      <c r="H2938" s="92"/>
    </row>
    <row r="2939" spans="1:8" s="15" customFormat="1" ht="25.5" outlineLevel="2">
      <c r="A2939" s="89" t="s">
        <v>293</v>
      </c>
      <c r="B2939" s="104" t="s">
        <v>4063</v>
      </c>
      <c r="C2939" s="103" t="s">
        <v>4062</v>
      </c>
      <c r="D2939" s="161">
        <v>3204720</v>
      </c>
      <c r="E2939" s="161">
        <v>2879681</v>
      </c>
      <c r="F2939" s="162">
        <f t="shared" si="164"/>
        <v>325039</v>
      </c>
      <c r="G2939" s="52">
        <f t="shared" si="163"/>
        <v>0.89857491450111082</v>
      </c>
      <c r="H2939" s="92"/>
    </row>
    <row r="2940" spans="1:8" s="15" customFormat="1" ht="25.5" outlineLevel="2">
      <c r="A2940" s="89" t="s">
        <v>293</v>
      </c>
      <c r="B2940" s="104" t="s">
        <v>4057</v>
      </c>
      <c r="C2940" s="103" t="s">
        <v>4056</v>
      </c>
      <c r="D2940" s="161">
        <v>4005900</v>
      </c>
      <c r="E2940" s="161">
        <v>2380987</v>
      </c>
      <c r="F2940" s="162">
        <f t="shared" si="164"/>
        <v>1624913</v>
      </c>
      <c r="G2940" s="52">
        <f t="shared" si="163"/>
        <v>0.59437005417009914</v>
      </c>
      <c r="H2940" s="92"/>
    </row>
    <row r="2941" spans="1:8" s="15" customFormat="1" ht="38.25" outlineLevel="2">
      <c r="A2941" s="89" t="s">
        <v>293</v>
      </c>
      <c r="B2941" s="104" t="s">
        <v>4055</v>
      </c>
      <c r="C2941" s="103" t="s">
        <v>4054</v>
      </c>
      <c r="D2941" s="161">
        <v>1402065</v>
      </c>
      <c r="E2941" s="161">
        <v>1259860</v>
      </c>
      <c r="F2941" s="162">
        <f t="shared" si="164"/>
        <v>142205</v>
      </c>
      <c r="G2941" s="52">
        <f t="shared" ref="G2941:G2972" si="165">E2941/D2941</f>
        <v>0.89857460246136944</v>
      </c>
      <c r="H2941" s="92"/>
    </row>
    <row r="2942" spans="1:8" s="15" customFormat="1" ht="25.5" outlineLevel="2">
      <c r="A2942" s="89" t="s">
        <v>293</v>
      </c>
      <c r="B2942" s="104" t="s">
        <v>4051</v>
      </c>
      <c r="C2942" s="103" t="s">
        <v>4050</v>
      </c>
      <c r="D2942" s="161">
        <v>1201770</v>
      </c>
      <c r="E2942" s="161">
        <v>1079879</v>
      </c>
      <c r="F2942" s="162">
        <f t="shared" si="164"/>
        <v>121891</v>
      </c>
      <c r="G2942" s="52">
        <f t="shared" si="165"/>
        <v>0.89857377035539243</v>
      </c>
      <c r="H2942" s="92"/>
    </row>
    <row r="2943" spans="1:8" s="15" customFormat="1" outlineLevel="2">
      <c r="A2943" s="89" t="s">
        <v>293</v>
      </c>
      <c r="B2943" s="104" t="s">
        <v>4049</v>
      </c>
      <c r="C2943" s="103" t="s">
        <v>4048</v>
      </c>
      <c r="D2943" s="161">
        <v>400590</v>
      </c>
      <c r="E2943" s="161">
        <v>359960</v>
      </c>
      <c r="F2943" s="162">
        <f t="shared" si="164"/>
        <v>40630</v>
      </c>
      <c r="G2943" s="52">
        <f t="shared" si="165"/>
        <v>0.89857460246136944</v>
      </c>
      <c r="H2943" s="92"/>
    </row>
    <row r="2944" spans="1:8" s="15" customFormat="1" ht="25.5" outlineLevel="2">
      <c r="A2944" s="89" t="s">
        <v>293</v>
      </c>
      <c r="B2944" s="104" t="s">
        <v>4047</v>
      </c>
      <c r="C2944" s="103" t="s">
        <v>4046</v>
      </c>
      <c r="D2944" s="161">
        <v>845245</v>
      </c>
      <c r="E2944" s="161">
        <v>505374</v>
      </c>
      <c r="F2944" s="162">
        <f t="shared" si="164"/>
        <v>339871</v>
      </c>
      <c r="G2944" s="52">
        <f t="shared" si="165"/>
        <v>0.59790238333264323</v>
      </c>
      <c r="H2944" s="92"/>
    </row>
    <row r="2945" spans="1:8" s="15" customFormat="1" ht="25.5" outlineLevel="2">
      <c r="A2945" s="89" t="s">
        <v>293</v>
      </c>
      <c r="B2945" s="104" t="s">
        <v>4042</v>
      </c>
      <c r="C2945" s="103" t="s">
        <v>4041</v>
      </c>
      <c r="D2945" s="161">
        <v>801180</v>
      </c>
      <c r="E2945" s="161">
        <v>422156</v>
      </c>
      <c r="F2945" s="162">
        <f t="shared" si="164"/>
        <v>379024</v>
      </c>
      <c r="G2945" s="52">
        <f t="shared" si="165"/>
        <v>0.52691779625053048</v>
      </c>
      <c r="H2945" s="92"/>
    </row>
    <row r="2946" spans="1:8" s="15" customFormat="1" ht="38.25" outlineLevel="2">
      <c r="A2946" s="89" t="s">
        <v>293</v>
      </c>
      <c r="B2946" s="104" t="s">
        <v>4040</v>
      </c>
      <c r="C2946" s="103" t="s">
        <v>4039</v>
      </c>
      <c r="D2946" s="161">
        <v>801180</v>
      </c>
      <c r="E2946" s="161">
        <v>715223.79</v>
      </c>
      <c r="F2946" s="162">
        <f t="shared" si="164"/>
        <v>85956.209999999963</v>
      </c>
      <c r="G2946" s="52">
        <f t="shared" si="165"/>
        <v>0.89271298584587733</v>
      </c>
      <c r="H2946" s="92"/>
    </row>
    <row r="2947" spans="1:8" s="15" customFormat="1" outlineLevel="2">
      <c r="A2947" s="89" t="s">
        <v>293</v>
      </c>
      <c r="B2947" s="104" t="s">
        <v>4038</v>
      </c>
      <c r="C2947" s="103" t="s">
        <v>4037</v>
      </c>
      <c r="D2947" s="161">
        <v>400590</v>
      </c>
      <c r="E2947" s="161">
        <v>359960</v>
      </c>
      <c r="F2947" s="162">
        <f t="shared" si="164"/>
        <v>40630</v>
      </c>
      <c r="G2947" s="52">
        <f t="shared" si="165"/>
        <v>0.89857460246136944</v>
      </c>
      <c r="H2947" s="92"/>
    </row>
    <row r="2948" spans="1:8" s="15" customFormat="1" ht="25.5" outlineLevel="2">
      <c r="A2948" s="89" t="s">
        <v>293</v>
      </c>
      <c r="B2948" s="104" t="s">
        <v>4022</v>
      </c>
      <c r="C2948" s="103" t="s">
        <v>4021</v>
      </c>
      <c r="D2948" s="161">
        <v>801180</v>
      </c>
      <c r="E2948" s="161">
        <v>719921</v>
      </c>
      <c r="F2948" s="162">
        <f t="shared" si="164"/>
        <v>81259</v>
      </c>
      <c r="G2948" s="52">
        <f t="shared" si="165"/>
        <v>0.89857585062033496</v>
      </c>
      <c r="H2948" s="92"/>
    </row>
    <row r="2949" spans="1:8" s="15" customFormat="1" ht="63.75" outlineLevel="2">
      <c r="A2949" s="89" t="s">
        <v>293</v>
      </c>
      <c r="B2949" s="104" t="s">
        <v>4020</v>
      </c>
      <c r="C2949" s="103" t="s">
        <v>4019</v>
      </c>
      <c r="D2949" s="161">
        <v>700590</v>
      </c>
      <c r="E2949" s="161">
        <v>478059.33</v>
      </c>
      <c r="F2949" s="162">
        <f t="shared" si="164"/>
        <v>222530.66999999998</v>
      </c>
      <c r="G2949" s="52">
        <f t="shared" si="165"/>
        <v>0.68236676230034687</v>
      </c>
      <c r="H2949" s="92"/>
    </row>
    <row r="2950" spans="1:8" s="15" customFormat="1" ht="38.25" outlineLevel="2">
      <c r="A2950" s="89" t="s">
        <v>293</v>
      </c>
      <c r="B2950" s="104" t="s">
        <v>4018</v>
      </c>
      <c r="C2950" s="103" t="s">
        <v>4017</v>
      </c>
      <c r="D2950" s="161">
        <v>801180</v>
      </c>
      <c r="E2950" s="161">
        <v>719921</v>
      </c>
      <c r="F2950" s="162">
        <f t="shared" si="164"/>
        <v>81259</v>
      </c>
      <c r="G2950" s="52">
        <f t="shared" si="165"/>
        <v>0.89857585062033496</v>
      </c>
      <c r="H2950" s="92"/>
    </row>
    <row r="2951" spans="1:8" s="15" customFormat="1" outlineLevel="2">
      <c r="A2951" s="89" t="s">
        <v>293</v>
      </c>
      <c r="B2951" s="104" t="s">
        <v>4014</v>
      </c>
      <c r="C2951" s="103" t="s">
        <v>4013</v>
      </c>
      <c r="D2951" s="161">
        <v>8011800</v>
      </c>
      <c r="E2951" s="161">
        <v>904224</v>
      </c>
      <c r="F2951" s="162">
        <f t="shared" si="164"/>
        <v>7107576</v>
      </c>
      <c r="G2951" s="52">
        <f t="shared" si="165"/>
        <v>0.11286152924436456</v>
      </c>
      <c r="H2951" s="92"/>
    </row>
    <row r="2952" spans="1:8" s="15" customFormat="1" ht="38.25" outlineLevel="2">
      <c r="A2952" s="89" t="s">
        <v>293</v>
      </c>
      <c r="B2952" s="104" t="s">
        <v>4012</v>
      </c>
      <c r="C2952" s="103" t="s">
        <v>4011</v>
      </c>
      <c r="D2952" s="161">
        <v>801180</v>
      </c>
      <c r="E2952" s="161">
        <v>274760</v>
      </c>
      <c r="F2952" s="162">
        <f t="shared" si="164"/>
        <v>526420</v>
      </c>
      <c r="G2952" s="52">
        <f t="shared" si="165"/>
        <v>0.34294415736788236</v>
      </c>
      <c r="H2952" s="92"/>
    </row>
    <row r="2953" spans="1:8" s="15" customFormat="1" ht="25.5" outlineLevel="2">
      <c r="A2953" s="89" t="s">
        <v>293</v>
      </c>
      <c r="B2953" s="104" t="s">
        <v>4008</v>
      </c>
      <c r="C2953" s="103" t="s">
        <v>4007</v>
      </c>
      <c r="D2953" s="161">
        <v>2403540</v>
      </c>
      <c r="E2953" s="161">
        <v>1266467</v>
      </c>
      <c r="F2953" s="162">
        <f t="shared" si="164"/>
        <v>1137073</v>
      </c>
      <c r="G2953" s="52">
        <f t="shared" si="165"/>
        <v>0.52691738019754197</v>
      </c>
      <c r="H2953" s="92"/>
    </row>
    <row r="2954" spans="1:8" s="15" customFormat="1" ht="25.5" outlineLevel="2">
      <c r="A2954" s="89" t="s">
        <v>293</v>
      </c>
      <c r="B2954" s="104" t="s">
        <v>4006</v>
      </c>
      <c r="C2954" s="103" t="s">
        <v>4005</v>
      </c>
      <c r="D2954" s="161">
        <v>801180</v>
      </c>
      <c r="E2954" s="161">
        <v>719921</v>
      </c>
      <c r="F2954" s="162">
        <f t="shared" si="164"/>
        <v>81259</v>
      </c>
      <c r="G2954" s="52">
        <f t="shared" si="165"/>
        <v>0.89857585062033496</v>
      </c>
      <c r="H2954" s="92"/>
    </row>
    <row r="2955" spans="1:8" s="15" customFormat="1" ht="38.25" outlineLevel="2">
      <c r="A2955" s="89" t="s">
        <v>293</v>
      </c>
      <c r="B2955" s="104" t="s">
        <v>4002</v>
      </c>
      <c r="C2955" s="103" t="s">
        <v>4001</v>
      </c>
      <c r="D2955" s="161">
        <v>278105.61</v>
      </c>
      <c r="E2955" s="161">
        <v>155446.28</v>
      </c>
      <c r="F2955" s="162">
        <f t="shared" si="164"/>
        <v>122659.32999999999</v>
      </c>
      <c r="G2955" s="52">
        <f t="shared" si="165"/>
        <v>0.55894694105595355</v>
      </c>
      <c r="H2955" s="92"/>
    </row>
    <row r="2956" spans="1:8" s="15" customFormat="1" ht="25.5" outlineLevel="2">
      <c r="A2956" s="89" t="s">
        <v>293</v>
      </c>
      <c r="B2956" s="104" t="s">
        <v>4000</v>
      </c>
      <c r="C2956" s="103" t="s">
        <v>3999</v>
      </c>
      <c r="D2956" s="161">
        <v>400590</v>
      </c>
      <c r="E2956" s="161">
        <v>211078</v>
      </c>
      <c r="F2956" s="162">
        <f t="shared" si="164"/>
        <v>189512</v>
      </c>
      <c r="G2956" s="52">
        <f t="shared" si="165"/>
        <v>0.52691779625053048</v>
      </c>
      <c r="H2956" s="92"/>
    </row>
    <row r="2957" spans="1:8" s="15" customFormat="1" ht="25.5" outlineLevel="2">
      <c r="A2957" s="89" t="s">
        <v>293</v>
      </c>
      <c r="B2957" s="104" t="s">
        <v>3998</v>
      </c>
      <c r="C2957" s="103" t="s">
        <v>3997</v>
      </c>
      <c r="D2957" s="161">
        <v>801180</v>
      </c>
      <c r="E2957" s="161">
        <v>422156</v>
      </c>
      <c r="F2957" s="162">
        <f t="shared" si="164"/>
        <v>379024</v>
      </c>
      <c r="G2957" s="52">
        <f t="shared" si="165"/>
        <v>0.52691779625053048</v>
      </c>
      <c r="H2957" s="92"/>
    </row>
    <row r="2958" spans="1:8" s="15" customFormat="1" ht="38.25" outlineLevel="2">
      <c r="A2958" s="89" t="s">
        <v>293</v>
      </c>
      <c r="B2958" s="104" t="s">
        <v>3990</v>
      </c>
      <c r="C2958" s="103" t="s">
        <v>3989</v>
      </c>
      <c r="D2958" s="161">
        <v>801180</v>
      </c>
      <c r="E2958" s="161">
        <v>719921</v>
      </c>
      <c r="F2958" s="162">
        <f t="shared" si="164"/>
        <v>81259</v>
      </c>
      <c r="G2958" s="52">
        <f t="shared" si="165"/>
        <v>0.89857585062033496</v>
      </c>
      <c r="H2958" s="92"/>
    </row>
    <row r="2959" spans="1:8" s="15" customFormat="1" outlineLevel="2">
      <c r="A2959" s="89" t="s">
        <v>293</v>
      </c>
      <c r="B2959" s="104" t="s">
        <v>3988</v>
      </c>
      <c r="C2959" s="103" t="s">
        <v>3987</v>
      </c>
      <c r="D2959" s="161">
        <v>240354</v>
      </c>
      <c r="E2959" s="161">
        <v>215977</v>
      </c>
      <c r="F2959" s="162">
        <f t="shared" si="164"/>
        <v>24377</v>
      </c>
      <c r="G2959" s="52">
        <f t="shared" si="165"/>
        <v>0.89857876299125461</v>
      </c>
      <c r="H2959" s="92"/>
    </row>
    <row r="2960" spans="1:8" s="15" customFormat="1" ht="25.5" outlineLevel="2">
      <c r="A2960" s="89" t="s">
        <v>293</v>
      </c>
      <c r="B2960" s="104" t="s">
        <v>3984</v>
      </c>
      <c r="C2960" s="103" t="s">
        <v>3983</v>
      </c>
      <c r="D2960" s="161">
        <v>2163186</v>
      </c>
      <c r="E2960" s="161">
        <v>689981</v>
      </c>
      <c r="F2960" s="162">
        <f t="shared" si="164"/>
        <v>1473205</v>
      </c>
      <c r="G2960" s="52">
        <f t="shared" si="165"/>
        <v>0.31896517451573742</v>
      </c>
      <c r="H2960" s="92"/>
    </row>
    <row r="2961" spans="1:8" s="15" customFormat="1" ht="25.5" outlineLevel="2">
      <c r="A2961" s="89" t="s">
        <v>293</v>
      </c>
      <c r="B2961" s="104" t="s">
        <v>3982</v>
      </c>
      <c r="C2961" s="103" t="s">
        <v>3981</v>
      </c>
      <c r="D2961" s="161">
        <v>1602360</v>
      </c>
      <c r="E2961" s="161">
        <v>273122.93</v>
      </c>
      <c r="F2961" s="162">
        <f t="shared" si="164"/>
        <v>1329237.07</v>
      </c>
      <c r="G2961" s="52">
        <f t="shared" si="165"/>
        <v>0.17045041688509449</v>
      </c>
      <c r="H2961" s="92"/>
    </row>
    <row r="2962" spans="1:8" s="15" customFormat="1" outlineLevel="2">
      <c r="A2962" s="89" t="s">
        <v>293</v>
      </c>
      <c r="B2962" s="104" t="s">
        <v>3980</v>
      </c>
      <c r="C2962" s="103" t="s">
        <v>3979</v>
      </c>
      <c r="D2962" s="161">
        <v>3004425</v>
      </c>
      <c r="E2962" s="161">
        <v>2699700</v>
      </c>
      <c r="F2962" s="162">
        <f t="shared" si="164"/>
        <v>304725</v>
      </c>
      <c r="G2962" s="52">
        <f t="shared" si="165"/>
        <v>0.89857460246136944</v>
      </c>
      <c r="H2962" s="92"/>
    </row>
    <row r="2963" spans="1:8" s="15" customFormat="1" ht="76.5" outlineLevel="2">
      <c r="A2963" s="89" t="s">
        <v>293</v>
      </c>
      <c r="B2963" s="104" t="s">
        <v>3978</v>
      </c>
      <c r="C2963" s="103" t="s">
        <v>3977</v>
      </c>
      <c r="D2963" s="161">
        <v>3204720</v>
      </c>
      <c r="E2963" s="161">
        <v>705347</v>
      </c>
      <c r="F2963" s="162">
        <f t="shared" si="164"/>
        <v>2499373</v>
      </c>
      <c r="G2963" s="52">
        <f t="shared" si="165"/>
        <v>0.22009629546419032</v>
      </c>
      <c r="H2963" s="92"/>
    </row>
    <row r="2964" spans="1:8" s="15" customFormat="1" ht="25.5" outlineLevel="2">
      <c r="A2964" s="89" t="s">
        <v>293</v>
      </c>
      <c r="B2964" s="104" t="s">
        <v>3976</v>
      </c>
      <c r="C2964" s="103" t="s">
        <v>3975</v>
      </c>
      <c r="D2964" s="161">
        <v>400590</v>
      </c>
      <c r="E2964" s="161">
        <v>359960</v>
      </c>
      <c r="F2964" s="162">
        <f t="shared" si="164"/>
        <v>40630</v>
      </c>
      <c r="G2964" s="52">
        <f t="shared" si="165"/>
        <v>0.89857460246136944</v>
      </c>
      <c r="H2964" s="92"/>
    </row>
    <row r="2965" spans="1:8" s="15" customFormat="1" ht="25.5" outlineLevel="2">
      <c r="A2965" s="89" t="s">
        <v>293</v>
      </c>
      <c r="B2965" s="104" t="s">
        <v>3974</v>
      </c>
      <c r="C2965" s="103" t="s">
        <v>3973</v>
      </c>
      <c r="D2965" s="161">
        <v>1442124</v>
      </c>
      <c r="E2965" s="161">
        <v>1295856</v>
      </c>
      <c r="F2965" s="162">
        <f t="shared" si="164"/>
        <v>146268</v>
      </c>
      <c r="G2965" s="52">
        <f t="shared" si="165"/>
        <v>0.89857460246136944</v>
      </c>
      <c r="H2965" s="92"/>
    </row>
    <row r="2966" spans="1:8" s="15" customFormat="1" ht="38.25" outlineLevel="2">
      <c r="A2966" s="89" t="s">
        <v>293</v>
      </c>
      <c r="B2966" s="104" t="s">
        <v>3972</v>
      </c>
      <c r="C2966" s="103" t="s">
        <v>3971</v>
      </c>
      <c r="D2966" s="161">
        <v>400590</v>
      </c>
      <c r="E2966" s="161">
        <v>340000</v>
      </c>
      <c r="F2966" s="162">
        <f t="shared" si="164"/>
        <v>60590</v>
      </c>
      <c r="G2966" s="52">
        <f t="shared" si="165"/>
        <v>0.84874809655757755</v>
      </c>
      <c r="H2966" s="92"/>
    </row>
    <row r="2967" spans="1:8" s="15" customFormat="1" ht="25.5" outlineLevel="2">
      <c r="A2967" s="89" t="s">
        <v>293</v>
      </c>
      <c r="B2967" s="104" t="s">
        <v>3970</v>
      </c>
      <c r="C2967" s="103" t="s">
        <v>3969</v>
      </c>
      <c r="D2967" s="161">
        <v>400590</v>
      </c>
      <c r="E2967" s="161">
        <v>269012</v>
      </c>
      <c r="F2967" s="162">
        <f t="shared" ref="F2967:F2991" si="166">D2967-E2967</f>
        <v>131578</v>
      </c>
      <c r="G2967" s="52">
        <f t="shared" si="165"/>
        <v>0.67153947926807955</v>
      </c>
      <c r="H2967" s="92"/>
    </row>
    <row r="2968" spans="1:8" s="15" customFormat="1" ht="25.5" outlineLevel="2">
      <c r="A2968" s="89" t="s">
        <v>293</v>
      </c>
      <c r="B2968" s="104" t="s">
        <v>3968</v>
      </c>
      <c r="C2968" s="103" t="s">
        <v>3967</v>
      </c>
      <c r="D2968" s="161">
        <v>721062</v>
      </c>
      <c r="E2968" s="161">
        <v>473810.58</v>
      </c>
      <c r="F2968" s="162">
        <f t="shared" si="166"/>
        <v>247251.41999999998</v>
      </c>
      <c r="G2968" s="52">
        <f t="shared" si="165"/>
        <v>0.65710102598666964</v>
      </c>
      <c r="H2968" s="92"/>
    </row>
    <row r="2969" spans="1:8" s="15" customFormat="1" outlineLevel="2">
      <c r="A2969" s="89" t="s">
        <v>293</v>
      </c>
      <c r="B2969" s="104" t="s">
        <v>3966</v>
      </c>
      <c r="C2969" s="103" t="s">
        <v>3965</v>
      </c>
      <c r="D2969" s="161">
        <v>801180</v>
      </c>
      <c r="E2969" s="161">
        <v>719921</v>
      </c>
      <c r="F2969" s="162">
        <f t="shared" si="166"/>
        <v>81259</v>
      </c>
      <c r="G2969" s="52">
        <f t="shared" si="165"/>
        <v>0.89857585062033496</v>
      </c>
      <c r="H2969" s="92"/>
    </row>
    <row r="2970" spans="1:8" s="15" customFormat="1" ht="25.5" outlineLevel="2">
      <c r="A2970" s="89" t="s">
        <v>293</v>
      </c>
      <c r="B2970" s="104" t="s">
        <v>3958</v>
      </c>
      <c r="C2970" s="103" t="s">
        <v>3916</v>
      </c>
      <c r="D2970" s="161">
        <v>801180</v>
      </c>
      <c r="E2970" s="161">
        <v>719921</v>
      </c>
      <c r="F2970" s="162">
        <f t="shared" si="166"/>
        <v>81259</v>
      </c>
      <c r="G2970" s="52">
        <f t="shared" si="165"/>
        <v>0.89857585062033496</v>
      </c>
      <c r="H2970" s="92"/>
    </row>
    <row r="2971" spans="1:8" s="15" customFormat="1" ht="38.25" outlineLevel="2">
      <c r="A2971" s="89" t="s">
        <v>293</v>
      </c>
      <c r="B2971" s="104" t="s">
        <v>3957</v>
      </c>
      <c r="C2971" s="103" t="s">
        <v>3956</v>
      </c>
      <c r="D2971" s="161">
        <v>961416</v>
      </c>
      <c r="E2971" s="161">
        <v>849130</v>
      </c>
      <c r="F2971" s="162">
        <f t="shared" si="166"/>
        <v>112286</v>
      </c>
      <c r="G2971" s="52">
        <f t="shared" si="165"/>
        <v>0.88320768533080374</v>
      </c>
      <c r="H2971" s="92"/>
    </row>
    <row r="2972" spans="1:8" s="15" customFormat="1" outlineLevel="2">
      <c r="A2972" s="89" t="s">
        <v>293</v>
      </c>
      <c r="B2972" s="104" t="s">
        <v>3955</v>
      </c>
      <c r="C2972" s="103" t="s">
        <v>3954</v>
      </c>
      <c r="D2972" s="161">
        <v>801180</v>
      </c>
      <c r="E2972" s="161">
        <v>719921</v>
      </c>
      <c r="F2972" s="162">
        <f t="shared" si="166"/>
        <v>81259</v>
      </c>
      <c r="G2972" s="52">
        <f t="shared" si="165"/>
        <v>0.89857585062033496</v>
      </c>
      <c r="H2972" s="92"/>
    </row>
    <row r="2973" spans="1:8" s="15" customFormat="1" ht="25.5" outlineLevel="2">
      <c r="A2973" s="89" t="s">
        <v>293</v>
      </c>
      <c r="B2973" s="104" t="s">
        <v>3949</v>
      </c>
      <c r="C2973" s="103" t="s">
        <v>3948</v>
      </c>
      <c r="D2973" s="161">
        <v>1001475</v>
      </c>
      <c r="E2973" s="161">
        <v>771896.98</v>
      </c>
      <c r="F2973" s="162">
        <f t="shared" si="166"/>
        <v>229578.02000000002</v>
      </c>
      <c r="G2973" s="52">
        <f t="shared" ref="G2973:G2991" si="167">E2973/D2973</f>
        <v>0.77076010883946178</v>
      </c>
      <c r="H2973" s="92"/>
    </row>
    <row r="2974" spans="1:8" s="15" customFormat="1" outlineLevel="2">
      <c r="A2974" s="89" t="s">
        <v>293</v>
      </c>
      <c r="B2974" s="104" t="s">
        <v>3947</v>
      </c>
      <c r="C2974" s="103" t="s">
        <v>3946</v>
      </c>
      <c r="D2974" s="161">
        <v>1602360</v>
      </c>
      <c r="E2974" s="161">
        <v>1178755</v>
      </c>
      <c r="F2974" s="162">
        <f t="shared" si="166"/>
        <v>423605</v>
      </c>
      <c r="G2974" s="52">
        <f t="shared" si="167"/>
        <v>0.73563681070421127</v>
      </c>
      <c r="H2974" s="92"/>
    </row>
    <row r="2975" spans="1:8" s="15" customFormat="1" outlineLevel="2">
      <c r="A2975" s="89" t="s">
        <v>293</v>
      </c>
      <c r="B2975" s="104" t="s">
        <v>3943</v>
      </c>
      <c r="C2975" s="103" t="s">
        <v>3942</v>
      </c>
      <c r="D2975" s="161">
        <v>15022126</v>
      </c>
      <c r="E2975" s="161">
        <v>8399777</v>
      </c>
      <c r="F2975" s="162">
        <f t="shared" si="166"/>
        <v>6622349</v>
      </c>
      <c r="G2975" s="52">
        <f t="shared" si="167"/>
        <v>0.55916033456249803</v>
      </c>
      <c r="H2975" s="92"/>
    </row>
    <row r="2976" spans="1:8" s="15" customFormat="1" outlineLevel="2">
      <c r="A2976" s="89" t="s">
        <v>293</v>
      </c>
      <c r="B2976" s="104" t="s">
        <v>3941</v>
      </c>
      <c r="C2976" s="103" t="s">
        <v>3940</v>
      </c>
      <c r="D2976" s="161">
        <v>9514013</v>
      </c>
      <c r="E2976" s="161">
        <v>8671381</v>
      </c>
      <c r="F2976" s="162">
        <f t="shared" si="166"/>
        <v>842632</v>
      </c>
      <c r="G2976" s="52">
        <f t="shared" si="167"/>
        <v>0.9114325364070871</v>
      </c>
      <c r="H2976" s="92"/>
    </row>
    <row r="2977" spans="1:8" s="15" customFormat="1" outlineLevel="2">
      <c r="A2977" s="89" t="s">
        <v>293</v>
      </c>
      <c r="B2977" s="104" t="s">
        <v>3939</v>
      </c>
      <c r="C2977" s="103" t="s">
        <v>3938</v>
      </c>
      <c r="D2977" s="161">
        <v>7511063</v>
      </c>
      <c r="E2977" s="161">
        <v>6746790</v>
      </c>
      <c r="F2977" s="162">
        <f t="shared" si="166"/>
        <v>764273</v>
      </c>
      <c r="G2977" s="52">
        <f t="shared" si="167"/>
        <v>0.89824702575387794</v>
      </c>
      <c r="H2977" s="92"/>
    </row>
    <row r="2978" spans="1:8" s="15" customFormat="1" ht="25.5" outlineLevel="2">
      <c r="A2978" s="89" t="s">
        <v>293</v>
      </c>
      <c r="B2978" s="104" t="s">
        <v>3935</v>
      </c>
      <c r="C2978" s="103" t="s">
        <v>3934</v>
      </c>
      <c r="D2978" s="161">
        <v>8011800</v>
      </c>
      <c r="E2978" s="161">
        <v>4221182</v>
      </c>
      <c r="F2978" s="162">
        <f t="shared" si="166"/>
        <v>3790618</v>
      </c>
      <c r="G2978" s="52">
        <f t="shared" si="167"/>
        <v>0.52687061584163364</v>
      </c>
      <c r="H2978" s="92"/>
    </row>
    <row r="2979" spans="1:8" s="15" customFormat="1" ht="25.5" outlineLevel="2">
      <c r="A2979" s="89" t="s">
        <v>293</v>
      </c>
      <c r="B2979" s="104" t="s">
        <v>3933</v>
      </c>
      <c r="C2979" s="103" t="s">
        <v>3932</v>
      </c>
      <c r="D2979" s="161">
        <v>3505163</v>
      </c>
      <c r="E2979" s="161">
        <v>1217187.8500000001</v>
      </c>
      <c r="F2979" s="162">
        <f t="shared" si="166"/>
        <v>2287975.15</v>
      </c>
      <c r="G2979" s="52">
        <f t="shared" si="167"/>
        <v>0.34725570536947925</v>
      </c>
      <c r="H2979" s="92"/>
    </row>
    <row r="2980" spans="1:8" s="15" customFormat="1" outlineLevel="2">
      <c r="A2980" s="89" t="s">
        <v>293</v>
      </c>
      <c r="B2980" s="104" t="s">
        <v>3931</v>
      </c>
      <c r="C2980" s="103" t="s">
        <v>3930</v>
      </c>
      <c r="D2980" s="161">
        <v>4005900</v>
      </c>
      <c r="E2980" s="161">
        <v>1648134.12</v>
      </c>
      <c r="F2980" s="162">
        <f t="shared" si="166"/>
        <v>2357765.88</v>
      </c>
      <c r="G2980" s="52">
        <f t="shared" si="167"/>
        <v>0.41142667565341123</v>
      </c>
      <c r="H2980" s="92"/>
    </row>
    <row r="2981" spans="1:8" s="15" customFormat="1" outlineLevel="2">
      <c r="A2981" s="89" t="s">
        <v>293</v>
      </c>
      <c r="B2981" s="104" t="s">
        <v>3929</v>
      </c>
      <c r="C2981" s="103" t="s">
        <v>3928</v>
      </c>
      <c r="D2981" s="161">
        <v>4005900</v>
      </c>
      <c r="E2981" s="161">
        <v>634678.48</v>
      </c>
      <c r="F2981" s="162">
        <f t="shared" si="166"/>
        <v>3371221.52</v>
      </c>
      <c r="G2981" s="52">
        <f t="shared" si="167"/>
        <v>0.15843592700766368</v>
      </c>
      <c r="H2981" s="92"/>
    </row>
    <row r="2982" spans="1:8" s="15" customFormat="1" ht="25.5" outlineLevel="2">
      <c r="A2982" s="89" t="s">
        <v>293</v>
      </c>
      <c r="B2982" s="104" t="s">
        <v>3925</v>
      </c>
      <c r="C2982" s="103" t="s">
        <v>3924</v>
      </c>
      <c r="D2982" s="161">
        <v>4005900</v>
      </c>
      <c r="E2982" s="161">
        <v>3598567.51</v>
      </c>
      <c r="F2982" s="162">
        <f t="shared" si="166"/>
        <v>407332.49000000022</v>
      </c>
      <c r="G2982" s="52">
        <f t="shared" si="167"/>
        <v>0.89831686013130629</v>
      </c>
      <c r="H2982" s="92"/>
    </row>
    <row r="2983" spans="1:8" s="15" customFormat="1" ht="25.5" outlineLevel="2">
      <c r="A2983" s="89" t="s">
        <v>293</v>
      </c>
      <c r="B2983" s="104" t="s">
        <v>3917</v>
      </c>
      <c r="C2983" s="103" t="s">
        <v>3916</v>
      </c>
      <c r="D2983" s="161">
        <v>1902803</v>
      </c>
      <c r="E2983" s="161">
        <v>1709367</v>
      </c>
      <c r="F2983" s="162">
        <f t="shared" si="166"/>
        <v>193436</v>
      </c>
      <c r="G2983" s="52">
        <f t="shared" si="167"/>
        <v>0.89834155191052356</v>
      </c>
      <c r="H2983" s="92"/>
    </row>
    <row r="2984" spans="1:8" s="15" customFormat="1" ht="25.5" outlineLevel="2">
      <c r="A2984" s="89" t="s">
        <v>293</v>
      </c>
      <c r="B2984" s="104" t="s">
        <v>3915</v>
      </c>
      <c r="C2984" s="103" t="s">
        <v>3914</v>
      </c>
      <c r="D2984" s="161">
        <v>1502213</v>
      </c>
      <c r="E2984" s="161">
        <v>992266.54</v>
      </c>
      <c r="F2984" s="162">
        <f t="shared" si="166"/>
        <v>509946.45999999996</v>
      </c>
      <c r="G2984" s="52">
        <f t="shared" si="167"/>
        <v>0.66053651512801448</v>
      </c>
      <c r="H2984" s="92"/>
    </row>
    <row r="2985" spans="1:8" s="15" customFormat="1" outlineLevel="2">
      <c r="A2985" s="89" t="s">
        <v>293</v>
      </c>
      <c r="B2985" s="104" t="s">
        <v>10622</v>
      </c>
      <c r="C2985" s="103" t="s">
        <v>10621</v>
      </c>
      <c r="D2985" s="161">
        <v>501170</v>
      </c>
      <c r="E2985" s="161">
        <v>198740.77</v>
      </c>
      <c r="F2985" s="162">
        <f t="shared" si="166"/>
        <v>302429.23</v>
      </c>
      <c r="G2985" s="52">
        <f t="shared" si="167"/>
        <v>0.39655360456531713</v>
      </c>
      <c r="H2985" s="92"/>
    </row>
    <row r="2986" spans="1:8" s="15" customFormat="1" outlineLevel="2">
      <c r="A2986" s="89" t="s">
        <v>293</v>
      </c>
      <c r="B2986" s="104" t="s">
        <v>10620</v>
      </c>
      <c r="C2986" s="103" t="s">
        <v>3938</v>
      </c>
      <c r="D2986" s="161">
        <v>2505854</v>
      </c>
      <c r="E2986" s="161">
        <v>2265348</v>
      </c>
      <c r="F2986" s="162">
        <f t="shared" si="166"/>
        <v>240506</v>
      </c>
      <c r="G2986" s="52">
        <f t="shared" si="167"/>
        <v>0.90402234128564551</v>
      </c>
      <c r="H2986" s="92"/>
    </row>
    <row r="2987" spans="1:8" s="15" customFormat="1" outlineLevel="2">
      <c r="A2987" s="89" t="s">
        <v>293</v>
      </c>
      <c r="B2987" s="104" t="s">
        <v>10616</v>
      </c>
      <c r="C2987" s="103" t="s">
        <v>3930</v>
      </c>
      <c r="D2987" s="161">
        <v>2505854</v>
      </c>
      <c r="E2987" s="161">
        <v>461628.69</v>
      </c>
      <c r="F2987" s="162">
        <f t="shared" si="166"/>
        <v>2044225.31</v>
      </c>
      <c r="G2987" s="52">
        <f t="shared" si="167"/>
        <v>0.18422010619932366</v>
      </c>
      <c r="H2987" s="92"/>
    </row>
    <row r="2988" spans="1:8" s="15" customFormat="1" ht="25.5" outlineLevel="2">
      <c r="A2988" s="89" t="s">
        <v>293</v>
      </c>
      <c r="B2988" s="104" t="s">
        <v>10611</v>
      </c>
      <c r="C2988" s="103" t="s">
        <v>3924</v>
      </c>
      <c r="D2988" s="161">
        <v>1002341</v>
      </c>
      <c r="E2988" s="161">
        <v>916459.52000000002</v>
      </c>
      <c r="F2988" s="162">
        <f t="shared" si="166"/>
        <v>85881.479999999981</v>
      </c>
      <c r="G2988" s="52">
        <f t="shared" si="167"/>
        <v>0.91431909898926611</v>
      </c>
      <c r="H2988" s="92"/>
    </row>
    <row r="2989" spans="1:8" s="15" customFormat="1" ht="25.5" outlineLevel="2">
      <c r="A2989" s="89" t="s">
        <v>293</v>
      </c>
      <c r="B2989" s="104" t="s">
        <v>10610</v>
      </c>
      <c r="C2989" s="103" t="s">
        <v>3916</v>
      </c>
      <c r="D2989" s="161">
        <v>501171</v>
      </c>
      <c r="E2989" s="161">
        <v>240743.55</v>
      </c>
      <c r="F2989" s="162">
        <f t="shared" si="166"/>
        <v>260427.45</v>
      </c>
      <c r="G2989" s="52">
        <f t="shared" si="167"/>
        <v>0.48036209198058144</v>
      </c>
      <c r="H2989" s="92"/>
    </row>
    <row r="2990" spans="1:8" s="15" customFormat="1" outlineLevel="2">
      <c r="A2990" s="89" t="s">
        <v>293</v>
      </c>
      <c r="B2990" s="104" t="s">
        <v>11047</v>
      </c>
      <c r="C2990" s="103" t="s">
        <v>11046</v>
      </c>
      <c r="D2990" s="161">
        <v>90588897</v>
      </c>
      <c r="E2990" s="161">
        <f>50867852.2-1021419</f>
        <v>49846433.200000003</v>
      </c>
      <c r="F2990" s="162">
        <f t="shared" si="166"/>
        <v>40742463.799999997</v>
      </c>
      <c r="G2990" s="52">
        <f t="shared" si="167"/>
        <v>0.55024881470849574</v>
      </c>
      <c r="H2990" s="90"/>
    </row>
    <row r="2991" spans="1:8" s="15" customFormat="1" ht="51" outlineLevel="2">
      <c r="A2991" s="89" t="s">
        <v>293</v>
      </c>
      <c r="B2991" s="104" t="s">
        <v>11960</v>
      </c>
      <c r="C2991" s="103" t="s">
        <v>11961</v>
      </c>
      <c r="D2991" s="161">
        <v>500000</v>
      </c>
      <c r="E2991" s="161">
        <v>463933.49</v>
      </c>
      <c r="F2991" s="162">
        <f t="shared" si="166"/>
        <v>36066.510000000009</v>
      </c>
      <c r="G2991" s="52">
        <f t="shared" si="167"/>
        <v>0.92786698000000001</v>
      </c>
      <c r="H2991" s="92"/>
    </row>
    <row r="2992" spans="1:8" s="101" customFormat="1" outlineLevel="1">
      <c r="A2992" s="91" t="s">
        <v>11192</v>
      </c>
      <c r="B2992" s="104"/>
      <c r="C2992" s="103"/>
      <c r="D2992" s="161"/>
      <c r="E2992" s="161"/>
      <c r="F2992" s="162">
        <f>SUBTOTAL(9,F2845:F2991)</f>
        <v>136928992.16999999</v>
      </c>
      <c r="G2992" s="52"/>
      <c r="H2992" s="92"/>
    </row>
    <row r="2993" spans="1:8" s="15" customFormat="1" outlineLevel="2">
      <c r="A2993" s="89" t="s">
        <v>341</v>
      </c>
      <c r="B2993" s="104" t="s">
        <v>339</v>
      </c>
      <c r="C2993" s="103" t="s">
        <v>340</v>
      </c>
      <c r="D2993" s="161">
        <v>972000</v>
      </c>
      <c r="E2993" s="161">
        <v>971890.45</v>
      </c>
      <c r="F2993" s="162">
        <f>D2993-E2993</f>
        <v>109.55000000004657</v>
      </c>
      <c r="G2993" s="52">
        <f t="shared" ref="G2993:G3024" si="168">E2993/D2993</f>
        <v>0.99988729423868306</v>
      </c>
      <c r="H2993" s="92"/>
    </row>
    <row r="2994" spans="1:8" s="15" customFormat="1" ht="25.5" outlineLevel="2">
      <c r="A2994" s="89" t="s">
        <v>341</v>
      </c>
      <c r="B2994" s="104" t="s">
        <v>342</v>
      </c>
      <c r="C2994" s="103" t="s">
        <v>343</v>
      </c>
      <c r="D2994" s="161">
        <v>11966993</v>
      </c>
      <c r="E2994" s="161">
        <v>11947102.539999999</v>
      </c>
      <c r="F2994" s="162">
        <f>D2994-E2994</f>
        <v>19890.460000000894</v>
      </c>
      <c r="G2994" s="52">
        <f t="shared" si="168"/>
        <v>0.99833788989431171</v>
      </c>
      <c r="H2994" s="92"/>
    </row>
    <row r="2995" spans="1:8" s="15" customFormat="1" outlineLevel="2">
      <c r="A2995" s="89" t="s">
        <v>341</v>
      </c>
      <c r="B2995" s="104" t="s">
        <v>344</v>
      </c>
      <c r="C2995" s="103" t="s">
        <v>345</v>
      </c>
      <c r="D2995" s="161">
        <v>480000</v>
      </c>
      <c r="E2995" s="161">
        <v>449706.72</v>
      </c>
      <c r="F2995" s="162">
        <f>D2995-E2995</f>
        <v>30293.280000000028</v>
      </c>
      <c r="G2995" s="52">
        <f t="shared" si="168"/>
        <v>0.93688899999999997</v>
      </c>
      <c r="H2995" s="92"/>
    </row>
    <row r="2996" spans="1:8" s="15" customFormat="1" ht="25.5" outlineLevel="2">
      <c r="A2996" s="89" t="s">
        <v>341</v>
      </c>
      <c r="B2996" s="104" t="s">
        <v>346</v>
      </c>
      <c r="C2996" s="103" t="s">
        <v>347</v>
      </c>
      <c r="D2996" s="161">
        <v>13320000</v>
      </c>
      <c r="E2996" s="161">
        <v>13319999.960000001</v>
      </c>
      <c r="F2996" s="162">
        <f>D2996-E2996</f>
        <v>3.9999999105930328E-2</v>
      </c>
      <c r="G2996" s="52">
        <f t="shared" si="168"/>
        <v>0.99999999699699704</v>
      </c>
      <c r="H2996" s="92"/>
    </row>
    <row r="2997" spans="1:8" s="101" customFormat="1" ht="38.25" outlineLevel="2">
      <c r="A2997" s="89" t="s">
        <v>341</v>
      </c>
      <c r="B2997" s="104" t="s">
        <v>348</v>
      </c>
      <c r="C2997" s="103" t="s">
        <v>349</v>
      </c>
      <c r="D2997" s="161">
        <v>4800000</v>
      </c>
      <c r="E2997" s="161">
        <v>1485430.08</v>
      </c>
      <c r="F2997" s="162">
        <v>145.55000000000001</v>
      </c>
      <c r="G2997" s="52">
        <f t="shared" si="168"/>
        <v>0.30946460000000003</v>
      </c>
      <c r="H2997" s="100" t="s">
        <v>12320</v>
      </c>
    </row>
    <row r="2998" spans="1:8" s="15" customFormat="1" outlineLevel="2">
      <c r="A2998" s="89" t="s">
        <v>341</v>
      </c>
      <c r="B2998" s="104" t="s">
        <v>348</v>
      </c>
      <c r="C2998" s="103" t="s">
        <v>349</v>
      </c>
      <c r="D2998" s="161">
        <v>1500000</v>
      </c>
      <c r="E2998" s="161">
        <v>1208703.8</v>
      </c>
      <c r="F2998" s="162">
        <f t="shared" ref="F2998:F3029" si="169">D2998-E2998</f>
        <v>291296.19999999995</v>
      </c>
      <c r="G2998" s="52">
        <f t="shared" si="168"/>
        <v>0.8058025333333334</v>
      </c>
      <c r="H2998" s="92"/>
    </row>
    <row r="2999" spans="1:8" s="15" customFormat="1" outlineLevel="2">
      <c r="A2999" s="89" t="s">
        <v>341</v>
      </c>
      <c r="B2999" s="104" t="s">
        <v>348</v>
      </c>
      <c r="C2999" s="103" t="s">
        <v>349</v>
      </c>
      <c r="D2999" s="161">
        <v>4628000</v>
      </c>
      <c r="E2999" s="161">
        <v>4626559.95</v>
      </c>
      <c r="F2999" s="162">
        <f t="shared" si="169"/>
        <v>1440.0499999998137</v>
      </c>
      <c r="G2999" s="52">
        <f t="shared" si="168"/>
        <v>0.99968883967156441</v>
      </c>
      <c r="H2999" s="92"/>
    </row>
    <row r="3000" spans="1:8" s="15" customFormat="1" outlineLevel="2">
      <c r="A3000" s="89" t="s">
        <v>341</v>
      </c>
      <c r="B3000" s="104" t="s">
        <v>350</v>
      </c>
      <c r="C3000" s="103" t="s">
        <v>351</v>
      </c>
      <c r="D3000" s="161">
        <v>2400000</v>
      </c>
      <c r="E3000" s="161">
        <v>2394109.4700000002</v>
      </c>
      <c r="F3000" s="162">
        <f t="shared" si="169"/>
        <v>5890.5299999997951</v>
      </c>
      <c r="G3000" s="52">
        <f t="shared" si="168"/>
        <v>0.99754561250000007</v>
      </c>
      <c r="H3000" s="92"/>
    </row>
    <row r="3001" spans="1:8" s="17" customFormat="1" ht="38.25" outlineLevel="2">
      <c r="A3001" s="89" t="s">
        <v>341</v>
      </c>
      <c r="B3001" s="104" t="s">
        <v>352</v>
      </c>
      <c r="C3001" s="103" t="s">
        <v>102</v>
      </c>
      <c r="D3001" s="161">
        <v>10000.450000000001</v>
      </c>
      <c r="E3001" s="161">
        <v>1845.24</v>
      </c>
      <c r="F3001" s="162">
        <f t="shared" si="169"/>
        <v>8155.2100000000009</v>
      </c>
      <c r="G3001" s="52">
        <f t="shared" si="168"/>
        <v>0.18451569679364427</v>
      </c>
      <c r="H3001" s="92"/>
    </row>
    <row r="3002" spans="1:8" s="15" customFormat="1" outlineLevel="2">
      <c r="A3002" s="89" t="s">
        <v>341</v>
      </c>
      <c r="B3002" s="104" t="s">
        <v>9585</v>
      </c>
      <c r="C3002" s="103" t="s">
        <v>9584</v>
      </c>
      <c r="D3002" s="161">
        <v>9225895</v>
      </c>
      <c r="E3002" s="161">
        <v>7772992.6500000004</v>
      </c>
      <c r="F3002" s="162">
        <f t="shared" si="169"/>
        <v>1452902.3499999996</v>
      </c>
      <c r="G3002" s="52">
        <f t="shared" si="168"/>
        <v>0.84251908893391914</v>
      </c>
      <c r="H3002" s="92"/>
    </row>
    <row r="3003" spans="1:8" s="15" customFormat="1" outlineLevel="2">
      <c r="A3003" s="89" t="s">
        <v>341</v>
      </c>
      <c r="B3003" s="104" t="s">
        <v>9583</v>
      </c>
      <c r="C3003" s="103" t="s">
        <v>9582</v>
      </c>
      <c r="D3003" s="161">
        <v>4612948</v>
      </c>
      <c r="E3003" s="161">
        <v>4612946.99</v>
      </c>
      <c r="F3003" s="162">
        <f t="shared" si="169"/>
        <v>1.0099999997764826</v>
      </c>
      <c r="G3003" s="52">
        <f t="shared" si="168"/>
        <v>0.99999978105107623</v>
      </c>
      <c r="H3003" s="92"/>
    </row>
    <row r="3004" spans="1:8" s="15" customFormat="1" outlineLevel="2">
      <c r="A3004" s="89" t="s">
        <v>341</v>
      </c>
      <c r="B3004" s="104" t="s">
        <v>9581</v>
      </c>
      <c r="C3004" s="103" t="s">
        <v>9580</v>
      </c>
      <c r="D3004" s="161">
        <v>13838842</v>
      </c>
      <c r="E3004" s="161">
        <v>12803725.27</v>
      </c>
      <c r="F3004" s="162">
        <f t="shared" si="169"/>
        <v>1035116.7300000004</v>
      </c>
      <c r="G3004" s="52">
        <f t="shared" si="168"/>
        <v>0.92520207037554147</v>
      </c>
      <c r="H3004" s="92"/>
    </row>
    <row r="3005" spans="1:8" s="15" customFormat="1" outlineLevel="2">
      <c r="A3005" s="89" t="s">
        <v>341</v>
      </c>
      <c r="B3005" s="104" t="s">
        <v>9579</v>
      </c>
      <c r="C3005" s="103" t="s">
        <v>9578</v>
      </c>
      <c r="D3005" s="161">
        <v>9225895</v>
      </c>
      <c r="E3005" s="161">
        <v>9043854.3399999999</v>
      </c>
      <c r="F3005" s="162">
        <f t="shared" si="169"/>
        <v>182040.66000000015</v>
      </c>
      <c r="G3005" s="52">
        <f t="shared" si="168"/>
        <v>0.98026850945084454</v>
      </c>
      <c r="H3005" s="92"/>
    </row>
    <row r="3006" spans="1:8" s="15" customFormat="1" outlineLevel="2">
      <c r="A3006" s="89" t="s">
        <v>341</v>
      </c>
      <c r="B3006" s="104" t="s">
        <v>9577</v>
      </c>
      <c r="C3006" s="103" t="s">
        <v>9576</v>
      </c>
      <c r="D3006" s="161">
        <v>1050727</v>
      </c>
      <c r="E3006" s="161">
        <v>747152.71</v>
      </c>
      <c r="F3006" s="162">
        <f t="shared" si="169"/>
        <v>303574.29000000004</v>
      </c>
      <c r="G3006" s="52">
        <f t="shared" si="168"/>
        <v>0.71108167011983126</v>
      </c>
      <c r="H3006" s="92"/>
    </row>
    <row r="3007" spans="1:8" s="15" customFormat="1" outlineLevel="2">
      <c r="A3007" s="89" t="s">
        <v>341</v>
      </c>
      <c r="B3007" s="104" t="s">
        <v>9575</v>
      </c>
      <c r="C3007" s="103" t="s">
        <v>9574</v>
      </c>
      <c r="D3007" s="161">
        <v>666314</v>
      </c>
      <c r="E3007" s="161">
        <v>556000</v>
      </c>
      <c r="F3007" s="162">
        <f t="shared" si="169"/>
        <v>110314</v>
      </c>
      <c r="G3007" s="52">
        <f t="shared" si="168"/>
        <v>0.83444141951092132</v>
      </c>
      <c r="H3007" s="92"/>
    </row>
    <row r="3008" spans="1:8" s="15" customFormat="1" outlineLevel="2">
      <c r="A3008" s="89" t="s">
        <v>341</v>
      </c>
      <c r="B3008" s="104" t="s">
        <v>9573</v>
      </c>
      <c r="C3008" s="103" t="s">
        <v>9572</v>
      </c>
      <c r="D3008" s="161">
        <v>19220615</v>
      </c>
      <c r="E3008" s="161">
        <v>17682864.399999999</v>
      </c>
      <c r="F3008" s="162">
        <f t="shared" si="169"/>
        <v>1537750.6000000015</v>
      </c>
      <c r="G3008" s="52">
        <f t="shared" si="168"/>
        <v>0.91999472441438523</v>
      </c>
      <c r="H3008" s="92"/>
    </row>
    <row r="3009" spans="1:8" s="15" customFormat="1" ht="25.5" outlineLevel="2">
      <c r="A3009" s="89" t="s">
        <v>341</v>
      </c>
      <c r="B3009" s="104" t="s">
        <v>9571</v>
      </c>
      <c r="C3009" s="103" t="s">
        <v>9570</v>
      </c>
      <c r="D3009" s="161">
        <v>20501989</v>
      </c>
      <c r="E3009" s="161">
        <v>17619382.120000001</v>
      </c>
      <c r="F3009" s="162">
        <f t="shared" si="169"/>
        <v>2882606.879999999</v>
      </c>
      <c r="G3009" s="52">
        <f t="shared" si="168"/>
        <v>0.85939867200201903</v>
      </c>
      <c r="H3009" s="92"/>
    </row>
    <row r="3010" spans="1:8" s="15" customFormat="1" outlineLevel="2">
      <c r="A3010" s="89" t="s">
        <v>341</v>
      </c>
      <c r="B3010" s="104" t="s">
        <v>353</v>
      </c>
      <c r="C3010" s="103" t="s">
        <v>354</v>
      </c>
      <c r="D3010" s="161">
        <v>1200000</v>
      </c>
      <c r="E3010" s="161">
        <v>1097072.5</v>
      </c>
      <c r="F3010" s="162">
        <f t="shared" si="169"/>
        <v>102927.5</v>
      </c>
      <c r="G3010" s="52">
        <f t="shared" si="168"/>
        <v>0.91422708333333336</v>
      </c>
      <c r="H3010" s="92"/>
    </row>
    <row r="3011" spans="1:8" s="15" customFormat="1" outlineLevel="2">
      <c r="A3011" s="89" t="s">
        <v>341</v>
      </c>
      <c r="B3011" s="104" t="s">
        <v>11135</v>
      </c>
      <c r="C3011" s="103" t="s">
        <v>11136</v>
      </c>
      <c r="D3011" s="161">
        <v>1490250</v>
      </c>
      <c r="E3011" s="161">
        <v>1490249.95</v>
      </c>
      <c r="F3011" s="162">
        <f t="shared" si="169"/>
        <v>5.0000000046566129E-2</v>
      </c>
      <c r="G3011" s="52">
        <f t="shared" si="168"/>
        <v>0.99999996644858247</v>
      </c>
      <c r="H3011" s="92"/>
    </row>
    <row r="3012" spans="1:8" s="15" customFormat="1" ht="25.5" outlineLevel="2">
      <c r="A3012" s="89" t="s">
        <v>341</v>
      </c>
      <c r="B3012" s="104" t="s">
        <v>11962</v>
      </c>
      <c r="C3012" s="103" t="s">
        <v>11963</v>
      </c>
      <c r="D3012" s="161">
        <v>2000000</v>
      </c>
      <c r="E3012" s="161">
        <v>839433.61</v>
      </c>
      <c r="F3012" s="162">
        <f t="shared" si="169"/>
        <v>1160566.3900000001</v>
      </c>
      <c r="G3012" s="52">
        <f t="shared" si="168"/>
        <v>0.41971680499999997</v>
      </c>
      <c r="H3012" s="92"/>
    </row>
    <row r="3013" spans="1:8" s="15" customFormat="1" outlineLevel="2">
      <c r="A3013" s="89" t="s">
        <v>341</v>
      </c>
      <c r="B3013" s="104" t="s">
        <v>11741</v>
      </c>
      <c r="C3013" s="103" t="s">
        <v>11964</v>
      </c>
      <c r="D3013" s="161">
        <v>491964</v>
      </c>
      <c r="E3013" s="161">
        <v>470844.53</v>
      </c>
      <c r="F3013" s="162">
        <f t="shared" si="169"/>
        <v>21119.469999999972</v>
      </c>
      <c r="G3013" s="52">
        <f t="shared" si="168"/>
        <v>0.95707110682895502</v>
      </c>
      <c r="H3013" s="92"/>
    </row>
    <row r="3014" spans="1:8" s="15" customFormat="1" outlineLevel="2">
      <c r="A3014" s="89" t="s">
        <v>341</v>
      </c>
      <c r="B3014" s="104" t="s">
        <v>3913</v>
      </c>
      <c r="C3014" s="103" t="s">
        <v>3912</v>
      </c>
      <c r="D3014" s="161">
        <v>15623011</v>
      </c>
      <c r="E3014" s="161">
        <v>10859192.65</v>
      </c>
      <c r="F3014" s="162">
        <f t="shared" si="169"/>
        <v>4763818.3499999996</v>
      </c>
      <c r="G3014" s="52">
        <f t="shared" si="168"/>
        <v>0.69507681009761824</v>
      </c>
      <c r="H3014" s="92"/>
    </row>
    <row r="3015" spans="1:8" s="15" customFormat="1" ht="25.5" outlineLevel="2">
      <c r="A3015" s="89" t="s">
        <v>341</v>
      </c>
      <c r="B3015" s="104" t="s">
        <v>3911</v>
      </c>
      <c r="C3015" s="103" t="s">
        <v>3910</v>
      </c>
      <c r="D3015" s="161">
        <v>1602360</v>
      </c>
      <c r="E3015" s="161">
        <v>1293683.3999999999</v>
      </c>
      <c r="F3015" s="162">
        <f t="shared" si="169"/>
        <v>308676.60000000009</v>
      </c>
      <c r="G3015" s="52">
        <f t="shared" si="168"/>
        <v>0.80736126713098177</v>
      </c>
      <c r="H3015" s="90"/>
    </row>
    <row r="3016" spans="1:8" s="15" customFormat="1" outlineLevel="2">
      <c r="A3016" s="89" t="s">
        <v>341</v>
      </c>
      <c r="B3016" s="104" t="s">
        <v>3907</v>
      </c>
      <c r="C3016" s="103" t="s">
        <v>3906</v>
      </c>
      <c r="D3016" s="161">
        <v>3204720</v>
      </c>
      <c r="E3016" s="161">
        <v>2863030.62</v>
      </c>
      <c r="F3016" s="162">
        <f t="shared" si="169"/>
        <v>341689.37999999989</v>
      </c>
      <c r="G3016" s="52">
        <f t="shared" si="168"/>
        <v>0.89337933423200777</v>
      </c>
      <c r="H3016" s="92"/>
    </row>
    <row r="3017" spans="1:8" s="15" customFormat="1" ht="25.5" outlineLevel="2">
      <c r="A3017" s="89" t="s">
        <v>341</v>
      </c>
      <c r="B3017" s="104" t="s">
        <v>3905</v>
      </c>
      <c r="C3017" s="103" t="s">
        <v>3904</v>
      </c>
      <c r="D3017" s="161">
        <v>1602360</v>
      </c>
      <c r="E3017" s="161">
        <v>1281888</v>
      </c>
      <c r="F3017" s="162">
        <f t="shared" si="169"/>
        <v>320472</v>
      </c>
      <c r="G3017" s="52">
        <f t="shared" si="168"/>
        <v>0.8</v>
      </c>
      <c r="H3017" s="92"/>
    </row>
    <row r="3018" spans="1:8" s="15" customFormat="1" outlineLevel="2">
      <c r="A3018" s="89" t="s">
        <v>341</v>
      </c>
      <c r="B3018" s="104" t="s">
        <v>3903</v>
      </c>
      <c r="C3018" s="103" t="s">
        <v>3902</v>
      </c>
      <c r="D3018" s="161">
        <v>2403540</v>
      </c>
      <c r="E3018" s="161">
        <v>2158081.27</v>
      </c>
      <c r="F3018" s="162">
        <f t="shared" si="169"/>
        <v>245458.72999999998</v>
      </c>
      <c r="G3018" s="52">
        <f t="shared" si="168"/>
        <v>0.89787616182797036</v>
      </c>
      <c r="H3018" s="92"/>
    </row>
    <row r="3019" spans="1:8" s="15" customFormat="1" outlineLevel="2">
      <c r="A3019" s="89" t="s">
        <v>341</v>
      </c>
      <c r="B3019" s="104" t="s">
        <v>3901</v>
      </c>
      <c r="C3019" s="103" t="s">
        <v>3900</v>
      </c>
      <c r="D3019" s="161">
        <v>1201770</v>
      </c>
      <c r="E3019" s="161">
        <v>740063.49</v>
      </c>
      <c r="F3019" s="162">
        <f t="shared" si="169"/>
        <v>461706.51</v>
      </c>
      <c r="G3019" s="52">
        <f t="shared" si="168"/>
        <v>0.61581125340123322</v>
      </c>
      <c r="H3019" s="92"/>
    </row>
    <row r="3020" spans="1:8" s="15" customFormat="1" outlineLevel="2">
      <c r="A3020" s="89" t="s">
        <v>341</v>
      </c>
      <c r="B3020" s="104" t="s">
        <v>3899</v>
      </c>
      <c r="C3020" s="103" t="s">
        <v>3898</v>
      </c>
      <c r="D3020" s="161">
        <v>2804130</v>
      </c>
      <c r="E3020" s="161">
        <v>2519720.58</v>
      </c>
      <c r="F3020" s="162">
        <f t="shared" si="169"/>
        <v>284409.41999999993</v>
      </c>
      <c r="G3020" s="52">
        <f t="shared" si="168"/>
        <v>0.89857480929914091</v>
      </c>
      <c r="H3020" s="92"/>
    </row>
    <row r="3021" spans="1:8" s="15" customFormat="1" outlineLevel="2">
      <c r="A3021" s="89" t="s">
        <v>341</v>
      </c>
      <c r="B3021" s="104" t="s">
        <v>3897</v>
      </c>
      <c r="C3021" s="103" t="s">
        <v>3896</v>
      </c>
      <c r="D3021" s="161">
        <v>2403540</v>
      </c>
      <c r="E3021" s="161">
        <v>2159759.88</v>
      </c>
      <c r="F3021" s="162">
        <f t="shared" si="169"/>
        <v>243780.12000000011</v>
      </c>
      <c r="G3021" s="52">
        <f t="shared" si="168"/>
        <v>0.89857455253501084</v>
      </c>
      <c r="H3021" s="92"/>
    </row>
    <row r="3022" spans="1:8" s="15" customFormat="1" ht="25.5" outlineLevel="2">
      <c r="A3022" s="89" t="s">
        <v>341</v>
      </c>
      <c r="B3022" s="104" t="s">
        <v>3895</v>
      </c>
      <c r="C3022" s="103" t="s">
        <v>3894</v>
      </c>
      <c r="D3022" s="161">
        <v>4005900</v>
      </c>
      <c r="E3022" s="161">
        <v>2869713.96</v>
      </c>
      <c r="F3022" s="162">
        <f t="shared" si="169"/>
        <v>1136186.04</v>
      </c>
      <c r="G3022" s="52">
        <f t="shared" si="168"/>
        <v>0.71637184153373767</v>
      </c>
      <c r="H3022" s="92"/>
    </row>
    <row r="3023" spans="1:8" s="15" customFormat="1" ht="25.5" outlineLevel="2">
      <c r="A3023" s="89" t="s">
        <v>341</v>
      </c>
      <c r="B3023" s="104" t="s">
        <v>3891</v>
      </c>
      <c r="C3023" s="103" t="s">
        <v>3890</v>
      </c>
      <c r="D3023" s="161">
        <v>1602360</v>
      </c>
      <c r="E3023" s="161">
        <v>1439840</v>
      </c>
      <c r="F3023" s="162">
        <f t="shared" si="169"/>
        <v>162520</v>
      </c>
      <c r="G3023" s="52">
        <f t="shared" si="168"/>
        <v>0.89857460246136944</v>
      </c>
      <c r="H3023" s="92"/>
    </row>
    <row r="3024" spans="1:8" s="15" customFormat="1" ht="38.25" outlineLevel="2">
      <c r="A3024" s="89" t="s">
        <v>341</v>
      </c>
      <c r="B3024" s="104" t="s">
        <v>3887</v>
      </c>
      <c r="C3024" s="103" t="s">
        <v>3886</v>
      </c>
      <c r="D3024" s="161">
        <v>1602360</v>
      </c>
      <c r="E3024" s="161">
        <v>1358154.09</v>
      </c>
      <c r="F3024" s="162">
        <f t="shared" si="169"/>
        <v>244205.90999999992</v>
      </c>
      <c r="G3024" s="52">
        <f t="shared" si="168"/>
        <v>0.84759610199955071</v>
      </c>
      <c r="H3024" s="92"/>
    </row>
    <row r="3025" spans="1:8" s="15" customFormat="1" outlineLevel="2">
      <c r="A3025" s="89" t="s">
        <v>341</v>
      </c>
      <c r="B3025" s="104" t="s">
        <v>3885</v>
      </c>
      <c r="C3025" s="103" t="s">
        <v>3884</v>
      </c>
      <c r="D3025" s="161">
        <v>801180</v>
      </c>
      <c r="E3025" s="161">
        <v>334759.37</v>
      </c>
      <c r="F3025" s="162">
        <f t="shared" si="169"/>
        <v>466420.63</v>
      </c>
      <c r="G3025" s="52">
        <f t="shared" ref="G3025:G3046" si="170">E3025/D3025</f>
        <v>0.41783290895928504</v>
      </c>
      <c r="H3025" s="92"/>
    </row>
    <row r="3026" spans="1:8" s="15" customFormat="1" ht="25.5" outlineLevel="2">
      <c r="A3026" s="89" t="s">
        <v>341</v>
      </c>
      <c r="B3026" s="104" t="s">
        <v>3883</v>
      </c>
      <c r="C3026" s="103" t="s">
        <v>3882</v>
      </c>
      <c r="D3026" s="161">
        <v>801180</v>
      </c>
      <c r="E3026" s="161">
        <v>351254.8</v>
      </c>
      <c r="F3026" s="162">
        <f t="shared" si="169"/>
        <v>449925.2</v>
      </c>
      <c r="G3026" s="52">
        <f t="shared" si="170"/>
        <v>0.43842182780398908</v>
      </c>
      <c r="H3026" s="92"/>
    </row>
    <row r="3027" spans="1:8" s="15" customFormat="1" outlineLevel="2">
      <c r="A3027" s="89" t="s">
        <v>341</v>
      </c>
      <c r="B3027" s="104" t="s">
        <v>3881</v>
      </c>
      <c r="C3027" s="103" t="s">
        <v>3880</v>
      </c>
      <c r="D3027" s="161">
        <v>1201770</v>
      </c>
      <c r="E3027" s="161">
        <v>738314.82</v>
      </c>
      <c r="F3027" s="162">
        <f t="shared" si="169"/>
        <v>463455.18000000005</v>
      </c>
      <c r="G3027" s="52">
        <f t="shared" si="170"/>
        <v>0.61435617464240244</v>
      </c>
      <c r="H3027" s="92"/>
    </row>
    <row r="3028" spans="1:8" s="15" customFormat="1" outlineLevel="2">
      <c r="A3028" s="89" t="s">
        <v>341</v>
      </c>
      <c r="B3028" s="104" t="s">
        <v>3879</v>
      </c>
      <c r="C3028" s="103" t="s">
        <v>3878</v>
      </c>
      <c r="D3028" s="161">
        <v>8011801</v>
      </c>
      <c r="E3028" s="161">
        <v>6375396.9800000004</v>
      </c>
      <c r="F3028" s="162">
        <f t="shared" si="169"/>
        <v>1636404.0199999996</v>
      </c>
      <c r="G3028" s="52">
        <f t="shared" si="170"/>
        <v>0.7957507906149941</v>
      </c>
      <c r="H3028" s="92"/>
    </row>
    <row r="3029" spans="1:8" s="15" customFormat="1" ht="25.5" outlineLevel="2">
      <c r="A3029" s="89" t="s">
        <v>341</v>
      </c>
      <c r="B3029" s="104" t="s">
        <v>3877</v>
      </c>
      <c r="C3029" s="103" t="s">
        <v>3876</v>
      </c>
      <c r="D3029" s="161">
        <v>12017701</v>
      </c>
      <c r="E3029" s="161">
        <v>5185000.55</v>
      </c>
      <c r="F3029" s="162">
        <f t="shared" si="169"/>
        <v>6832700.4500000002</v>
      </c>
      <c r="G3029" s="52">
        <f t="shared" si="170"/>
        <v>0.43144695894830465</v>
      </c>
      <c r="H3029" s="92"/>
    </row>
    <row r="3030" spans="1:8" s="15" customFormat="1" outlineLevel="2">
      <c r="A3030" s="89" t="s">
        <v>341</v>
      </c>
      <c r="B3030" s="104" t="s">
        <v>3875</v>
      </c>
      <c r="C3030" s="103" t="s">
        <v>3874</v>
      </c>
      <c r="D3030" s="161">
        <v>5007375</v>
      </c>
      <c r="E3030" s="161">
        <v>4499499.95</v>
      </c>
      <c r="F3030" s="162">
        <f t="shared" ref="F3030:F3046" si="171">D3030-E3030</f>
        <v>507875.04999999981</v>
      </c>
      <c r="G3030" s="52">
        <f t="shared" si="170"/>
        <v>0.89857459247609783</v>
      </c>
      <c r="H3030" s="92"/>
    </row>
    <row r="3031" spans="1:8" s="15" customFormat="1" outlineLevel="2">
      <c r="A3031" s="89" t="s">
        <v>341</v>
      </c>
      <c r="B3031" s="104" t="s">
        <v>3873</v>
      </c>
      <c r="C3031" s="103" t="s">
        <v>3872</v>
      </c>
      <c r="D3031" s="161">
        <v>5007375</v>
      </c>
      <c r="E3031" s="161">
        <v>4498999.4800000004</v>
      </c>
      <c r="F3031" s="162">
        <f t="shared" si="171"/>
        <v>508375.51999999955</v>
      </c>
      <c r="G3031" s="52">
        <f t="shared" si="170"/>
        <v>0.89847464589730153</v>
      </c>
      <c r="H3031" s="92"/>
    </row>
    <row r="3032" spans="1:8" s="15" customFormat="1" outlineLevel="2">
      <c r="A3032" s="89" t="s">
        <v>341</v>
      </c>
      <c r="B3032" s="104" t="s">
        <v>3871</v>
      </c>
      <c r="C3032" s="103" t="s">
        <v>3870</v>
      </c>
      <c r="D3032" s="161">
        <v>14621536</v>
      </c>
      <c r="E3032" s="161">
        <v>8928660.1199999992</v>
      </c>
      <c r="F3032" s="162">
        <f t="shared" si="171"/>
        <v>5692875.8800000008</v>
      </c>
      <c r="G3032" s="52">
        <f t="shared" si="170"/>
        <v>0.61065131050527111</v>
      </c>
      <c r="H3032" s="92"/>
    </row>
    <row r="3033" spans="1:8" s="15" customFormat="1" outlineLevel="2">
      <c r="A3033" s="89" t="s">
        <v>341</v>
      </c>
      <c r="B3033" s="104" t="s">
        <v>3869</v>
      </c>
      <c r="C3033" s="103" t="s">
        <v>3868</v>
      </c>
      <c r="D3033" s="161">
        <v>5007375</v>
      </c>
      <c r="E3033" s="161">
        <v>4282391.51</v>
      </c>
      <c r="F3033" s="162">
        <f t="shared" si="171"/>
        <v>724983.49000000022</v>
      </c>
      <c r="G3033" s="52">
        <f t="shared" si="170"/>
        <v>0.85521685713572471</v>
      </c>
      <c r="H3033" s="92"/>
    </row>
    <row r="3034" spans="1:8" s="15" customFormat="1" outlineLevel="2">
      <c r="A3034" s="89" t="s">
        <v>341</v>
      </c>
      <c r="B3034" s="104" t="s">
        <v>11327</v>
      </c>
      <c r="C3034" s="103" t="s">
        <v>11328</v>
      </c>
      <c r="D3034" s="161">
        <v>7010325</v>
      </c>
      <c r="E3034" s="161">
        <v>6786908.1900000004</v>
      </c>
      <c r="F3034" s="162">
        <f t="shared" si="171"/>
        <v>223416.80999999959</v>
      </c>
      <c r="G3034" s="52">
        <f t="shared" si="170"/>
        <v>0.96813032063420745</v>
      </c>
      <c r="H3034" s="92"/>
    </row>
    <row r="3035" spans="1:8" s="15" customFormat="1" ht="25.5" outlineLevel="2">
      <c r="A3035" s="89" t="s">
        <v>341</v>
      </c>
      <c r="B3035" s="104" t="s">
        <v>3867</v>
      </c>
      <c r="C3035" s="103" t="s">
        <v>3866</v>
      </c>
      <c r="D3035" s="161">
        <v>1402065</v>
      </c>
      <c r="E3035" s="161">
        <v>1259859</v>
      </c>
      <c r="F3035" s="162">
        <f t="shared" si="171"/>
        <v>142206</v>
      </c>
      <c r="G3035" s="52">
        <f t="shared" si="170"/>
        <v>0.89857388922767489</v>
      </c>
      <c r="H3035" s="92"/>
    </row>
    <row r="3036" spans="1:8" s="15" customFormat="1" ht="25.5" outlineLevel="2">
      <c r="A3036" s="89" t="s">
        <v>341</v>
      </c>
      <c r="B3036" s="104" t="s">
        <v>3865</v>
      </c>
      <c r="C3036" s="103" t="s">
        <v>3864</v>
      </c>
      <c r="D3036" s="161">
        <v>20029501</v>
      </c>
      <c r="E3036" s="161">
        <v>17253428.530000001</v>
      </c>
      <c r="F3036" s="162">
        <f t="shared" si="171"/>
        <v>2776072.4699999988</v>
      </c>
      <c r="G3036" s="52">
        <f t="shared" si="170"/>
        <v>0.86140081722455297</v>
      </c>
      <c r="H3036" s="92"/>
    </row>
    <row r="3037" spans="1:8" s="15" customFormat="1" ht="25.5" outlineLevel="2">
      <c r="A3037" s="89" t="s">
        <v>341</v>
      </c>
      <c r="B3037" s="104" t="s">
        <v>3863</v>
      </c>
      <c r="C3037" s="103" t="s">
        <v>3862</v>
      </c>
      <c r="D3037" s="161">
        <v>5007375</v>
      </c>
      <c r="E3037" s="161">
        <v>4427975.5999999996</v>
      </c>
      <c r="F3037" s="162">
        <f t="shared" si="171"/>
        <v>579399.40000000037</v>
      </c>
      <c r="G3037" s="52">
        <f t="shared" si="170"/>
        <v>0.88429079108315223</v>
      </c>
      <c r="H3037" s="92"/>
    </row>
    <row r="3038" spans="1:8" s="15" customFormat="1" ht="25.5" outlineLevel="2">
      <c r="A3038" s="89" t="s">
        <v>341</v>
      </c>
      <c r="B3038" s="104" t="s">
        <v>3861</v>
      </c>
      <c r="C3038" s="103" t="s">
        <v>3860</v>
      </c>
      <c r="D3038" s="161">
        <v>7010325</v>
      </c>
      <c r="E3038" s="161">
        <v>5566006.2199999997</v>
      </c>
      <c r="F3038" s="162">
        <f t="shared" si="171"/>
        <v>1444318.7800000003</v>
      </c>
      <c r="G3038" s="52">
        <f t="shared" si="170"/>
        <v>0.79397263607607349</v>
      </c>
      <c r="H3038" s="92"/>
    </row>
    <row r="3039" spans="1:8" s="15" customFormat="1" outlineLevel="2">
      <c r="A3039" s="89" t="s">
        <v>341</v>
      </c>
      <c r="B3039" s="104" t="s">
        <v>11907</v>
      </c>
      <c r="C3039" s="103" t="s">
        <v>11908</v>
      </c>
      <c r="D3039" s="161">
        <v>2002950</v>
      </c>
      <c r="E3039" s="161">
        <v>1563833.59</v>
      </c>
      <c r="F3039" s="162">
        <f t="shared" si="171"/>
        <v>439116.40999999992</v>
      </c>
      <c r="G3039" s="52">
        <f t="shared" si="170"/>
        <v>0.78076516637959015</v>
      </c>
      <c r="H3039" s="92"/>
    </row>
    <row r="3040" spans="1:8" s="15" customFormat="1" outlineLevel="2">
      <c r="A3040" s="89" t="s">
        <v>341</v>
      </c>
      <c r="B3040" s="104" t="s">
        <v>11965</v>
      </c>
      <c r="C3040" s="103" t="s">
        <v>11966</v>
      </c>
      <c r="D3040" s="161">
        <v>7010325</v>
      </c>
      <c r="E3040" s="161">
        <v>5816781.2400000002</v>
      </c>
      <c r="F3040" s="162">
        <f t="shared" si="171"/>
        <v>1193543.7599999998</v>
      </c>
      <c r="G3040" s="52">
        <f t="shared" si="170"/>
        <v>0.82974487488097914</v>
      </c>
      <c r="H3040" s="92"/>
    </row>
    <row r="3041" spans="1:8" s="15" customFormat="1" outlineLevel="2">
      <c r="A3041" s="89" t="s">
        <v>341</v>
      </c>
      <c r="B3041" s="104" t="s">
        <v>3859</v>
      </c>
      <c r="C3041" s="103" t="s">
        <v>3858</v>
      </c>
      <c r="D3041" s="161">
        <v>4005900</v>
      </c>
      <c r="E3041" s="161">
        <v>2098086.71</v>
      </c>
      <c r="F3041" s="162">
        <f t="shared" si="171"/>
        <v>1907813.29</v>
      </c>
      <c r="G3041" s="52">
        <f t="shared" si="170"/>
        <v>0.52374914750742652</v>
      </c>
      <c r="H3041" s="92"/>
    </row>
    <row r="3042" spans="1:8" s="15" customFormat="1" outlineLevel="2">
      <c r="A3042" s="89" t="s">
        <v>341</v>
      </c>
      <c r="B3042" s="104" t="s">
        <v>10609</v>
      </c>
      <c r="C3042" s="103" t="s">
        <v>10608</v>
      </c>
      <c r="D3042" s="161">
        <v>2004683</v>
      </c>
      <c r="E3042" s="161">
        <v>1175681.56</v>
      </c>
      <c r="F3042" s="162">
        <f t="shared" si="171"/>
        <v>829001.44</v>
      </c>
      <c r="G3042" s="52">
        <f t="shared" si="170"/>
        <v>0.58646756619375739</v>
      </c>
      <c r="H3042" s="92"/>
    </row>
    <row r="3043" spans="1:8" s="15" customFormat="1" outlineLevel="2">
      <c r="A3043" s="89" t="s">
        <v>341</v>
      </c>
      <c r="B3043" s="104" t="s">
        <v>10607</v>
      </c>
      <c r="C3043" s="103" t="s">
        <v>10606</v>
      </c>
      <c r="D3043" s="161">
        <v>3007024</v>
      </c>
      <c r="E3043" s="161">
        <v>2886743.8</v>
      </c>
      <c r="F3043" s="162">
        <f t="shared" si="171"/>
        <v>120280.20000000019</v>
      </c>
      <c r="G3043" s="52">
        <f t="shared" si="170"/>
        <v>0.96000025274158096</v>
      </c>
      <c r="H3043" s="92"/>
    </row>
    <row r="3044" spans="1:8" s="15" customFormat="1" outlineLevel="2">
      <c r="A3044" s="89" t="s">
        <v>341</v>
      </c>
      <c r="B3044" s="104" t="s">
        <v>10605</v>
      </c>
      <c r="C3044" s="103" t="s">
        <v>10604</v>
      </c>
      <c r="D3044" s="161">
        <v>3007024</v>
      </c>
      <c r="E3044" s="161">
        <v>2842338.58</v>
      </c>
      <c r="F3044" s="162">
        <f t="shared" si="171"/>
        <v>164685.41999999993</v>
      </c>
      <c r="G3044" s="52">
        <f t="shared" si="170"/>
        <v>0.94523308759757163</v>
      </c>
      <c r="H3044" s="92"/>
    </row>
    <row r="3045" spans="1:8" s="15" customFormat="1" outlineLevel="2">
      <c r="A3045" s="89" t="s">
        <v>341</v>
      </c>
      <c r="B3045" s="104" t="s">
        <v>10603</v>
      </c>
      <c r="C3045" s="103" t="s">
        <v>10602</v>
      </c>
      <c r="D3045" s="161">
        <v>2004683</v>
      </c>
      <c r="E3045" s="161">
        <v>1855290.71</v>
      </c>
      <c r="F3045" s="162">
        <f t="shared" si="171"/>
        <v>149392.29000000004</v>
      </c>
      <c r="G3045" s="52">
        <f t="shared" si="170"/>
        <v>0.92547834744944713</v>
      </c>
      <c r="H3045" s="92"/>
    </row>
    <row r="3046" spans="1:8" s="15" customFormat="1" outlineLevel="2">
      <c r="A3046" s="89" t="s">
        <v>341</v>
      </c>
      <c r="B3046" s="104" t="s">
        <v>11045</v>
      </c>
      <c r="C3046" s="103" t="s">
        <v>11044</v>
      </c>
      <c r="D3046" s="161">
        <v>12682446</v>
      </c>
      <c r="E3046" s="161">
        <v>10360689.300000001</v>
      </c>
      <c r="F3046" s="162">
        <f t="shared" si="171"/>
        <v>2321756.6999999993</v>
      </c>
      <c r="G3046" s="52">
        <f t="shared" si="170"/>
        <v>0.816931473628983</v>
      </c>
      <c r="H3046" s="92"/>
    </row>
    <row r="3047" spans="1:8" s="101" customFormat="1" outlineLevel="1">
      <c r="A3047" s="91" t="s">
        <v>11193</v>
      </c>
      <c r="B3047" s="104"/>
      <c r="C3047" s="103"/>
      <c r="D3047" s="161"/>
      <c r="E3047" s="161"/>
      <c r="F3047" s="162">
        <f>SUBTOTAL(9,F2993:F3046)</f>
        <v>47233082.25</v>
      </c>
      <c r="G3047" s="52"/>
      <c r="H3047" s="92"/>
    </row>
    <row r="3048" spans="1:8" s="15" customFormat="1" ht="25.5" outlineLevel="2">
      <c r="A3048" s="89" t="s">
        <v>364</v>
      </c>
      <c r="B3048" s="104" t="s">
        <v>362</v>
      </c>
      <c r="C3048" s="103" t="s">
        <v>363</v>
      </c>
      <c r="D3048" s="161">
        <v>7800000</v>
      </c>
      <c r="E3048" s="161">
        <v>7319249</v>
      </c>
      <c r="F3048" s="162">
        <f t="shared" ref="F3048:F3111" si="172">D3048-E3048</f>
        <v>480751</v>
      </c>
      <c r="G3048" s="52">
        <f t="shared" ref="G3048:G3111" si="173">E3048/D3048</f>
        <v>0.93836525641025637</v>
      </c>
      <c r="H3048" s="92"/>
    </row>
    <row r="3049" spans="1:8" s="15" customFormat="1" ht="25.5" outlineLevel="2">
      <c r="A3049" s="89" t="s">
        <v>364</v>
      </c>
      <c r="B3049" s="104" t="s">
        <v>362</v>
      </c>
      <c r="C3049" s="103" t="s">
        <v>363</v>
      </c>
      <c r="D3049" s="161">
        <v>41529256</v>
      </c>
      <c r="E3049" s="161">
        <v>41496092</v>
      </c>
      <c r="F3049" s="162">
        <f t="shared" si="172"/>
        <v>33164</v>
      </c>
      <c r="G3049" s="52">
        <f t="shared" si="173"/>
        <v>0.9992014304325606</v>
      </c>
      <c r="H3049" s="92"/>
    </row>
    <row r="3050" spans="1:8" s="15" customFormat="1" ht="63.75" outlineLevel="2">
      <c r="A3050" s="89" t="s">
        <v>364</v>
      </c>
      <c r="B3050" s="104" t="s">
        <v>365</v>
      </c>
      <c r="C3050" s="103" t="s">
        <v>366</v>
      </c>
      <c r="D3050" s="161">
        <v>2600000</v>
      </c>
      <c r="E3050" s="161">
        <v>2088742</v>
      </c>
      <c r="F3050" s="162">
        <f t="shared" si="172"/>
        <v>511258</v>
      </c>
      <c r="G3050" s="52">
        <f t="shared" si="173"/>
        <v>0.80336230769230765</v>
      </c>
      <c r="H3050" s="92"/>
    </row>
    <row r="3051" spans="1:8" s="15" customFormat="1" ht="38.25" outlineLevel="2">
      <c r="A3051" s="89" t="s">
        <v>364</v>
      </c>
      <c r="B3051" s="104" t="s">
        <v>367</v>
      </c>
      <c r="C3051" s="103" t="s">
        <v>368</v>
      </c>
      <c r="D3051" s="161">
        <v>10419720</v>
      </c>
      <c r="E3051" s="161">
        <v>9144501</v>
      </c>
      <c r="F3051" s="162">
        <f t="shared" si="172"/>
        <v>1275219</v>
      </c>
      <c r="G3051" s="52">
        <f t="shared" si="173"/>
        <v>0.87761484953530422</v>
      </c>
      <c r="H3051" s="92"/>
    </row>
    <row r="3052" spans="1:8" s="15" customFormat="1" outlineLevel="2">
      <c r="A3052" s="89" t="s">
        <v>364</v>
      </c>
      <c r="B3052" s="104" t="s">
        <v>369</v>
      </c>
      <c r="C3052" s="103" t="s">
        <v>370</v>
      </c>
      <c r="D3052" s="161">
        <v>1700000</v>
      </c>
      <c r="E3052" s="161">
        <v>957221</v>
      </c>
      <c r="F3052" s="162">
        <f t="shared" si="172"/>
        <v>742779</v>
      </c>
      <c r="G3052" s="52">
        <f t="shared" si="173"/>
        <v>0.56307117647058824</v>
      </c>
      <c r="H3052" s="92"/>
    </row>
    <row r="3053" spans="1:8" s="15" customFormat="1" outlineLevel="2">
      <c r="A3053" s="89" t="s">
        <v>364</v>
      </c>
      <c r="B3053" s="104" t="s">
        <v>369</v>
      </c>
      <c r="C3053" s="103" t="s">
        <v>370</v>
      </c>
      <c r="D3053" s="161">
        <v>3200000</v>
      </c>
      <c r="E3053" s="161">
        <v>2886475</v>
      </c>
      <c r="F3053" s="162">
        <f t="shared" si="172"/>
        <v>313525</v>
      </c>
      <c r="G3053" s="52">
        <f t="shared" si="173"/>
        <v>0.90202343750000002</v>
      </c>
      <c r="H3053" s="92"/>
    </row>
    <row r="3054" spans="1:8" s="15" customFormat="1" outlineLevel="2">
      <c r="A3054" s="89" t="s">
        <v>364</v>
      </c>
      <c r="B3054" s="104" t="s">
        <v>369</v>
      </c>
      <c r="C3054" s="103" t="s">
        <v>370</v>
      </c>
      <c r="D3054" s="161">
        <v>3600000</v>
      </c>
      <c r="E3054" s="161">
        <v>3497227</v>
      </c>
      <c r="F3054" s="162">
        <f t="shared" si="172"/>
        <v>102773</v>
      </c>
      <c r="G3054" s="52">
        <f t="shared" si="173"/>
        <v>0.97145194444444449</v>
      </c>
      <c r="H3054" s="92"/>
    </row>
    <row r="3055" spans="1:8" s="15" customFormat="1" outlineLevel="2">
      <c r="A3055" s="89" t="s">
        <v>364</v>
      </c>
      <c r="B3055" s="104" t="s">
        <v>369</v>
      </c>
      <c r="C3055" s="103" t="s">
        <v>370</v>
      </c>
      <c r="D3055" s="161">
        <v>3200000</v>
      </c>
      <c r="E3055" s="161">
        <v>3193091</v>
      </c>
      <c r="F3055" s="162">
        <f t="shared" si="172"/>
        <v>6909</v>
      </c>
      <c r="G3055" s="52">
        <f t="shared" si="173"/>
        <v>0.99784093750000002</v>
      </c>
      <c r="H3055" s="92"/>
    </row>
    <row r="3056" spans="1:8" s="15" customFormat="1" outlineLevel="2">
      <c r="A3056" s="89" t="s">
        <v>364</v>
      </c>
      <c r="B3056" s="104" t="s">
        <v>369</v>
      </c>
      <c r="C3056" s="103" t="s">
        <v>370</v>
      </c>
      <c r="D3056" s="161">
        <v>1280000</v>
      </c>
      <c r="E3056" s="161">
        <v>1279734</v>
      </c>
      <c r="F3056" s="162">
        <f t="shared" si="172"/>
        <v>266</v>
      </c>
      <c r="G3056" s="52">
        <f t="shared" si="173"/>
        <v>0.99979218749999998</v>
      </c>
      <c r="H3056" s="92"/>
    </row>
    <row r="3057" spans="1:8" s="15" customFormat="1" outlineLevel="2">
      <c r="A3057" s="89" t="s">
        <v>364</v>
      </c>
      <c r="B3057" s="104" t="s">
        <v>371</v>
      </c>
      <c r="C3057" s="103" t="s">
        <v>372</v>
      </c>
      <c r="D3057" s="161">
        <v>6150596</v>
      </c>
      <c r="E3057" s="161">
        <v>5531870</v>
      </c>
      <c r="F3057" s="162">
        <f t="shared" si="172"/>
        <v>618726</v>
      </c>
      <c r="G3057" s="52">
        <f t="shared" si="173"/>
        <v>0.89940389516723263</v>
      </c>
      <c r="H3057" s="92"/>
    </row>
    <row r="3058" spans="1:8" s="15" customFormat="1" outlineLevel="2">
      <c r="A3058" s="89" t="s">
        <v>364</v>
      </c>
      <c r="B3058" s="104" t="s">
        <v>373</v>
      </c>
      <c r="C3058" s="103" t="s">
        <v>374</v>
      </c>
      <c r="D3058" s="161">
        <v>4800000</v>
      </c>
      <c r="E3058" s="161">
        <v>3842030</v>
      </c>
      <c r="F3058" s="162">
        <f t="shared" si="172"/>
        <v>957970</v>
      </c>
      <c r="G3058" s="52">
        <f t="shared" si="173"/>
        <v>0.80042291666666665</v>
      </c>
      <c r="H3058" s="92"/>
    </row>
    <row r="3059" spans="1:8" s="15" customFormat="1" outlineLevel="2">
      <c r="A3059" s="89" t="s">
        <v>364</v>
      </c>
      <c r="B3059" s="104" t="s">
        <v>12063</v>
      </c>
      <c r="C3059" s="103" t="s">
        <v>12064</v>
      </c>
      <c r="D3059" s="161">
        <v>19651790</v>
      </c>
      <c r="E3059" s="161">
        <v>17966624</v>
      </c>
      <c r="F3059" s="162">
        <f t="shared" si="172"/>
        <v>1685166</v>
      </c>
      <c r="G3059" s="52">
        <f t="shared" si="173"/>
        <v>0.91424872746960961</v>
      </c>
      <c r="H3059" s="92"/>
    </row>
    <row r="3060" spans="1:8" s="15" customFormat="1" outlineLevel="2">
      <c r="A3060" s="89" t="s">
        <v>364</v>
      </c>
      <c r="B3060" s="104" t="s">
        <v>11491</v>
      </c>
      <c r="C3060" s="103" t="s">
        <v>11492</v>
      </c>
      <c r="D3060" s="161">
        <v>2649954</v>
      </c>
      <c r="E3060" s="161">
        <v>2649953</v>
      </c>
      <c r="F3060" s="162">
        <f t="shared" si="172"/>
        <v>1</v>
      </c>
      <c r="G3060" s="52">
        <f t="shared" si="173"/>
        <v>0.9999996226349589</v>
      </c>
      <c r="H3060" s="92"/>
    </row>
    <row r="3061" spans="1:8" s="15" customFormat="1" outlineLevel="2">
      <c r="A3061" s="89" t="s">
        <v>364</v>
      </c>
      <c r="B3061" s="104" t="s">
        <v>11706</v>
      </c>
      <c r="C3061" s="103" t="s">
        <v>11707</v>
      </c>
      <c r="D3061" s="161">
        <v>3234810</v>
      </c>
      <c r="E3061" s="161">
        <v>3192604</v>
      </c>
      <c r="F3061" s="162">
        <f t="shared" si="172"/>
        <v>42206</v>
      </c>
      <c r="G3061" s="52">
        <f t="shared" si="173"/>
        <v>0.98695255671894178</v>
      </c>
      <c r="H3061" s="92"/>
    </row>
    <row r="3062" spans="1:8" s="15" customFormat="1" outlineLevel="2">
      <c r="A3062" s="89" t="s">
        <v>364</v>
      </c>
      <c r="B3062" s="104" t="s">
        <v>11294</v>
      </c>
      <c r="C3062" s="103" t="s">
        <v>11295</v>
      </c>
      <c r="D3062" s="161">
        <v>7803413</v>
      </c>
      <c r="E3062" s="161">
        <v>7790071</v>
      </c>
      <c r="F3062" s="162">
        <f t="shared" si="172"/>
        <v>13342</v>
      </c>
      <c r="G3062" s="52">
        <f t="shared" si="173"/>
        <v>0.99829023531113881</v>
      </c>
      <c r="H3062" s="92"/>
    </row>
    <row r="3063" spans="1:8" s="15" customFormat="1" ht="38.25" outlineLevel="2">
      <c r="A3063" s="89" t="s">
        <v>364</v>
      </c>
      <c r="B3063" s="104" t="s">
        <v>12065</v>
      </c>
      <c r="C3063" s="103" t="s">
        <v>12066</v>
      </c>
      <c r="D3063" s="161">
        <v>39983704</v>
      </c>
      <c r="E3063" s="161">
        <v>39983703</v>
      </c>
      <c r="F3063" s="162">
        <f t="shared" si="172"/>
        <v>1</v>
      </c>
      <c r="G3063" s="52">
        <f t="shared" si="173"/>
        <v>0.99999997498981086</v>
      </c>
      <c r="H3063" s="92"/>
    </row>
    <row r="3064" spans="1:8" s="15" customFormat="1" outlineLevel="2">
      <c r="A3064" s="89" t="s">
        <v>364</v>
      </c>
      <c r="B3064" s="104" t="s">
        <v>377</v>
      </c>
      <c r="C3064" s="103" t="s">
        <v>378</v>
      </c>
      <c r="D3064" s="161">
        <v>19484965</v>
      </c>
      <c r="E3064" s="161">
        <v>19028459</v>
      </c>
      <c r="F3064" s="162">
        <f t="shared" si="172"/>
        <v>456506</v>
      </c>
      <c r="G3064" s="52">
        <f t="shared" si="173"/>
        <v>0.97657137182437848</v>
      </c>
      <c r="H3064" s="92"/>
    </row>
    <row r="3065" spans="1:8" s="15" customFormat="1" ht="25.5" outlineLevel="2">
      <c r="A3065" s="89" t="s">
        <v>364</v>
      </c>
      <c r="B3065" s="104" t="s">
        <v>379</v>
      </c>
      <c r="C3065" s="103" t="s">
        <v>380</v>
      </c>
      <c r="D3065" s="161">
        <v>35816219</v>
      </c>
      <c r="E3065" s="161">
        <v>33708270</v>
      </c>
      <c r="F3065" s="162">
        <f t="shared" si="172"/>
        <v>2107949</v>
      </c>
      <c r="G3065" s="52">
        <f t="shared" si="173"/>
        <v>0.94114540677786229</v>
      </c>
      <c r="H3065" s="92"/>
    </row>
    <row r="3066" spans="1:8" s="15" customFormat="1" ht="25.5" outlineLevel="2">
      <c r="A3066" s="89" t="s">
        <v>364</v>
      </c>
      <c r="B3066" s="104" t="s">
        <v>11493</v>
      </c>
      <c r="C3066" s="103" t="s">
        <v>11494</v>
      </c>
      <c r="D3066" s="161">
        <v>50270552</v>
      </c>
      <c r="E3066" s="161">
        <v>50269057</v>
      </c>
      <c r="F3066" s="162">
        <f t="shared" si="172"/>
        <v>1495</v>
      </c>
      <c r="G3066" s="52">
        <f t="shared" si="173"/>
        <v>0.99997026091935493</v>
      </c>
      <c r="H3066" s="92"/>
    </row>
    <row r="3067" spans="1:8" s="15" customFormat="1" ht="51" outlineLevel="2">
      <c r="A3067" s="89" t="s">
        <v>364</v>
      </c>
      <c r="B3067" s="104" t="s">
        <v>381</v>
      </c>
      <c r="C3067" s="103" t="s">
        <v>382</v>
      </c>
      <c r="D3067" s="161">
        <v>9800000</v>
      </c>
      <c r="E3067" s="161">
        <v>9784773</v>
      </c>
      <c r="F3067" s="162">
        <f t="shared" si="172"/>
        <v>15227</v>
      </c>
      <c r="G3067" s="52">
        <f t="shared" si="173"/>
        <v>0.99844622448979592</v>
      </c>
      <c r="H3067" s="92"/>
    </row>
    <row r="3068" spans="1:8" s="15" customFormat="1" ht="25.5" outlineLevel="2">
      <c r="A3068" s="89" t="s">
        <v>364</v>
      </c>
      <c r="B3068" s="104" t="s">
        <v>9567</v>
      </c>
      <c r="C3068" s="103" t="s">
        <v>9566</v>
      </c>
      <c r="D3068" s="161">
        <v>1435139</v>
      </c>
      <c r="E3068" s="161">
        <v>1435123</v>
      </c>
      <c r="F3068" s="162">
        <f t="shared" si="172"/>
        <v>16</v>
      </c>
      <c r="G3068" s="52">
        <f t="shared" si="173"/>
        <v>0.9999888512541294</v>
      </c>
      <c r="H3068" s="92"/>
    </row>
    <row r="3069" spans="1:8" s="15" customFormat="1" outlineLevel="2">
      <c r="A3069" s="89" t="s">
        <v>364</v>
      </c>
      <c r="B3069" s="104" t="s">
        <v>11329</v>
      </c>
      <c r="C3069" s="103" t="s">
        <v>11330</v>
      </c>
      <c r="D3069" s="161">
        <v>7688246</v>
      </c>
      <c r="E3069" s="161">
        <v>7576476</v>
      </c>
      <c r="F3069" s="162">
        <f t="shared" si="172"/>
        <v>111770</v>
      </c>
      <c r="G3069" s="52">
        <f t="shared" si="173"/>
        <v>0.98546222376339154</v>
      </c>
      <c r="H3069" s="92"/>
    </row>
    <row r="3070" spans="1:8" s="15" customFormat="1" outlineLevel="2">
      <c r="A3070" s="89" t="s">
        <v>364</v>
      </c>
      <c r="B3070" s="104" t="s">
        <v>9565</v>
      </c>
      <c r="C3070" s="103" t="s">
        <v>9564</v>
      </c>
      <c r="D3070" s="161">
        <v>1168614</v>
      </c>
      <c r="E3070" s="161">
        <v>909142</v>
      </c>
      <c r="F3070" s="162">
        <f t="shared" si="172"/>
        <v>259472</v>
      </c>
      <c r="G3070" s="52">
        <f t="shared" si="173"/>
        <v>0.77796603497818784</v>
      </c>
      <c r="H3070" s="92"/>
    </row>
    <row r="3071" spans="1:8" s="15" customFormat="1" ht="38.25" outlineLevel="2">
      <c r="A3071" s="89" t="s">
        <v>364</v>
      </c>
      <c r="B3071" s="104" t="s">
        <v>9563</v>
      </c>
      <c r="C3071" s="103" t="s">
        <v>9562</v>
      </c>
      <c r="D3071" s="161">
        <v>3075299</v>
      </c>
      <c r="E3071" s="161">
        <v>2818334</v>
      </c>
      <c r="F3071" s="162">
        <f t="shared" si="172"/>
        <v>256965</v>
      </c>
      <c r="G3071" s="52">
        <f t="shared" si="173"/>
        <v>0.91644227114176535</v>
      </c>
      <c r="H3071" s="90"/>
    </row>
    <row r="3072" spans="1:8" s="15" customFormat="1" ht="38.25" outlineLevel="2">
      <c r="A3072" s="89" t="s">
        <v>364</v>
      </c>
      <c r="B3072" s="104" t="s">
        <v>383</v>
      </c>
      <c r="C3072" s="103" t="s">
        <v>384</v>
      </c>
      <c r="D3072" s="161">
        <v>9906214</v>
      </c>
      <c r="E3072" s="161">
        <v>8349084</v>
      </c>
      <c r="F3072" s="162">
        <f t="shared" si="172"/>
        <v>1557130</v>
      </c>
      <c r="G3072" s="52">
        <f t="shared" si="173"/>
        <v>0.84281280416514326</v>
      </c>
      <c r="H3072" s="92"/>
    </row>
    <row r="3073" spans="1:8" s="15" customFormat="1" ht="25.5" outlineLevel="2">
      <c r="A3073" s="89" t="s">
        <v>364</v>
      </c>
      <c r="B3073" s="104" t="s">
        <v>11495</v>
      </c>
      <c r="C3073" s="103" t="s">
        <v>11496</v>
      </c>
      <c r="D3073" s="161">
        <v>12916253</v>
      </c>
      <c r="E3073" s="161">
        <v>12916252</v>
      </c>
      <c r="F3073" s="162">
        <f t="shared" si="172"/>
        <v>1</v>
      </c>
      <c r="G3073" s="52">
        <f t="shared" si="173"/>
        <v>0.99999992257816561</v>
      </c>
      <c r="H3073" s="92"/>
    </row>
    <row r="3074" spans="1:8" s="15" customFormat="1" ht="25.5" outlineLevel="2">
      <c r="A3074" s="89" t="s">
        <v>364</v>
      </c>
      <c r="B3074" s="104" t="s">
        <v>385</v>
      </c>
      <c r="C3074" s="103" t="s">
        <v>386</v>
      </c>
      <c r="D3074" s="161">
        <v>8995247</v>
      </c>
      <c r="E3074" s="161">
        <v>3280000</v>
      </c>
      <c r="F3074" s="162">
        <f t="shared" si="172"/>
        <v>5715247</v>
      </c>
      <c r="G3074" s="52">
        <f t="shared" si="173"/>
        <v>0.36463701330269199</v>
      </c>
      <c r="H3074" s="92"/>
    </row>
    <row r="3075" spans="1:8" s="15" customFormat="1" outlineLevel="2">
      <c r="A3075" s="89" t="s">
        <v>364</v>
      </c>
      <c r="B3075" s="104" t="s">
        <v>9561</v>
      </c>
      <c r="C3075" s="103" t="s">
        <v>9560</v>
      </c>
      <c r="D3075" s="161">
        <v>9225895</v>
      </c>
      <c r="E3075" s="161">
        <v>4725180</v>
      </c>
      <c r="F3075" s="162">
        <f t="shared" si="172"/>
        <v>4500715</v>
      </c>
      <c r="G3075" s="52">
        <f t="shared" si="173"/>
        <v>0.51216494443086547</v>
      </c>
      <c r="H3075" s="92"/>
    </row>
    <row r="3076" spans="1:8" s="15" customFormat="1" outlineLevel="2">
      <c r="A3076" s="89" t="s">
        <v>364</v>
      </c>
      <c r="B3076" s="104" t="s">
        <v>9559</v>
      </c>
      <c r="C3076" s="103" t="s">
        <v>9558</v>
      </c>
      <c r="D3076" s="161">
        <v>1640159</v>
      </c>
      <c r="E3076" s="161">
        <v>1640158</v>
      </c>
      <c r="F3076" s="162">
        <f t="shared" si="172"/>
        <v>1</v>
      </c>
      <c r="G3076" s="52">
        <f t="shared" si="173"/>
        <v>0.99999939030301332</v>
      </c>
      <c r="H3076" s="92"/>
    </row>
    <row r="3077" spans="1:8" s="15" customFormat="1" outlineLevel="2">
      <c r="A3077" s="89" t="s">
        <v>364</v>
      </c>
      <c r="B3077" s="104" t="s">
        <v>9557</v>
      </c>
      <c r="C3077" s="103" t="s">
        <v>9556</v>
      </c>
      <c r="D3077" s="161">
        <v>1537648</v>
      </c>
      <c r="E3077" s="161">
        <v>1409166</v>
      </c>
      <c r="F3077" s="162">
        <f t="shared" si="172"/>
        <v>128482</v>
      </c>
      <c r="G3077" s="52">
        <f t="shared" si="173"/>
        <v>0.91644251480182726</v>
      </c>
      <c r="H3077" s="92"/>
    </row>
    <row r="3078" spans="1:8" s="15" customFormat="1" outlineLevel="2">
      <c r="A3078" s="89" t="s">
        <v>364</v>
      </c>
      <c r="B3078" s="104" t="s">
        <v>9555</v>
      </c>
      <c r="C3078" s="103" t="s">
        <v>9554</v>
      </c>
      <c r="D3078" s="161">
        <v>123012</v>
      </c>
      <c r="E3078" s="161">
        <v>120000</v>
      </c>
      <c r="F3078" s="162">
        <f t="shared" si="172"/>
        <v>3012</v>
      </c>
      <c r="G3078" s="52">
        <f t="shared" si="173"/>
        <v>0.97551458394302992</v>
      </c>
      <c r="H3078" s="92"/>
    </row>
    <row r="3079" spans="1:8" s="15" customFormat="1" ht="25.5" outlineLevel="2">
      <c r="A3079" s="89" t="s">
        <v>364</v>
      </c>
      <c r="B3079" s="104" t="s">
        <v>9553</v>
      </c>
      <c r="C3079" s="103" t="s">
        <v>9552</v>
      </c>
      <c r="D3079" s="161">
        <v>410040</v>
      </c>
      <c r="E3079" s="161">
        <v>371887</v>
      </c>
      <c r="F3079" s="162">
        <f t="shared" si="172"/>
        <v>38153</v>
      </c>
      <c r="G3079" s="52">
        <f t="shared" si="173"/>
        <v>0.90695298019705395</v>
      </c>
      <c r="H3079" s="92"/>
    </row>
    <row r="3080" spans="1:8" s="15" customFormat="1" ht="25.5" outlineLevel="2">
      <c r="A3080" s="89" t="s">
        <v>364</v>
      </c>
      <c r="B3080" s="104" t="s">
        <v>9551</v>
      </c>
      <c r="C3080" s="103" t="s">
        <v>9550</v>
      </c>
      <c r="D3080" s="161">
        <v>17196043</v>
      </c>
      <c r="E3080" s="161">
        <v>16973880</v>
      </c>
      <c r="F3080" s="162">
        <f t="shared" si="172"/>
        <v>222163</v>
      </c>
      <c r="G3080" s="52">
        <f t="shared" si="173"/>
        <v>0.98708057429258578</v>
      </c>
      <c r="H3080" s="92"/>
    </row>
    <row r="3081" spans="1:8" s="15" customFormat="1" ht="25.5" outlineLevel="2">
      <c r="A3081" s="89" t="s">
        <v>364</v>
      </c>
      <c r="B3081" s="104" t="s">
        <v>9549</v>
      </c>
      <c r="C3081" s="103" t="s">
        <v>9548</v>
      </c>
      <c r="D3081" s="161">
        <v>768825</v>
      </c>
      <c r="E3081" s="161">
        <v>743955</v>
      </c>
      <c r="F3081" s="162">
        <f t="shared" si="172"/>
        <v>24870</v>
      </c>
      <c r="G3081" s="52">
        <f t="shared" si="173"/>
        <v>0.96765193639644909</v>
      </c>
      <c r="H3081" s="92"/>
    </row>
    <row r="3082" spans="1:8" s="15" customFormat="1" ht="25.5" outlineLevel="2">
      <c r="A3082" s="89" t="s">
        <v>364</v>
      </c>
      <c r="B3082" s="104" t="s">
        <v>9547</v>
      </c>
      <c r="C3082" s="103" t="s">
        <v>9546</v>
      </c>
      <c r="D3082" s="161">
        <v>6150596</v>
      </c>
      <c r="E3082" s="161">
        <v>3938226</v>
      </c>
      <c r="F3082" s="162">
        <f t="shared" si="172"/>
        <v>2212370</v>
      </c>
      <c r="G3082" s="52">
        <f t="shared" si="173"/>
        <v>0.64029989939186382</v>
      </c>
      <c r="H3082" s="92"/>
    </row>
    <row r="3083" spans="1:8" s="15" customFormat="1" ht="25.5" outlineLevel="2">
      <c r="A3083" s="89" t="s">
        <v>364</v>
      </c>
      <c r="B3083" s="104" t="s">
        <v>9545</v>
      </c>
      <c r="C3083" s="103" t="s">
        <v>9544</v>
      </c>
      <c r="D3083" s="161">
        <v>1922061</v>
      </c>
      <c r="E3083" s="161">
        <v>441341</v>
      </c>
      <c r="F3083" s="162">
        <f t="shared" si="172"/>
        <v>1480720</v>
      </c>
      <c r="G3083" s="52">
        <f t="shared" si="173"/>
        <v>0.2296186229261194</v>
      </c>
      <c r="H3083" s="92"/>
    </row>
    <row r="3084" spans="1:8" s="15" customFormat="1" outlineLevel="2">
      <c r="A3084" s="89" t="s">
        <v>364</v>
      </c>
      <c r="B3084" s="104" t="s">
        <v>11806</v>
      </c>
      <c r="C3084" s="103" t="s">
        <v>11807</v>
      </c>
      <c r="D3084" s="161">
        <v>6919422</v>
      </c>
      <c r="E3084" s="161">
        <v>6764088</v>
      </c>
      <c r="F3084" s="162">
        <f t="shared" si="172"/>
        <v>155334</v>
      </c>
      <c r="G3084" s="52">
        <f t="shared" si="173"/>
        <v>0.97755101509923803</v>
      </c>
      <c r="H3084" s="92"/>
    </row>
    <row r="3085" spans="1:8" s="15" customFormat="1" ht="25.5" outlineLevel="2">
      <c r="A3085" s="89" t="s">
        <v>364</v>
      </c>
      <c r="B3085" s="104" t="s">
        <v>9543</v>
      </c>
      <c r="C3085" s="103" t="s">
        <v>9542</v>
      </c>
      <c r="D3085" s="161">
        <v>445919</v>
      </c>
      <c r="E3085" s="161">
        <v>382382</v>
      </c>
      <c r="F3085" s="162">
        <f t="shared" si="172"/>
        <v>63537</v>
      </c>
      <c r="G3085" s="52">
        <f t="shared" si="173"/>
        <v>0.85751448132956887</v>
      </c>
      <c r="H3085" s="92"/>
    </row>
    <row r="3086" spans="1:8" s="15" customFormat="1" ht="25.5" outlineLevel="2">
      <c r="A3086" s="89" t="s">
        <v>364</v>
      </c>
      <c r="B3086" s="104" t="s">
        <v>9541</v>
      </c>
      <c r="C3086" s="103" t="s">
        <v>9540</v>
      </c>
      <c r="D3086" s="161">
        <v>691941</v>
      </c>
      <c r="E3086" s="161">
        <v>508636</v>
      </c>
      <c r="F3086" s="162">
        <f t="shared" si="172"/>
        <v>183305</v>
      </c>
      <c r="G3086" s="52">
        <f t="shared" si="173"/>
        <v>0.73508579488713632</v>
      </c>
      <c r="H3086" s="92"/>
    </row>
    <row r="3087" spans="1:8" s="15" customFormat="1" outlineLevel="2">
      <c r="A3087" s="89" t="s">
        <v>364</v>
      </c>
      <c r="B3087" s="104" t="s">
        <v>9539</v>
      </c>
      <c r="C3087" s="103" t="s">
        <v>9538</v>
      </c>
      <c r="D3087" s="161">
        <v>538177</v>
      </c>
      <c r="E3087" s="161">
        <v>519707</v>
      </c>
      <c r="F3087" s="162">
        <f t="shared" si="172"/>
        <v>18470</v>
      </c>
      <c r="G3087" s="52">
        <f t="shared" si="173"/>
        <v>0.96568043599038977</v>
      </c>
      <c r="H3087" s="92"/>
    </row>
    <row r="3088" spans="1:8" s="15" customFormat="1" ht="25.5" outlineLevel="2">
      <c r="A3088" s="89" t="s">
        <v>364</v>
      </c>
      <c r="B3088" s="104" t="s">
        <v>9537</v>
      </c>
      <c r="C3088" s="103" t="s">
        <v>9536</v>
      </c>
      <c r="D3088" s="161">
        <v>1394135</v>
      </c>
      <c r="E3088" s="161">
        <v>1174027</v>
      </c>
      <c r="F3088" s="162">
        <f t="shared" si="172"/>
        <v>220108</v>
      </c>
      <c r="G3088" s="52">
        <f t="shared" si="173"/>
        <v>0.84211858966312447</v>
      </c>
      <c r="H3088" s="92"/>
    </row>
    <row r="3089" spans="1:8" s="15" customFormat="1" outlineLevel="2">
      <c r="A3089" s="89" t="s">
        <v>364</v>
      </c>
      <c r="B3089" s="104" t="s">
        <v>9535</v>
      </c>
      <c r="C3089" s="103" t="s">
        <v>9534</v>
      </c>
      <c r="D3089" s="161">
        <v>3075299</v>
      </c>
      <c r="E3089" s="161">
        <v>2999999</v>
      </c>
      <c r="F3089" s="162">
        <f t="shared" si="172"/>
        <v>75300</v>
      </c>
      <c r="G3089" s="52">
        <f t="shared" si="173"/>
        <v>0.97551457598106717</v>
      </c>
      <c r="H3089" s="92"/>
    </row>
    <row r="3090" spans="1:8" s="15" customFormat="1" ht="25.5" outlineLevel="2">
      <c r="A3090" s="89" t="s">
        <v>364</v>
      </c>
      <c r="B3090" s="104" t="s">
        <v>11229</v>
      </c>
      <c r="C3090" s="103" t="s">
        <v>11230</v>
      </c>
      <c r="D3090" s="161">
        <v>2306474</v>
      </c>
      <c r="E3090" s="161">
        <v>2306473</v>
      </c>
      <c r="F3090" s="162">
        <f t="shared" si="172"/>
        <v>1</v>
      </c>
      <c r="G3090" s="52">
        <f t="shared" si="173"/>
        <v>0.99999956643777477</v>
      </c>
      <c r="H3090" s="92"/>
    </row>
    <row r="3091" spans="1:8" s="15" customFormat="1" ht="25.5" outlineLevel="2">
      <c r="A3091" s="89" t="s">
        <v>364</v>
      </c>
      <c r="B3091" s="104" t="s">
        <v>9533</v>
      </c>
      <c r="C3091" s="103" t="s">
        <v>9532</v>
      </c>
      <c r="D3091" s="161">
        <v>3075299</v>
      </c>
      <c r="E3091" s="161">
        <v>2774463</v>
      </c>
      <c r="F3091" s="162">
        <f t="shared" si="172"/>
        <v>300836</v>
      </c>
      <c r="G3091" s="52">
        <f t="shared" si="173"/>
        <v>0.90217666639894201</v>
      </c>
      <c r="H3091" s="92"/>
    </row>
    <row r="3092" spans="1:8" s="15" customFormat="1" ht="25.5" outlineLevel="2">
      <c r="A3092" s="89" t="s">
        <v>364</v>
      </c>
      <c r="B3092" s="104" t="s">
        <v>9531</v>
      </c>
      <c r="C3092" s="103" t="s">
        <v>9530</v>
      </c>
      <c r="D3092" s="161">
        <v>2460238</v>
      </c>
      <c r="E3092" s="161">
        <v>2045569</v>
      </c>
      <c r="F3092" s="162">
        <f t="shared" si="172"/>
        <v>414669</v>
      </c>
      <c r="G3092" s="52">
        <f t="shared" si="173"/>
        <v>0.83145167256176034</v>
      </c>
      <c r="H3092" s="92"/>
    </row>
    <row r="3093" spans="1:8" s="15" customFormat="1" ht="25.5" outlineLevel="2">
      <c r="A3093" s="89" t="s">
        <v>364</v>
      </c>
      <c r="B3093" s="104" t="s">
        <v>11808</v>
      </c>
      <c r="C3093" s="103" t="s">
        <v>11809</v>
      </c>
      <c r="D3093" s="161">
        <v>1230120</v>
      </c>
      <c r="E3093" s="161">
        <v>1214259</v>
      </c>
      <c r="F3093" s="162">
        <f t="shared" si="172"/>
        <v>15861</v>
      </c>
      <c r="G3093" s="52">
        <f t="shared" si="173"/>
        <v>0.98710613598673302</v>
      </c>
      <c r="H3093" s="92"/>
    </row>
    <row r="3094" spans="1:8" s="15" customFormat="1" outlineLevel="2">
      <c r="A3094" s="89" t="s">
        <v>364</v>
      </c>
      <c r="B3094" s="104" t="s">
        <v>9529</v>
      </c>
      <c r="C3094" s="103" t="s">
        <v>9528</v>
      </c>
      <c r="D3094" s="161">
        <v>2578637</v>
      </c>
      <c r="E3094" s="161">
        <v>2577715</v>
      </c>
      <c r="F3094" s="162">
        <f t="shared" si="172"/>
        <v>922</v>
      </c>
      <c r="G3094" s="52">
        <f t="shared" si="173"/>
        <v>0.9996424467654812</v>
      </c>
      <c r="H3094" s="92"/>
    </row>
    <row r="3095" spans="1:8" s="15" customFormat="1" ht="25.5" outlineLevel="2">
      <c r="A3095" s="89" t="s">
        <v>364</v>
      </c>
      <c r="B3095" s="104" t="s">
        <v>9527</v>
      </c>
      <c r="C3095" s="103" t="s">
        <v>9526</v>
      </c>
      <c r="D3095" s="161">
        <v>1148111</v>
      </c>
      <c r="E3095" s="161">
        <v>1052177</v>
      </c>
      <c r="F3095" s="162">
        <f t="shared" si="172"/>
        <v>95934</v>
      </c>
      <c r="G3095" s="52">
        <f t="shared" si="173"/>
        <v>0.91644187713557312</v>
      </c>
      <c r="H3095" s="92"/>
    </row>
    <row r="3096" spans="1:8" s="15" customFormat="1" ht="38.25" outlineLevel="2">
      <c r="A3096" s="89" t="s">
        <v>364</v>
      </c>
      <c r="B3096" s="104" t="s">
        <v>9525</v>
      </c>
      <c r="C3096" s="103" t="s">
        <v>9524</v>
      </c>
      <c r="D3096" s="161">
        <v>1491520</v>
      </c>
      <c r="E3096" s="161">
        <v>209400</v>
      </c>
      <c r="F3096" s="162">
        <f t="shared" si="172"/>
        <v>1282120</v>
      </c>
      <c r="G3096" s="52">
        <f t="shared" si="173"/>
        <v>0.14039369234069943</v>
      </c>
      <c r="H3096" s="92"/>
    </row>
    <row r="3097" spans="1:8" s="15" customFormat="1" ht="25.5" outlineLevel="2">
      <c r="A3097" s="89" t="s">
        <v>364</v>
      </c>
      <c r="B3097" s="104" t="s">
        <v>12005</v>
      </c>
      <c r="C3097" s="103" t="s">
        <v>12006</v>
      </c>
      <c r="D3097" s="161">
        <v>4612947</v>
      </c>
      <c r="E3097" s="161">
        <v>4612946</v>
      </c>
      <c r="F3097" s="162">
        <f t="shared" si="172"/>
        <v>1</v>
      </c>
      <c r="G3097" s="52">
        <f t="shared" si="173"/>
        <v>0.99999978321884031</v>
      </c>
      <c r="H3097" s="92"/>
    </row>
    <row r="3098" spans="1:8" s="15" customFormat="1" outlineLevel="2">
      <c r="A3098" s="89" t="s">
        <v>364</v>
      </c>
      <c r="B3098" s="104" t="s">
        <v>9523</v>
      </c>
      <c r="C3098" s="103" t="s">
        <v>9522</v>
      </c>
      <c r="D3098" s="161">
        <v>6212103</v>
      </c>
      <c r="E3098" s="161">
        <v>4780000</v>
      </c>
      <c r="F3098" s="162">
        <f t="shared" si="172"/>
        <v>1432103</v>
      </c>
      <c r="G3098" s="52">
        <f t="shared" si="173"/>
        <v>0.76946567048228276</v>
      </c>
      <c r="H3098" s="92"/>
    </row>
    <row r="3099" spans="1:8" s="15" customFormat="1" ht="25.5" outlineLevel="2">
      <c r="A3099" s="89" t="s">
        <v>364</v>
      </c>
      <c r="B3099" s="104" t="s">
        <v>9521</v>
      </c>
      <c r="C3099" s="103" t="s">
        <v>9520</v>
      </c>
      <c r="D3099" s="161">
        <v>1537648</v>
      </c>
      <c r="E3099" s="161">
        <v>300000</v>
      </c>
      <c r="F3099" s="162">
        <f t="shared" si="172"/>
        <v>1237648</v>
      </c>
      <c r="G3099" s="52">
        <f t="shared" si="173"/>
        <v>0.19510317055659032</v>
      </c>
      <c r="H3099" s="92"/>
    </row>
    <row r="3100" spans="1:8" s="15" customFormat="1" outlineLevel="2">
      <c r="A3100" s="89" t="s">
        <v>364</v>
      </c>
      <c r="B3100" s="104" t="s">
        <v>9519</v>
      </c>
      <c r="C3100" s="103" t="s">
        <v>9518</v>
      </c>
      <c r="D3100" s="161">
        <v>3936383</v>
      </c>
      <c r="E3100" s="161">
        <v>3579810</v>
      </c>
      <c r="F3100" s="162">
        <f t="shared" si="172"/>
        <v>356573</v>
      </c>
      <c r="G3100" s="52">
        <f t="shared" si="173"/>
        <v>0.90941608070149682</v>
      </c>
      <c r="H3100" s="92"/>
    </row>
    <row r="3101" spans="1:8" s="15" customFormat="1" ht="25.5" outlineLevel="2">
      <c r="A3101" s="89" t="s">
        <v>364</v>
      </c>
      <c r="B3101" s="104" t="s">
        <v>9517</v>
      </c>
      <c r="C3101" s="103" t="s">
        <v>9516</v>
      </c>
      <c r="D3101" s="161">
        <v>3844123</v>
      </c>
      <c r="E3101" s="161">
        <v>3075958</v>
      </c>
      <c r="F3101" s="162">
        <f t="shared" si="172"/>
        <v>768165</v>
      </c>
      <c r="G3101" s="52">
        <f t="shared" si="173"/>
        <v>0.80017158660115717</v>
      </c>
      <c r="H3101" s="92"/>
    </row>
    <row r="3102" spans="1:8" s="15" customFormat="1" ht="25.5" outlineLevel="2">
      <c r="A3102" s="89" t="s">
        <v>364</v>
      </c>
      <c r="B3102" s="104" t="s">
        <v>9515</v>
      </c>
      <c r="C3102" s="103" t="s">
        <v>9514</v>
      </c>
      <c r="D3102" s="161">
        <v>5381772</v>
      </c>
      <c r="E3102" s="161">
        <v>3070160</v>
      </c>
      <c r="F3102" s="162">
        <f t="shared" si="172"/>
        <v>2311612</v>
      </c>
      <c r="G3102" s="52">
        <f t="shared" si="173"/>
        <v>0.57047381420097321</v>
      </c>
      <c r="H3102" s="92"/>
    </row>
    <row r="3103" spans="1:8" s="15" customFormat="1" ht="38.25" outlineLevel="2">
      <c r="A3103" s="89" t="s">
        <v>364</v>
      </c>
      <c r="B3103" s="104" t="s">
        <v>11298</v>
      </c>
      <c r="C3103" s="103" t="s">
        <v>11299</v>
      </c>
      <c r="D3103" s="161">
        <v>1537648</v>
      </c>
      <c r="E3103" s="161">
        <v>1537645</v>
      </c>
      <c r="F3103" s="162">
        <f t="shared" si="172"/>
        <v>3</v>
      </c>
      <c r="G3103" s="52">
        <f t="shared" si="173"/>
        <v>0.99999804896829447</v>
      </c>
      <c r="H3103" s="92"/>
    </row>
    <row r="3104" spans="1:8" s="15" customFormat="1" ht="25.5" outlineLevel="2">
      <c r="A3104" s="89" t="s">
        <v>364</v>
      </c>
      <c r="B3104" s="104" t="s">
        <v>9513</v>
      </c>
      <c r="C3104" s="103" t="s">
        <v>9512</v>
      </c>
      <c r="D3104" s="161">
        <v>4484810</v>
      </c>
      <c r="E3104" s="161">
        <v>4255839</v>
      </c>
      <c r="F3104" s="162">
        <f t="shared" si="172"/>
        <v>228971</v>
      </c>
      <c r="G3104" s="52">
        <f t="shared" si="173"/>
        <v>0.94894521730017545</v>
      </c>
      <c r="H3104" s="92"/>
    </row>
    <row r="3105" spans="1:8" s="15" customFormat="1" ht="25.5" outlineLevel="2">
      <c r="A3105" s="89" t="s">
        <v>364</v>
      </c>
      <c r="B3105" s="104" t="s">
        <v>9511</v>
      </c>
      <c r="C3105" s="103" t="s">
        <v>9510</v>
      </c>
      <c r="D3105" s="161">
        <v>1742668</v>
      </c>
      <c r="E3105" s="161">
        <v>1734346</v>
      </c>
      <c r="F3105" s="162">
        <f t="shared" si="172"/>
        <v>8322</v>
      </c>
      <c r="G3105" s="52">
        <f t="shared" si="173"/>
        <v>0.99522456371494739</v>
      </c>
      <c r="H3105" s="92"/>
    </row>
    <row r="3106" spans="1:8" s="15" customFormat="1" ht="25.5" outlineLevel="2">
      <c r="A3106" s="89" t="s">
        <v>364</v>
      </c>
      <c r="B3106" s="104" t="s">
        <v>9509</v>
      </c>
      <c r="C3106" s="103" t="s">
        <v>9508</v>
      </c>
      <c r="D3106" s="161">
        <v>344434</v>
      </c>
      <c r="E3106" s="161">
        <v>307978</v>
      </c>
      <c r="F3106" s="162">
        <f t="shared" si="172"/>
        <v>36456</v>
      </c>
      <c r="G3106" s="52">
        <f t="shared" si="173"/>
        <v>0.89415679056074604</v>
      </c>
      <c r="H3106" s="92"/>
    </row>
    <row r="3107" spans="1:8" s="15" customFormat="1" ht="25.5" outlineLevel="2">
      <c r="A3107" s="89" t="s">
        <v>364</v>
      </c>
      <c r="B3107" s="104" t="s">
        <v>9507</v>
      </c>
      <c r="C3107" s="103" t="s">
        <v>9506</v>
      </c>
      <c r="D3107" s="161">
        <v>527926</v>
      </c>
      <c r="E3107" s="161">
        <v>367327</v>
      </c>
      <c r="F3107" s="162">
        <f t="shared" si="172"/>
        <v>160599</v>
      </c>
      <c r="G3107" s="52">
        <f t="shared" si="173"/>
        <v>0.6957925921435959</v>
      </c>
      <c r="H3107" s="92"/>
    </row>
    <row r="3108" spans="1:8" s="15" customFormat="1" outlineLevel="2">
      <c r="A3108" s="89" t="s">
        <v>364</v>
      </c>
      <c r="B3108" s="104" t="s">
        <v>9505</v>
      </c>
      <c r="C3108" s="103" t="s">
        <v>9504</v>
      </c>
      <c r="D3108" s="161">
        <v>768825</v>
      </c>
      <c r="E3108" s="161">
        <v>692141</v>
      </c>
      <c r="F3108" s="162">
        <f t="shared" si="172"/>
        <v>76684</v>
      </c>
      <c r="G3108" s="52">
        <f t="shared" si="173"/>
        <v>0.90025818619321696</v>
      </c>
      <c r="H3108" s="92"/>
    </row>
    <row r="3109" spans="1:8" s="15" customFormat="1" ht="38.25" outlineLevel="2">
      <c r="A3109" s="89" t="s">
        <v>364</v>
      </c>
      <c r="B3109" s="104" t="s">
        <v>11296</v>
      </c>
      <c r="C3109" s="103" t="s">
        <v>11297</v>
      </c>
      <c r="D3109" s="161">
        <v>1025100</v>
      </c>
      <c r="E3109" s="161">
        <v>1024881</v>
      </c>
      <c r="F3109" s="162">
        <f t="shared" si="172"/>
        <v>219</v>
      </c>
      <c r="G3109" s="52">
        <f t="shared" si="173"/>
        <v>0.99978636230611651</v>
      </c>
      <c r="H3109" s="92"/>
    </row>
    <row r="3110" spans="1:8" s="15" customFormat="1" ht="25.5" outlineLevel="2">
      <c r="A3110" s="89" t="s">
        <v>364</v>
      </c>
      <c r="B3110" s="104" t="s">
        <v>9503</v>
      </c>
      <c r="C3110" s="103" t="s">
        <v>9502</v>
      </c>
      <c r="D3110" s="161">
        <v>2306474</v>
      </c>
      <c r="E3110" s="161">
        <v>1726736</v>
      </c>
      <c r="F3110" s="162">
        <f t="shared" si="172"/>
        <v>579738</v>
      </c>
      <c r="G3110" s="52">
        <f t="shared" si="173"/>
        <v>0.7486475026382261</v>
      </c>
      <c r="H3110" s="92"/>
    </row>
    <row r="3111" spans="1:8" s="15" customFormat="1" ht="25.5" outlineLevel="2">
      <c r="A3111" s="89" t="s">
        <v>364</v>
      </c>
      <c r="B3111" s="104" t="s">
        <v>9501</v>
      </c>
      <c r="C3111" s="103" t="s">
        <v>9500</v>
      </c>
      <c r="D3111" s="161">
        <v>1439239</v>
      </c>
      <c r="E3111" s="161">
        <v>1419880</v>
      </c>
      <c r="F3111" s="162">
        <f t="shared" si="172"/>
        <v>19359</v>
      </c>
      <c r="G3111" s="52">
        <f t="shared" si="173"/>
        <v>0.98654914159496787</v>
      </c>
      <c r="H3111" s="92"/>
    </row>
    <row r="3112" spans="1:8" s="15" customFormat="1" ht="38.25" outlineLevel="2">
      <c r="A3112" s="89" t="s">
        <v>364</v>
      </c>
      <c r="B3112" s="104" t="s">
        <v>11386</v>
      </c>
      <c r="C3112" s="103" t="s">
        <v>11387</v>
      </c>
      <c r="D3112" s="161">
        <v>1537648</v>
      </c>
      <c r="E3112" s="161">
        <v>1494130</v>
      </c>
      <c r="F3112" s="162">
        <f t="shared" ref="F3112:F3175" si="174">D3112-E3112</f>
        <v>43518</v>
      </c>
      <c r="G3112" s="52">
        <f t="shared" ref="G3112:G3175" si="175">E3112/D3112</f>
        <v>0.97169833407906103</v>
      </c>
      <c r="H3112" s="92"/>
    </row>
    <row r="3113" spans="1:8" s="15" customFormat="1" ht="25.5" outlineLevel="2">
      <c r="A3113" s="89" t="s">
        <v>364</v>
      </c>
      <c r="B3113" s="104" t="s">
        <v>9497</v>
      </c>
      <c r="C3113" s="103" t="s">
        <v>9496</v>
      </c>
      <c r="D3113" s="161">
        <v>281902</v>
      </c>
      <c r="E3113" s="161">
        <v>266840</v>
      </c>
      <c r="F3113" s="162">
        <f t="shared" si="174"/>
        <v>15062</v>
      </c>
      <c r="G3113" s="52">
        <f t="shared" si="175"/>
        <v>0.94657008463934278</v>
      </c>
      <c r="H3113" s="92"/>
    </row>
    <row r="3114" spans="1:8" s="15" customFormat="1" outlineLevel="2">
      <c r="A3114" s="89" t="s">
        <v>364</v>
      </c>
      <c r="B3114" s="104" t="s">
        <v>11388</v>
      </c>
      <c r="C3114" s="103" t="s">
        <v>11389</v>
      </c>
      <c r="D3114" s="161">
        <v>3844123</v>
      </c>
      <c r="E3114" s="161">
        <v>3844121</v>
      </c>
      <c r="F3114" s="162">
        <f t="shared" si="174"/>
        <v>2</v>
      </c>
      <c r="G3114" s="52">
        <f t="shared" si="175"/>
        <v>0.99999947972528458</v>
      </c>
      <c r="H3114" s="92"/>
    </row>
    <row r="3115" spans="1:8" s="15" customFormat="1" outlineLevel="2">
      <c r="A3115" s="89" t="s">
        <v>364</v>
      </c>
      <c r="B3115" s="104" t="s">
        <v>9493</v>
      </c>
      <c r="C3115" s="103" t="s">
        <v>9492</v>
      </c>
      <c r="D3115" s="161">
        <v>768825</v>
      </c>
      <c r="E3115" s="161">
        <v>756365</v>
      </c>
      <c r="F3115" s="162">
        <f t="shared" si="174"/>
        <v>12460</v>
      </c>
      <c r="G3115" s="52">
        <f t="shared" si="175"/>
        <v>0.98379345104542648</v>
      </c>
      <c r="H3115" s="92"/>
    </row>
    <row r="3116" spans="1:8" s="15" customFormat="1" ht="25.5" outlineLevel="2">
      <c r="A3116" s="89" t="s">
        <v>364</v>
      </c>
      <c r="B3116" s="104" t="s">
        <v>9491</v>
      </c>
      <c r="C3116" s="103" t="s">
        <v>9490</v>
      </c>
      <c r="D3116" s="161">
        <v>1291626</v>
      </c>
      <c r="E3116" s="161">
        <v>736344</v>
      </c>
      <c r="F3116" s="162">
        <f t="shared" si="174"/>
        <v>555282</v>
      </c>
      <c r="G3116" s="52">
        <f t="shared" si="175"/>
        <v>0.57009072285630669</v>
      </c>
      <c r="H3116" s="92"/>
    </row>
    <row r="3117" spans="1:8" s="15" customFormat="1" ht="25.5" outlineLevel="2">
      <c r="A3117" s="89" t="s">
        <v>364</v>
      </c>
      <c r="B3117" s="104" t="s">
        <v>9489</v>
      </c>
      <c r="C3117" s="103" t="s">
        <v>9488</v>
      </c>
      <c r="D3117" s="161">
        <v>12301193</v>
      </c>
      <c r="E3117" s="161">
        <v>10788130.140000001</v>
      </c>
      <c r="F3117" s="162">
        <f t="shared" si="174"/>
        <v>1513062.8599999994</v>
      </c>
      <c r="G3117" s="52">
        <f t="shared" si="175"/>
        <v>0.87699868947670367</v>
      </c>
      <c r="H3117" s="92"/>
    </row>
    <row r="3118" spans="1:8" s="15" customFormat="1" ht="63.75" outlineLevel="2">
      <c r="A3118" s="89" t="s">
        <v>364</v>
      </c>
      <c r="B3118" s="104" t="s">
        <v>9485</v>
      </c>
      <c r="C3118" s="103" t="s">
        <v>9484</v>
      </c>
      <c r="D3118" s="161">
        <v>384413</v>
      </c>
      <c r="E3118" s="161">
        <v>228636</v>
      </c>
      <c r="F3118" s="162">
        <f t="shared" si="174"/>
        <v>155777</v>
      </c>
      <c r="G3118" s="52">
        <f t="shared" si="175"/>
        <v>0.59476656616711709</v>
      </c>
      <c r="H3118" s="92"/>
    </row>
    <row r="3119" spans="1:8" s="15" customFormat="1" ht="25.5" outlineLevel="2">
      <c r="A3119" s="89" t="s">
        <v>364</v>
      </c>
      <c r="B3119" s="104" t="s">
        <v>9483</v>
      </c>
      <c r="C3119" s="103" t="s">
        <v>9482</v>
      </c>
      <c r="D3119" s="161">
        <v>256275</v>
      </c>
      <c r="E3119" s="161">
        <v>68800</v>
      </c>
      <c r="F3119" s="162">
        <f t="shared" si="174"/>
        <v>187475</v>
      </c>
      <c r="G3119" s="52">
        <f t="shared" si="175"/>
        <v>0.26846161350112185</v>
      </c>
      <c r="H3119" s="92"/>
    </row>
    <row r="3120" spans="1:8" s="15" customFormat="1" outlineLevel="2">
      <c r="A3120" s="89" t="s">
        <v>364</v>
      </c>
      <c r="B3120" s="104" t="s">
        <v>9481</v>
      </c>
      <c r="C3120" s="103" t="s">
        <v>9480</v>
      </c>
      <c r="D3120" s="161">
        <v>1025100</v>
      </c>
      <c r="E3120" s="161">
        <v>939445</v>
      </c>
      <c r="F3120" s="162">
        <f t="shared" si="174"/>
        <v>85655</v>
      </c>
      <c r="G3120" s="52">
        <f t="shared" si="175"/>
        <v>0.91644229831235979</v>
      </c>
      <c r="H3120" s="92"/>
    </row>
    <row r="3121" spans="1:8" s="15" customFormat="1" ht="63.75" outlineLevel="2">
      <c r="A3121" s="89" t="s">
        <v>364</v>
      </c>
      <c r="B3121" s="104" t="s">
        <v>9479</v>
      </c>
      <c r="C3121" s="103" t="s">
        <v>9478</v>
      </c>
      <c r="D3121" s="161">
        <v>3075299</v>
      </c>
      <c r="E3121" s="161">
        <v>1300000</v>
      </c>
      <c r="F3121" s="162">
        <f t="shared" si="174"/>
        <v>1775299</v>
      </c>
      <c r="G3121" s="52">
        <f t="shared" si="175"/>
        <v>0.42272312383283706</v>
      </c>
      <c r="H3121" s="92"/>
    </row>
    <row r="3122" spans="1:8" s="15" customFormat="1" ht="25.5" outlineLevel="2">
      <c r="A3122" s="89" t="s">
        <v>364</v>
      </c>
      <c r="B3122" s="104" t="s">
        <v>9477</v>
      </c>
      <c r="C3122" s="103" t="s">
        <v>9476</v>
      </c>
      <c r="D3122" s="161">
        <v>7718998</v>
      </c>
      <c r="E3122" s="161">
        <v>7200000</v>
      </c>
      <c r="F3122" s="162">
        <f t="shared" si="174"/>
        <v>518998</v>
      </c>
      <c r="G3122" s="52">
        <f t="shared" si="175"/>
        <v>0.93276355298964975</v>
      </c>
      <c r="H3122" s="92"/>
    </row>
    <row r="3123" spans="1:8" s="15" customFormat="1" ht="25.5" outlineLevel="2">
      <c r="A3123" s="89" t="s">
        <v>364</v>
      </c>
      <c r="B3123" s="104" t="s">
        <v>9475</v>
      </c>
      <c r="C3123" s="103" t="s">
        <v>9474</v>
      </c>
      <c r="D3123" s="161">
        <v>1537648</v>
      </c>
      <c r="E3123" s="161">
        <v>1500000</v>
      </c>
      <c r="F3123" s="162">
        <f t="shared" si="174"/>
        <v>37648</v>
      </c>
      <c r="G3123" s="52">
        <f t="shared" si="175"/>
        <v>0.97551585278295161</v>
      </c>
      <c r="H3123" s="92"/>
    </row>
    <row r="3124" spans="1:8" s="15" customFormat="1" ht="25.5" outlineLevel="2">
      <c r="A3124" s="89" t="s">
        <v>364</v>
      </c>
      <c r="B3124" s="104" t="s">
        <v>9473</v>
      </c>
      <c r="C3124" s="103" t="s">
        <v>9472</v>
      </c>
      <c r="D3124" s="161">
        <v>11532369</v>
      </c>
      <c r="E3124" s="161">
        <v>4972112</v>
      </c>
      <c r="F3124" s="162">
        <f t="shared" si="174"/>
        <v>6560257</v>
      </c>
      <c r="G3124" s="52">
        <f t="shared" si="175"/>
        <v>0.4311440260019429</v>
      </c>
      <c r="H3124" s="92"/>
    </row>
    <row r="3125" spans="1:8" s="15" customFormat="1" ht="25.5" outlineLevel="2">
      <c r="A3125" s="89" t="s">
        <v>364</v>
      </c>
      <c r="B3125" s="104" t="s">
        <v>9471</v>
      </c>
      <c r="C3125" s="103" t="s">
        <v>9470</v>
      </c>
      <c r="D3125" s="161">
        <v>8905039</v>
      </c>
      <c r="E3125" s="161">
        <v>8428109</v>
      </c>
      <c r="F3125" s="162">
        <f t="shared" si="174"/>
        <v>476930</v>
      </c>
      <c r="G3125" s="52">
        <f t="shared" si="175"/>
        <v>0.94644268262048037</v>
      </c>
      <c r="H3125" s="92"/>
    </row>
    <row r="3126" spans="1:8" s="15" customFormat="1" outlineLevel="2">
      <c r="A3126" s="89" t="s">
        <v>364</v>
      </c>
      <c r="B3126" s="104" t="s">
        <v>9469</v>
      </c>
      <c r="C3126" s="103" t="s">
        <v>9468</v>
      </c>
      <c r="D3126" s="161">
        <v>7175696</v>
      </c>
      <c r="E3126" s="161">
        <v>6567198</v>
      </c>
      <c r="F3126" s="162">
        <f t="shared" si="174"/>
        <v>608498</v>
      </c>
      <c r="G3126" s="52">
        <f t="shared" si="175"/>
        <v>0.91520014225797752</v>
      </c>
      <c r="H3126" s="92"/>
    </row>
    <row r="3127" spans="1:8" s="15" customFormat="1" ht="38.25" outlineLevel="2">
      <c r="A3127" s="89" t="s">
        <v>364</v>
      </c>
      <c r="B3127" s="104" t="s">
        <v>12067</v>
      </c>
      <c r="C3127" s="103" t="s">
        <v>12068</v>
      </c>
      <c r="D3127" s="161">
        <v>9225895</v>
      </c>
      <c r="E3127" s="161">
        <v>9188184</v>
      </c>
      <c r="F3127" s="162">
        <f t="shared" si="174"/>
        <v>37711</v>
      </c>
      <c r="G3127" s="52">
        <f t="shared" si="175"/>
        <v>0.99591248328752924</v>
      </c>
      <c r="H3127" s="92"/>
    </row>
    <row r="3128" spans="1:8" s="15" customFormat="1" ht="38.25" outlineLevel="2">
      <c r="A3128" s="89" t="s">
        <v>364</v>
      </c>
      <c r="B3128" s="104" t="s">
        <v>9467</v>
      </c>
      <c r="C3128" s="103" t="s">
        <v>9466</v>
      </c>
      <c r="D3128" s="161">
        <v>307530</v>
      </c>
      <c r="E3128" s="161">
        <v>300000</v>
      </c>
      <c r="F3128" s="162">
        <f t="shared" si="174"/>
        <v>7530</v>
      </c>
      <c r="G3128" s="52">
        <f t="shared" si="175"/>
        <v>0.97551458394302992</v>
      </c>
      <c r="H3128" s="92"/>
    </row>
    <row r="3129" spans="1:8" s="15" customFormat="1" outlineLevel="2">
      <c r="A3129" s="89" t="s">
        <v>364</v>
      </c>
      <c r="B3129" s="104" t="s">
        <v>9465</v>
      </c>
      <c r="C3129" s="103" t="s">
        <v>9464</v>
      </c>
      <c r="D3129" s="161">
        <v>1922061</v>
      </c>
      <c r="E3129" s="161">
        <v>977655</v>
      </c>
      <c r="F3129" s="162">
        <f t="shared" si="174"/>
        <v>944406</v>
      </c>
      <c r="G3129" s="52">
        <f t="shared" si="175"/>
        <v>0.50864930925709428</v>
      </c>
      <c r="H3129" s="92"/>
    </row>
    <row r="3130" spans="1:8" s="15" customFormat="1" ht="25.5" outlineLevel="2">
      <c r="A3130" s="89" t="s">
        <v>364</v>
      </c>
      <c r="B3130" s="104" t="s">
        <v>9463</v>
      </c>
      <c r="C3130" s="103" t="s">
        <v>9462</v>
      </c>
      <c r="D3130" s="161">
        <v>2012270</v>
      </c>
      <c r="E3130" s="161">
        <v>216718</v>
      </c>
      <c r="F3130" s="162">
        <f t="shared" si="174"/>
        <v>1795552</v>
      </c>
      <c r="G3130" s="52">
        <f t="shared" si="175"/>
        <v>0.10769827110676003</v>
      </c>
      <c r="H3130" s="92"/>
    </row>
    <row r="3131" spans="1:8" s="15" customFormat="1" outlineLevel="2">
      <c r="A3131" s="89" t="s">
        <v>364</v>
      </c>
      <c r="B3131" s="104" t="s">
        <v>9461</v>
      </c>
      <c r="C3131" s="103" t="s">
        <v>9460</v>
      </c>
      <c r="D3131" s="161">
        <v>768825</v>
      </c>
      <c r="E3131" s="161">
        <v>750000</v>
      </c>
      <c r="F3131" s="162">
        <f t="shared" si="174"/>
        <v>18825</v>
      </c>
      <c r="G3131" s="52">
        <f t="shared" si="175"/>
        <v>0.97551458394302992</v>
      </c>
      <c r="H3131" s="92"/>
    </row>
    <row r="3132" spans="1:8" s="15" customFormat="1" ht="25.5" outlineLevel="2">
      <c r="A3132" s="89" t="s">
        <v>364</v>
      </c>
      <c r="B3132" s="104" t="s">
        <v>11231</v>
      </c>
      <c r="C3132" s="103" t="s">
        <v>9458</v>
      </c>
      <c r="D3132" s="161">
        <v>1901302</v>
      </c>
      <c r="E3132" s="161">
        <v>1900722</v>
      </c>
      <c r="F3132" s="162">
        <f t="shared" si="174"/>
        <v>580</v>
      </c>
      <c r="G3132" s="52">
        <f t="shared" si="175"/>
        <v>0.99969494588445185</v>
      </c>
      <c r="H3132" s="92"/>
    </row>
    <row r="3133" spans="1:8" s="15" customFormat="1" ht="25.5" outlineLevel="2">
      <c r="A3133" s="89" t="s">
        <v>364</v>
      </c>
      <c r="B3133" s="104" t="s">
        <v>9459</v>
      </c>
      <c r="C3133" s="103" t="s">
        <v>9458</v>
      </c>
      <c r="D3133" s="161">
        <v>1729855</v>
      </c>
      <c r="E3133" s="161">
        <v>1585311</v>
      </c>
      <c r="F3133" s="162">
        <f t="shared" si="174"/>
        <v>144544</v>
      </c>
      <c r="G3133" s="52">
        <f t="shared" si="175"/>
        <v>0.91644155145951545</v>
      </c>
      <c r="H3133" s="92"/>
    </row>
    <row r="3134" spans="1:8" s="15" customFormat="1" ht="25.5" outlineLevel="2">
      <c r="A3134" s="89" t="s">
        <v>364</v>
      </c>
      <c r="B3134" s="104" t="s">
        <v>9455</v>
      </c>
      <c r="C3134" s="103" t="s">
        <v>9454</v>
      </c>
      <c r="D3134" s="161">
        <v>1476143</v>
      </c>
      <c r="E3134" s="161">
        <v>1344451</v>
      </c>
      <c r="F3134" s="162">
        <f t="shared" si="174"/>
        <v>131692</v>
      </c>
      <c r="G3134" s="52">
        <f t="shared" si="175"/>
        <v>0.91078642109876884</v>
      </c>
      <c r="H3134" s="92"/>
    </row>
    <row r="3135" spans="1:8" s="15" customFormat="1" ht="25.5" outlineLevel="2">
      <c r="A3135" s="89" t="s">
        <v>364</v>
      </c>
      <c r="B3135" s="104" t="s">
        <v>9453</v>
      </c>
      <c r="C3135" s="103" t="s">
        <v>9452</v>
      </c>
      <c r="D3135" s="161">
        <v>384413</v>
      </c>
      <c r="E3135" s="161">
        <v>287431</v>
      </c>
      <c r="F3135" s="162">
        <f t="shared" si="174"/>
        <v>96982</v>
      </c>
      <c r="G3135" s="52">
        <f t="shared" si="175"/>
        <v>0.74771404713160061</v>
      </c>
      <c r="H3135" s="92"/>
    </row>
    <row r="3136" spans="1:8" s="15" customFormat="1" outlineLevel="2">
      <c r="A3136" s="89" t="s">
        <v>364</v>
      </c>
      <c r="B3136" s="104" t="s">
        <v>9451</v>
      </c>
      <c r="C3136" s="103" t="s">
        <v>9450</v>
      </c>
      <c r="D3136" s="161">
        <v>358785</v>
      </c>
      <c r="E3136" s="161">
        <v>328807</v>
      </c>
      <c r="F3136" s="162">
        <f t="shared" si="174"/>
        <v>29978</v>
      </c>
      <c r="G3136" s="52">
        <f t="shared" si="175"/>
        <v>0.91644578229301676</v>
      </c>
      <c r="H3136" s="92"/>
    </row>
    <row r="3137" spans="1:8" s="15" customFormat="1" ht="25.5" outlineLevel="2">
      <c r="A3137" s="89" t="s">
        <v>364</v>
      </c>
      <c r="B3137" s="104" t="s">
        <v>9447</v>
      </c>
      <c r="C3137" s="103" t="s">
        <v>9446</v>
      </c>
      <c r="D3137" s="161">
        <v>6150596</v>
      </c>
      <c r="E3137" s="161">
        <v>1455714</v>
      </c>
      <c r="F3137" s="162">
        <f t="shared" si="174"/>
        <v>4694882</v>
      </c>
      <c r="G3137" s="52">
        <f t="shared" si="175"/>
        <v>0.23667852676391035</v>
      </c>
      <c r="H3137" s="92"/>
    </row>
    <row r="3138" spans="1:8" s="15" customFormat="1" outlineLevel="2">
      <c r="A3138" s="89" t="s">
        <v>364</v>
      </c>
      <c r="B3138" s="104" t="s">
        <v>9445</v>
      </c>
      <c r="C3138" s="103" t="s">
        <v>9444</v>
      </c>
      <c r="D3138" s="161">
        <v>6253106</v>
      </c>
      <c r="E3138" s="161">
        <v>5244206</v>
      </c>
      <c r="F3138" s="162">
        <f t="shared" si="174"/>
        <v>1008900</v>
      </c>
      <c r="G3138" s="52">
        <f t="shared" si="175"/>
        <v>0.83865618142407949</v>
      </c>
      <c r="H3138" s="92"/>
    </row>
    <row r="3139" spans="1:8" s="15" customFormat="1" ht="25.5" outlineLevel="2">
      <c r="A3139" s="89" t="s">
        <v>364</v>
      </c>
      <c r="B3139" s="104" t="s">
        <v>9441</v>
      </c>
      <c r="C3139" s="103" t="s">
        <v>9440</v>
      </c>
      <c r="D3139" s="161">
        <v>615059</v>
      </c>
      <c r="E3139" s="161">
        <v>538441</v>
      </c>
      <c r="F3139" s="162">
        <f t="shared" si="174"/>
        <v>76618</v>
      </c>
      <c r="G3139" s="52">
        <f t="shared" si="175"/>
        <v>0.87542983681240338</v>
      </c>
      <c r="H3139" s="92"/>
    </row>
    <row r="3140" spans="1:8" s="15" customFormat="1" ht="25.5" outlineLevel="2">
      <c r="A3140" s="89" t="s">
        <v>364</v>
      </c>
      <c r="B3140" s="104" t="s">
        <v>387</v>
      </c>
      <c r="C3140" s="103" t="s">
        <v>388</v>
      </c>
      <c r="D3140" s="161">
        <v>1197360</v>
      </c>
      <c r="E3140" s="161">
        <v>983835</v>
      </c>
      <c r="F3140" s="162">
        <f t="shared" si="174"/>
        <v>213525</v>
      </c>
      <c r="G3140" s="52">
        <f t="shared" si="175"/>
        <v>0.82167017438364398</v>
      </c>
      <c r="H3140" s="92"/>
    </row>
    <row r="3141" spans="1:8" s="15" customFormat="1" outlineLevel="2">
      <c r="A3141" s="89" t="s">
        <v>364</v>
      </c>
      <c r="B3141" s="104" t="s">
        <v>11909</v>
      </c>
      <c r="C3141" s="103" t="s">
        <v>11910</v>
      </c>
      <c r="D3141" s="161">
        <v>1500000</v>
      </c>
      <c r="E3141" s="161">
        <v>1499489</v>
      </c>
      <c r="F3141" s="162">
        <f t="shared" si="174"/>
        <v>511</v>
      </c>
      <c r="G3141" s="52">
        <f t="shared" si="175"/>
        <v>0.99965933333333334</v>
      </c>
      <c r="H3141" s="92"/>
    </row>
    <row r="3142" spans="1:8" s="15" customFormat="1" ht="25.5" outlineLevel="2">
      <c r="A3142" s="89" t="s">
        <v>364</v>
      </c>
      <c r="B3142" s="104" t="s">
        <v>11708</v>
      </c>
      <c r="C3142" s="103" t="s">
        <v>11709</v>
      </c>
      <c r="D3142" s="161">
        <v>1987000</v>
      </c>
      <c r="E3142" s="161">
        <v>1844544</v>
      </c>
      <c r="F3142" s="162">
        <f t="shared" si="174"/>
        <v>142456</v>
      </c>
      <c r="G3142" s="52">
        <f t="shared" si="175"/>
        <v>0.92830598892803218</v>
      </c>
      <c r="H3142" s="92"/>
    </row>
    <row r="3143" spans="1:8" s="15" customFormat="1" ht="25.5" outlineLevel="2">
      <c r="A3143" s="89" t="s">
        <v>364</v>
      </c>
      <c r="B3143" s="104" t="s">
        <v>11331</v>
      </c>
      <c r="C3143" s="103" t="s">
        <v>11332</v>
      </c>
      <c r="D3143" s="161">
        <v>173862</v>
      </c>
      <c r="E3143" s="161">
        <v>173386</v>
      </c>
      <c r="F3143" s="162">
        <f t="shared" si="174"/>
        <v>476</v>
      </c>
      <c r="G3143" s="52">
        <f t="shared" si="175"/>
        <v>0.99726219645465941</v>
      </c>
      <c r="H3143" s="92"/>
    </row>
    <row r="3144" spans="1:8" s="15" customFormat="1" ht="25.5" outlineLevel="2">
      <c r="A3144" s="89" t="s">
        <v>364</v>
      </c>
      <c r="B3144" s="104" t="s">
        <v>11390</v>
      </c>
      <c r="C3144" s="103" t="s">
        <v>11391</v>
      </c>
      <c r="D3144" s="161">
        <v>844475</v>
      </c>
      <c r="E3144" s="161">
        <v>844237</v>
      </c>
      <c r="F3144" s="162">
        <f t="shared" si="174"/>
        <v>238</v>
      </c>
      <c r="G3144" s="52">
        <f t="shared" si="175"/>
        <v>0.99971816809260194</v>
      </c>
      <c r="H3144" s="92"/>
    </row>
    <row r="3145" spans="1:8" s="15" customFormat="1" outlineLevel="2">
      <c r="A3145" s="89" t="s">
        <v>364</v>
      </c>
      <c r="B3145" s="104" t="s">
        <v>11867</v>
      </c>
      <c r="C3145" s="103" t="s">
        <v>11868</v>
      </c>
      <c r="D3145" s="161">
        <v>745125</v>
      </c>
      <c r="E3145" s="161">
        <v>696693</v>
      </c>
      <c r="F3145" s="162">
        <f t="shared" si="174"/>
        <v>48432</v>
      </c>
      <c r="G3145" s="52">
        <f t="shared" si="175"/>
        <v>0.9350015098137896</v>
      </c>
      <c r="H3145" s="92"/>
    </row>
    <row r="3146" spans="1:8" s="15" customFormat="1" ht="25.5" outlineLevel="2">
      <c r="A3146" s="89" t="s">
        <v>364</v>
      </c>
      <c r="B3146" s="104" t="s">
        <v>11810</v>
      </c>
      <c r="C3146" s="103" t="s">
        <v>11811</v>
      </c>
      <c r="D3146" s="161">
        <v>745125</v>
      </c>
      <c r="E3146" s="161">
        <v>715840</v>
      </c>
      <c r="F3146" s="162">
        <f t="shared" si="174"/>
        <v>29285</v>
      </c>
      <c r="G3146" s="52">
        <f t="shared" si="175"/>
        <v>0.9606978694849857</v>
      </c>
      <c r="H3146" s="92"/>
    </row>
    <row r="3147" spans="1:8" s="15" customFormat="1" outlineLevel="2">
      <c r="A3147" s="89" t="s">
        <v>364</v>
      </c>
      <c r="B3147" s="104" t="s">
        <v>12151</v>
      </c>
      <c r="C3147" s="103" t="s">
        <v>12152</v>
      </c>
      <c r="D3147" s="161">
        <v>249772</v>
      </c>
      <c r="E3147" s="161">
        <v>249492</v>
      </c>
      <c r="F3147" s="162">
        <f t="shared" si="174"/>
        <v>280</v>
      </c>
      <c r="G3147" s="52">
        <f t="shared" si="175"/>
        <v>0.99887897762759636</v>
      </c>
      <c r="H3147" s="92"/>
    </row>
    <row r="3148" spans="1:8" s="15" customFormat="1" ht="25.5" outlineLevel="2">
      <c r="A3148" s="89" t="s">
        <v>364</v>
      </c>
      <c r="B3148" s="104" t="s">
        <v>11812</v>
      </c>
      <c r="C3148" s="103" t="s">
        <v>11813</v>
      </c>
      <c r="D3148" s="161">
        <v>2166258.14</v>
      </c>
      <c r="E3148" s="161">
        <v>2166258</v>
      </c>
      <c r="F3148" s="162">
        <f t="shared" si="174"/>
        <v>0.14000000013038516</v>
      </c>
      <c r="G3148" s="52">
        <f t="shared" si="175"/>
        <v>0.9999999353724297</v>
      </c>
      <c r="H3148" s="92"/>
    </row>
    <row r="3149" spans="1:8" s="15" customFormat="1" ht="25.5" outlineLevel="2">
      <c r="A3149" s="89" t="s">
        <v>364</v>
      </c>
      <c r="B3149" s="104" t="s">
        <v>11869</v>
      </c>
      <c r="C3149" s="103" t="s">
        <v>11870</v>
      </c>
      <c r="D3149" s="161">
        <v>232000</v>
      </c>
      <c r="E3149" s="161">
        <v>227173</v>
      </c>
      <c r="F3149" s="162">
        <f t="shared" si="174"/>
        <v>4827</v>
      </c>
      <c r="G3149" s="52">
        <f t="shared" si="175"/>
        <v>0.97919396551724136</v>
      </c>
      <c r="H3149" s="92"/>
    </row>
    <row r="3150" spans="1:8" s="15" customFormat="1" ht="25.5" outlineLevel="2">
      <c r="A3150" s="89" t="s">
        <v>364</v>
      </c>
      <c r="B3150" s="104" t="s">
        <v>12114</v>
      </c>
      <c r="C3150" s="103" t="s">
        <v>12115</v>
      </c>
      <c r="D3150" s="161">
        <v>938928</v>
      </c>
      <c r="E3150" s="161">
        <v>575932</v>
      </c>
      <c r="F3150" s="162">
        <f t="shared" si="174"/>
        <v>362996</v>
      </c>
      <c r="G3150" s="52">
        <f t="shared" si="175"/>
        <v>0.61339314622633467</v>
      </c>
      <c r="H3150" s="92"/>
    </row>
    <row r="3151" spans="1:8" s="15" customFormat="1" outlineLevel="2">
      <c r="A3151" s="89" t="s">
        <v>364</v>
      </c>
      <c r="B3151" s="104" t="s">
        <v>11614</v>
      </c>
      <c r="C3151" s="103" t="s">
        <v>11615</v>
      </c>
      <c r="D3151" s="161">
        <v>983928</v>
      </c>
      <c r="E3151" s="161">
        <v>814752</v>
      </c>
      <c r="F3151" s="162">
        <f t="shared" si="174"/>
        <v>169176</v>
      </c>
      <c r="G3151" s="52">
        <f t="shared" si="175"/>
        <v>0.82806058979925357</v>
      </c>
      <c r="H3151" s="92"/>
    </row>
    <row r="3152" spans="1:8" s="15" customFormat="1" ht="25.5" outlineLevel="2">
      <c r="A3152" s="89" t="s">
        <v>364</v>
      </c>
      <c r="B3152" s="104" t="s">
        <v>3825</v>
      </c>
      <c r="C3152" s="103" t="s">
        <v>3824</v>
      </c>
      <c r="D3152" s="161">
        <v>2002950</v>
      </c>
      <c r="E3152" s="161">
        <v>1799800</v>
      </c>
      <c r="F3152" s="162">
        <f t="shared" si="174"/>
        <v>203150</v>
      </c>
      <c r="G3152" s="52">
        <f t="shared" si="175"/>
        <v>0.89857460246136944</v>
      </c>
      <c r="H3152" s="92"/>
    </row>
    <row r="3153" spans="1:8" s="15" customFormat="1" ht="25.5" outlineLevel="2">
      <c r="A3153" s="89" t="s">
        <v>364</v>
      </c>
      <c r="B3153" s="104" t="s">
        <v>3821</v>
      </c>
      <c r="C3153" s="103" t="s">
        <v>3820</v>
      </c>
      <c r="D3153" s="161">
        <v>1602360</v>
      </c>
      <c r="E3153" s="161">
        <v>1274724</v>
      </c>
      <c r="F3153" s="162">
        <f t="shared" si="174"/>
        <v>327636</v>
      </c>
      <c r="G3153" s="52">
        <f t="shared" si="175"/>
        <v>0.79552909458548637</v>
      </c>
      <c r="H3153" s="92"/>
    </row>
    <row r="3154" spans="1:8" s="15" customFormat="1" ht="25.5" outlineLevel="2">
      <c r="A3154" s="89" t="s">
        <v>364</v>
      </c>
      <c r="B3154" s="104" t="s">
        <v>3819</v>
      </c>
      <c r="C3154" s="103" t="s">
        <v>3818</v>
      </c>
      <c r="D3154" s="161">
        <v>801180</v>
      </c>
      <c r="E3154" s="161">
        <v>242114</v>
      </c>
      <c r="F3154" s="162">
        <f t="shared" si="174"/>
        <v>559066</v>
      </c>
      <c r="G3154" s="52">
        <f t="shared" si="175"/>
        <v>0.30219675977932547</v>
      </c>
      <c r="H3154" s="92"/>
    </row>
    <row r="3155" spans="1:8" s="15" customFormat="1" ht="25.5" outlineLevel="2">
      <c r="A3155" s="89" t="s">
        <v>364</v>
      </c>
      <c r="B3155" s="104" t="s">
        <v>3815</v>
      </c>
      <c r="C3155" s="103" t="s">
        <v>3814</v>
      </c>
      <c r="D3155" s="161">
        <v>1466159</v>
      </c>
      <c r="E3155" s="161">
        <v>1317453</v>
      </c>
      <c r="F3155" s="162">
        <f t="shared" si="174"/>
        <v>148706</v>
      </c>
      <c r="G3155" s="52">
        <f t="shared" si="175"/>
        <v>0.89857443837946638</v>
      </c>
      <c r="H3155" s="92"/>
    </row>
    <row r="3156" spans="1:8" s="15" customFormat="1" ht="25.5" outlineLevel="2">
      <c r="A3156" s="89" t="s">
        <v>364</v>
      </c>
      <c r="B3156" s="104" t="s">
        <v>3811</v>
      </c>
      <c r="C3156" s="103" t="s">
        <v>3810</v>
      </c>
      <c r="D3156" s="161">
        <v>1001475</v>
      </c>
      <c r="E3156" s="161">
        <v>865064</v>
      </c>
      <c r="F3156" s="162">
        <f t="shared" si="174"/>
        <v>136411</v>
      </c>
      <c r="G3156" s="52">
        <f t="shared" si="175"/>
        <v>0.8637899098829227</v>
      </c>
      <c r="H3156" s="92"/>
    </row>
    <row r="3157" spans="1:8" s="15" customFormat="1" ht="25.5" outlineLevel="2">
      <c r="A3157" s="89" t="s">
        <v>364</v>
      </c>
      <c r="B3157" s="104" t="s">
        <v>3809</v>
      </c>
      <c r="C3157" s="103" t="s">
        <v>3808</v>
      </c>
      <c r="D3157" s="161">
        <v>1161711</v>
      </c>
      <c r="E3157" s="161">
        <v>522400</v>
      </c>
      <c r="F3157" s="162">
        <f t="shared" si="174"/>
        <v>639311</v>
      </c>
      <c r="G3157" s="52">
        <f t="shared" si="175"/>
        <v>0.44968154730393362</v>
      </c>
      <c r="H3157" s="92"/>
    </row>
    <row r="3158" spans="1:8" s="15" customFormat="1" ht="25.5" outlineLevel="2">
      <c r="A3158" s="89" t="s">
        <v>364</v>
      </c>
      <c r="B3158" s="104" t="s">
        <v>3807</v>
      </c>
      <c r="C3158" s="103" t="s">
        <v>3806</v>
      </c>
      <c r="D3158" s="161">
        <v>801180</v>
      </c>
      <c r="E3158" s="161">
        <v>719921</v>
      </c>
      <c r="F3158" s="162">
        <f t="shared" si="174"/>
        <v>81259</v>
      </c>
      <c r="G3158" s="52">
        <f t="shared" si="175"/>
        <v>0.89857585062033496</v>
      </c>
      <c r="H3158" s="92"/>
    </row>
    <row r="3159" spans="1:8" s="15" customFormat="1" ht="25.5" outlineLevel="2">
      <c r="A3159" s="89" t="s">
        <v>364</v>
      </c>
      <c r="B3159" s="104" t="s">
        <v>3805</v>
      </c>
      <c r="C3159" s="103" t="s">
        <v>3804</v>
      </c>
      <c r="D3159" s="161">
        <v>656968</v>
      </c>
      <c r="E3159" s="161">
        <v>169600</v>
      </c>
      <c r="F3159" s="162">
        <f t="shared" si="174"/>
        <v>487368</v>
      </c>
      <c r="G3159" s="52">
        <f t="shared" si="175"/>
        <v>0.25815564837252347</v>
      </c>
      <c r="H3159" s="92"/>
    </row>
    <row r="3160" spans="1:8" s="15" customFormat="1" ht="38.25" outlineLevel="2">
      <c r="A3160" s="89" t="s">
        <v>364</v>
      </c>
      <c r="B3160" s="104" t="s">
        <v>3801</v>
      </c>
      <c r="C3160" s="103" t="s">
        <v>3800</v>
      </c>
      <c r="D3160" s="161">
        <v>1201770</v>
      </c>
      <c r="E3160" s="161">
        <v>870374</v>
      </c>
      <c r="F3160" s="162">
        <f t="shared" si="174"/>
        <v>331396</v>
      </c>
      <c r="G3160" s="52">
        <f t="shared" si="175"/>
        <v>0.72424340764039707</v>
      </c>
      <c r="H3160" s="92"/>
    </row>
    <row r="3161" spans="1:8" s="15" customFormat="1" ht="25.5" outlineLevel="2">
      <c r="A3161" s="89" t="s">
        <v>364</v>
      </c>
      <c r="B3161" s="104" t="s">
        <v>3799</v>
      </c>
      <c r="C3161" s="103" t="s">
        <v>3798</v>
      </c>
      <c r="D3161" s="161">
        <v>1602360</v>
      </c>
      <c r="E3161" s="161">
        <v>294381</v>
      </c>
      <c r="F3161" s="162">
        <f t="shared" si="174"/>
        <v>1307979</v>
      </c>
      <c r="G3161" s="52">
        <f t="shared" si="175"/>
        <v>0.18371714221523253</v>
      </c>
      <c r="H3161" s="92"/>
    </row>
    <row r="3162" spans="1:8" s="15" customFormat="1" ht="38.25" outlineLevel="2">
      <c r="A3162" s="89" t="s">
        <v>364</v>
      </c>
      <c r="B3162" s="104" t="s">
        <v>3797</v>
      </c>
      <c r="C3162" s="103" t="s">
        <v>3796</v>
      </c>
      <c r="D3162" s="161">
        <v>8011800</v>
      </c>
      <c r="E3162" s="161">
        <v>6935267</v>
      </c>
      <c r="F3162" s="162">
        <f t="shared" si="174"/>
        <v>1076533</v>
      </c>
      <c r="G3162" s="52">
        <f t="shared" si="175"/>
        <v>0.86563156843655609</v>
      </c>
      <c r="H3162" s="92"/>
    </row>
    <row r="3163" spans="1:8" s="15" customFormat="1" ht="25.5" outlineLevel="2">
      <c r="A3163" s="89" t="s">
        <v>364</v>
      </c>
      <c r="B3163" s="104" t="s">
        <v>3795</v>
      </c>
      <c r="C3163" s="103" t="s">
        <v>3794</v>
      </c>
      <c r="D3163" s="161">
        <v>951401</v>
      </c>
      <c r="E3163" s="161">
        <v>854904</v>
      </c>
      <c r="F3163" s="162">
        <f t="shared" si="174"/>
        <v>96497</v>
      </c>
      <c r="G3163" s="52">
        <f t="shared" si="175"/>
        <v>0.89857378749864669</v>
      </c>
      <c r="H3163" s="92"/>
    </row>
    <row r="3164" spans="1:8" s="15" customFormat="1" ht="25.5" outlineLevel="2">
      <c r="A3164" s="89" t="s">
        <v>364</v>
      </c>
      <c r="B3164" s="104" t="s">
        <v>3789</v>
      </c>
      <c r="C3164" s="103" t="s">
        <v>3788</v>
      </c>
      <c r="D3164" s="161">
        <v>1602360</v>
      </c>
      <c r="E3164" s="161">
        <v>1439840</v>
      </c>
      <c r="F3164" s="162">
        <f t="shared" si="174"/>
        <v>162520</v>
      </c>
      <c r="G3164" s="52">
        <f t="shared" si="175"/>
        <v>0.89857460246136944</v>
      </c>
      <c r="H3164" s="92"/>
    </row>
    <row r="3165" spans="1:8" s="15" customFormat="1" ht="38.25" outlineLevel="2">
      <c r="A3165" s="89" t="s">
        <v>364</v>
      </c>
      <c r="B3165" s="104" t="s">
        <v>3783</v>
      </c>
      <c r="C3165" s="103" t="s">
        <v>3782</v>
      </c>
      <c r="D3165" s="161">
        <v>2243304</v>
      </c>
      <c r="E3165" s="161">
        <v>1823756</v>
      </c>
      <c r="F3165" s="162">
        <f t="shared" si="174"/>
        <v>419548</v>
      </c>
      <c r="G3165" s="52">
        <f t="shared" si="175"/>
        <v>0.81297764368984315</v>
      </c>
      <c r="H3165" s="92"/>
    </row>
    <row r="3166" spans="1:8" s="15" customFormat="1" ht="114.75" outlineLevel="2">
      <c r="A3166" s="89" t="s">
        <v>364</v>
      </c>
      <c r="B3166" s="104" t="s">
        <v>3779</v>
      </c>
      <c r="C3166" s="103" t="s">
        <v>3778</v>
      </c>
      <c r="D3166" s="161">
        <v>500738</v>
      </c>
      <c r="E3166" s="161">
        <v>449951</v>
      </c>
      <c r="F3166" s="162">
        <f t="shared" si="174"/>
        <v>50787</v>
      </c>
      <c r="G3166" s="52">
        <f t="shared" si="175"/>
        <v>0.89857570226345918</v>
      </c>
      <c r="H3166" s="92"/>
    </row>
    <row r="3167" spans="1:8" s="15" customFormat="1" ht="25.5" outlineLevel="2">
      <c r="A3167" s="89" t="s">
        <v>364</v>
      </c>
      <c r="B3167" s="104" t="s">
        <v>3777</v>
      </c>
      <c r="C3167" s="103" t="s">
        <v>3776</v>
      </c>
      <c r="D3167" s="161">
        <v>817204</v>
      </c>
      <c r="E3167" s="161">
        <v>701434</v>
      </c>
      <c r="F3167" s="162">
        <f t="shared" si="174"/>
        <v>115770</v>
      </c>
      <c r="G3167" s="52">
        <f t="shared" si="175"/>
        <v>0.85833402675464143</v>
      </c>
      <c r="H3167" s="92"/>
    </row>
    <row r="3168" spans="1:8" s="15" customFormat="1" ht="38.25" outlineLevel="2">
      <c r="A3168" s="89" t="s">
        <v>364</v>
      </c>
      <c r="B3168" s="104" t="s">
        <v>3773</v>
      </c>
      <c r="C3168" s="103" t="s">
        <v>3772</v>
      </c>
      <c r="D3168" s="161">
        <v>1001475</v>
      </c>
      <c r="E3168" s="161">
        <v>899899</v>
      </c>
      <c r="F3168" s="162">
        <f t="shared" si="174"/>
        <v>101576</v>
      </c>
      <c r="G3168" s="52">
        <f t="shared" si="175"/>
        <v>0.89857360393419705</v>
      </c>
      <c r="H3168" s="92"/>
    </row>
    <row r="3169" spans="1:8" s="15" customFormat="1" ht="25.5" outlineLevel="2">
      <c r="A3169" s="89" t="s">
        <v>364</v>
      </c>
      <c r="B3169" s="104" t="s">
        <v>3769</v>
      </c>
      <c r="C3169" s="103" t="s">
        <v>3768</v>
      </c>
      <c r="D3169" s="161">
        <v>1201770</v>
      </c>
      <c r="E3169" s="161">
        <v>1079880</v>
      </c>
      <c r="F3169" s="162">
        <f t="shared" si="174"/>
        <v>121890</v>
      </c>
      <c r="G3169" s="52">
        <f t="shared" si="175"/>
        <v>0.89857460246136944</v>
      </c>
      <c r="H3169" s="92"/>
    </row>
    <row r="3170" spans="1:8" s="15" customFormat="1" ht="38.25" outlineLevel="2">
      <c r="A3170" s="89" t="s">
        <v>364</v>
      </c>
      <c r="B3170" s="104" t="s">
        <v>3767</v>
      </c>
      <c r="C3170" s="103" t="s">
        <v>3766</v>
      </c>
      <c r="D3170" s="161">
        <v>616909</v>
      </c>
      <c r="E3170" s="161">
        <v>554340</v>
      </c>
      <c r="F3170" s="162">
        <f t="shared" si="174"/>
        <v>62569</v>
      </c>
      <c r="G3170" s="52">
        <f t="shared" si="175"/>
        <v>0.8985766134065154</v>
      </c>
      <c r="H3170" s="92"/>
    </row>
    <row r="3171" spans="1:8" s="15" customFormat="1" ht="25.5" outlineLevel="2">
      <c r="A3171" s="89" t="s">
        <v>364</v>
      </c>
      <c r="B3171" s="104" t="s">
        <v>3763</v>
      </c>
      <c r="C3171" s="103" t="s">
        <v>3762</v>
      </c>
      <c r="D3171" s="161">
        <v>464684</v>
      </c>
      <c r="E3171" s="161">
        <v>399040</v>
      </c>
      <c r="F3171" s="162">
        <f t="shared" si="174"/>
        <v>65644</v>
      </c>
      <c r="G3171" s="52">
        <f t="shared" si="175"/>
        <v>0.85873410747949142</v>
      </c>
      <c r="H3171" s="92"/>
    </row>
    <row r="3172" spans="1:8" s="15" customFormat="1" outlineLevel="2">
      <c r="A3172" s="89" t="s">
        <v>364</v>
      </c>
      <c r="B3172" s="104" t="s">
        <v>3761</v>
      </c>
      <c r="C3172" s="103" t="s">
        <v>3760</v>
      </c>
      <c r="D3172" s="161">
        <v>1602360</v>
      </c>
      <c r="E3172" s="161">
        <v>1439840</v>
      </c>
      <c r="F3172" s="162">
        <f t="shared" si="174"/>
        <v>162520</v>
      </c>
      <c r="G3172" s="52">
        <f t="shared" si="175"/>
        <v>0.89857460246136944</v>
      </c>
      <c r="H3172" s="92"/>
    </row>
    <row r="3173" spans="1:8" s="15" customFormat="1" ht="25.5" outlineLevel="2">
      <c r="A3173" s="89" t="s">
        <v>364</v>
      </c>
      <c r="B3173" s="104" t="s">
        <v>3759</v>
      </c>
      <c r="C3173" s="103" t="s">
        <v>3758</v>
      </c>
      <c r="D3173" s="161">
        <v>400590</v>
      </c>
      <c r="E3173" s="161">
        <v>351200</v>
      </c>
      <c r="F3173" s="162">
        <f t="shared" si="174"/>
        <v>49390</v>
      </c>
      <c r="G3173" s="52">
        <f t="shared" si="175"/>
        <v>0.87670685738535659</v>
      </c>
      <c r="H3173" s="92"/>
    </row>
    <row r="3174" spans="1:8" s="15" customFormat="1" ht="76.5" outlineLevel="2">
      <c r="A3174" s="89" t="s">
        <v>364</v>
      </c>
      <c r="B3174" s="104" t="s">
        <v>3755</v>
      </c>
      <c r="C3174" s="103" t="s">
        <v>3754</v>
      </c>
      <c r="D3174" s="161">
        <v>2002950</v>
      </c>
      <c r="E3174" s="161">
        <v>1799800</v>
      </c>
      <c r="F3174" s="162">
        <f t="shared" si="174"/>
        <v>203150</v>
      </c>
      <c r="G3174" s="52">
        <f t="shared" si="175"/>
        <v>0.89857460246136944</v>
      </c>
      <c r="H3174" s="92"/>
    </row>
    <row r="3175" spans="1:8" s="15" customFormat="1" ht="25.5" outlineLevel="2">
      <c r="A3175" s="89" t="s">
        <v>364</v>
      </c>
      <c r="B3175" s="104" t="s">
        <v>3753</v>
      </c>
      <c r="C3175" s="103" t="s">
        <v>3752</v>
      </c>
      <c r="D3175" s="161">
        <v>1702508</v>
      </c>
      <c r="E3175" s="161">
        <v>1529832</v>
      </c>
      <c r="F3175" s="162">
        <f t="shared" si="174"/>
        <v>172676</v>
      </c>
      <c r="G3175" s="52">
        <f t="shared" si="175"/>
        <v>0.89857551330155272</v>
      </c>
      <c r="H3175" s="92"/>
    </row>
    <row r="3176" spans="1:8" s="15" customFormat="1" ht="38.25" outlineLevel="2">
      <c r="A3176" s="89" t="s">
        <v>364</v>
      </c>
      <c r="B3176" s="104" t="s">
        <v>3743</v>
      </c>
      <c r="C3176" s="103" t="s">
        <v>3742</v>
      </c>
      <c r="D3176" s="161">
        <v>1281888</v>
      </c>
      <c r="E3176" s="161">
        <v>607784</v>
      </c>
      <c r="F3176" s="162">
        <f t="shared" ref="F3176:F3239" si="176">D3176-E3176</f>
        <v>674104</v>
      </c>
      <c r="G3176" s="52">
        <f t="shared" ref="G3176:G3239" si="177">E3176/D3176</f>
        <v>0.47413190543947675</v>
      </c>
      <c r="H3176" s="92"/>
    </row>
    <row r="3177" spans="1:8" s="15" customFormat="1" ht="25.5" outlineLevel="2">
      <c r="A3177" s="89" t="s">
        <v>364</v>
      </c>
      <c r="B3177" s="104" t="s">
        <v>3741</v>
      </c>
      <c r="C3177" s="103" t="s">
        <v>3740</v>
      </c>
      <c r="D3177" s="161">
        <v>150221</v>
      </c>
      <c r="E3177" s="161">
        <v>134985</v>
      </c>
      <c r="F3177" s="162">
        <f t="shared" si="176"/>
        <v>15236</v>
      </c>
      <c r="G3177" s="52">
        <f t="shared" si="177"/>
        <v>0.89857609788245318</v>
      </c>
      <c r="H3177" s="92"/>
    </row>
    <row r="3178" spans="1:8" s="15" customFormat="1" ht="38.25" outlineLevel="2">
      <c r="A3178" s="89" t="s">
        <v>364</v>
      </c>
      <c r="B3178" s="104" t="s">
        <v>3735</v>
      </c>
      <c r="C3178" s="103" t="s">
        <v>3734</v>
      </c>
      <c r="D3178" s="161">
        <v>801180</v>
      </c>
      <c r="E3178" s="161">
        <v>103200</v>
      </c>
      <c r="F3178" s="162">
        <f t="shared" si="176"/>
        <v>697980</v>
      </c>
      <c r="G3178" s="52">
        <f t="shared" si="177"/>
        <v>0.12881000524226766</v>
      </c>
      <c r="H3178" s="92"/>
    </row>
    <row r="3179" spans="1:8" s="15" customFormat="1" ht="38.25" outlineLevel="2">
      <c r="A3179" s="89" t="s">
        <v>364</v>
      </c>
      <c r="B3179" s="104" t="s">
        <v>3729</v>
      </c>
      <c r="C3179" s="103" t="s">
        <v>3728</v>
      </c>
      <c r="D3179" s="161">
        <v>200295</v>
      </c>
      <c r="E3179" s="161">
        <v>160439</v>
      </c>
      <c r="F3179" s="162">
        <f t="shared" si="176"/>
        <v>39856</v>
      </c>
      <c r="G3179" s="52">
        <f t="shared" si="177"/>
        <v>0.80101350508000702</v>
      </c>
      <c r="H3179" s="92"/>
    </row>
    <row r="3180" spans="1:8" s="15" customFormat="1" ht="25.5" outlineLevel="2">
      <c r="A3180" s="89" t="s">
        <v>364</v>
      </c>
      <c r="B3180" s="104" t="s">
        <v>3727</v>
      </c>
      <c r="C3180" s="103" t="s">
        <v>3726</v>
      </c>
      <c r="D3180" s="161">
        <v>2603835</v>
      </c>
      <c r="E3180" s="161">
        <v>2339740</v>
      </c>
      <c r="F3180" s="162">
        <f t="shared" si="176"/>
        <v>264095</v>
      </c>
      <c r="G3180" s="52">
        <f t="shared" si="177"/>
        <v>0.89857460246136944</v>
      </c>
      <c r="H3180" s="92"/>
    </row>
    <row r="3181" spans="1:8" s="15" customFormat="1" ht="38.25" outlineLevel="2">
      <c r="A3181" s="89" t="s">
        <v>364</v>
      </c>
      <c r="B3181" s="104" t="s">
        <v>3725</v>
      </c>
      <c r="C3181" s="103" t="s">
        <v>3724</v>
      </c>
      <c r="D3181" s="161">
        <v>6609735</v>
      </c>
      <c r="E3181" s="161">
        <v>5939341</v>
      </c>
      <c r="F3181" s="162">
        <f t="shared" si="176"/>
        <v>670394</v>
      </c>
      <c r="G3181" s="52">
        <f t="shared" si="177"/>
        <v>0.89857475375336526</v>
      </c>
      <c r="H3181" s="92"/>
    </row>
    <row r="3182" spans="1:8" s="15" customFormat="1" ht="25.5" outlineLevel="2">
      <c r="A3182" s="89" t="s">
        <v>364</v>
      </c>
      <c r="B3182" s="104" t="s">
        <v>3723</v>
      </c>
      <c r="C3182" s="103" t="s">
        <v>3722</v>
      </c>
      <c r="D3182" s="161">
        <v>220325</v>
      </c>
      <c r="E3182" s="161">
        <v>136730</v>
      </c>
      <c r="F3182" s="162">
        <f t="shared" si="176"/>
        <v>83595</v>
      </c>
      <c r="G3182" s="52">
        <f t="shared" si="177"/>
        <v>0.62058322932032228</v>
      </c>
      <c r="H3182" s="92"/>
    </row>
    <row r="3183" spans="1:8" s="15" customFormat="1" ht="63.75" outlineLevel="2">
      <c r="A3183" s="89" t="s">
        <v>364</v>
      </c>
      <c r="B3183" s="104" t="s">
        <v>3706</v>
      </c>
      <c r="C3183" s="103" t="s">
        <v>3705</v>
      </c>
      <c r="D3183" s="161">
        <v>1201770</v>
      </c>
      <c r="E3183" s="161">
        <v>1079880</v>
      </c>
      <c r="F3183" s="162">
        <f t="shared" si="176"/>
        <v>121890</v>
      </c>
      <c r="G3183" s="52">
        <f t="shared" si="177"/>
        <v>0.89857460246136944</v>
      </c>
      <c r="H3183" s="92"/>
    </row>
    <row r="3184" spans="1:8" s="15" customFormat="1" outlineLevel="2">
      <c r="A3184" s="89" t="s">
        <v>364</v>
      </c>
      <c r="B3184" s="104" t="s">
        <v>3702</v>
      </c>
      <c r="C3184" s="103" t="s">
        <v>3701</v>
      </c>
      <c r="D3184" s="161">
        <v>961416</v>
      </c>
      <c r="E3184" s="161">
        <v>836288</v>
      </c>
      <c r="F3184" s="162">
        <f t="shared" si="176"/>
        <v>125128</v>
      </c>
      <c r="G3184" s="52">
        <f t="shared" si="177"/>
        <v>0.86985030413473463</v>
      </c>
      <c r="H3184" s="92"/>
    </row>
    <row r="3185" spans="1:8" s="15" customFormat="1" ht="38.25" outlineLevel="2">
      <c r="A3185" s="89" t="s">
        <v>364</v>
      </c>
      <c r="B3185" s="104" t="s">
        <v>3692</v>
      </c>
      <c r="C3185" s="103" t="s">
        <v>3691</v>
      </c>
      <c r="D3185" s="161">
        <v>640944</v>
      </c>
      <c r="E3185" s="161">
        <v>554242</v>
      </c>
      <c r="F3185" s="162">
        <f t="shared" si="176"/>
        <v>86702</v>
      </c>
      <c r="G3185" s="52">
        <f t="shared" si="177"/>
        <v>0.86472765171372223</v>
      </c>
      <c r="H3185" s="92"/>
    </row>
    <row r="3186" spans="1:8" s="15" customFormat="1" ht="25.5" outlineLevel="2">
      <c r="A3186" s="89" t="s">
        <v>364</v>
      </c>
      <c r="B3186" s="104" t="s">
        <v>3688</v>
      </c>
      <c r="C3186" s="103" t="s">
        <v>3687</v>
      </c>
      <c r="D3186" s="161">
        <v>560826</v>
      </c>
      <c r="E3186" s="161">
        <f>113104+390840</f>
        <v>503944</v>
      </c>
      <c r="F3186" s="162">
        <f t="shared" si="176"/>
        <v>56882</v>
      </c>
      <c r="G3186" s="52">
        <f t="shared" si="177"/>
        <v>0.89857460246136944</v>
      </c>
      <c r="H3186" s="90"/>
    </row>
    <row r="3187" spans="1:8" s="15" customFormat="1" outlineLevel="2">
      <c r="A3187" s="89" t="s">
        <v>364</v>
      </c>
      <c r="B3187" s="104" t="s">
        <v>3686</v>
      </c>
      <c r="C3187" s="103" t="s">
        <v>3685</v>
      </c>
      <c r="D3187" s="161">
        <v>200295</v>
      </c>
      <c r="E3187" s="161">
        <v>160000</v>
      </c>
      <c r="F3187" s="162">
        <f t="shared" si="176"/>
        <v>40295</v>
      </c>
      <c r="G3187" s="52">
        <f t="shared" si="177"/>
        <v>0.79882173793654365</v>
      </c>
      <c r="H3187" s="92"/>
    </row>
    <row r="3188" spans="1:8" s="15" customFormat="1" ht="25.5" outlineLevel="2">
      <c r="A3188" s="89" t="s">
        <v>364</v>
      </c>
      <c r="B3188" s="104" t="s">
        <v>3684</v>
      </c>
      <c r="C3188" s="103" t="s">
        <v>3683</v>
      </c>
      <c r="D3188" s="161">
        <v>1778620</v>
      </c>
      <c r="E3188" s="161">
        <v>1598224</v>
      </c>
      <c r="F3188" s="162">
        <f t="shared" si="176"/>
        <v>180396</v>
      </c>
      <c r="G3188" s="52">
        <f t="shared" si="177"/>
        <v>0.89857529995164787</v>
      </c>
      <c r="H3188" s="92"/>
    </row>
    <row r="3189" spans="1:8" s="15" customFormat="1" outlineLevel="2">
      <c r="A3189" s="89" t="s">
        <v>364</v>
      </c>
      <c r="B3189" s="104" t="s">
        <v>3680</v>
      </c>
      <c r="C3189" s="103" t="s">
        <v>3679</v>
      </c>
      <c r="D3189" s="161">
        <v>1001475</v>
      </c>
      <c r="E3189" s="161">
        <v>899899</v>
      </c>
      <c r="F3189" s="162">
        <f t="shared" si="176"/>
        <v>101576</v>
      </c>
      <c r="G3189" s="52">
        <f t="shared" si="177"/>
        <v>0.89857360393419705</v>
      </c>
      <c r="H3189" s="92"/>
    </row>
    <row r="3190" spans="1:8" s="15" customFormat="1" ht="25.5" outlineLevel="2">
      <c r="A3190" s="89" t="s">
        <v>364</v>
      </c>
      <c r="B3190" s="104" t="s">
        <v>3678</v>
      </c>
      <c r="C3190" s="103" t="s">
        <v>3677</v>
      </c>
      <c r="D3190" s="161">
        <v>400590</v>
      </c>
      <c r="E3190" s="161">
        <v>359960</v>
      </c>
      <c r="F3190" s="162">
        <f t="shared" si="176"/>
        <v>40630</v>
      </c>
      <c r="G3190" s="52">
        <f t="shared" si="177"/>
        <v>0.89857460246136944</v>
      </c>
      <c r="H3190" s="92"/>
    </row>
    <row r="3191" spans="1:8" s="15" customFormat="1" ht="25.5" outlineLevel="2">
      <c r="A3191" s="89" t="s">
        <v>364</v>
      </c>
      <c r="B3191" s="104" t="s">
        <v>3676</v>
      </c>
      <c r="C3191" s="103" t="s">
        <v>3675</v>
      </c>
      <c r="D3191" s="161">
        <v>400590</v>
      </c>
      <c r="E3191" s="161">
        <v>359960</v>
      </c>
      <c r="F3191" s="162">
        <f t="shared" si="176"/>
        <v>40630</v>
      </c>
      <c r="G3191" s="52">
        <f t="shared" si="177"/>
        <v>0.89857460246136944</v>
      </c>
      <c r="H3191" s="92"/>
    </row>
    <row r="3192" spans="1:8" s="15" customFormat="1" ht="25.5" outlineLevel="2">
      <c r="A3192" s="89" t="s">
        <v>364</v>
      </c>
      <c r="B3192" s="104" t="s">
        <v>3670</v>
      </c>
      <c r="C3192" s="103" t="s">
        <v>3669</v>
      </c>
      <c r="D3192" s="161">
        <v>2804130</v>
      </c>
      <c r="E3192" s="161">
        <v>2519721</v>
      </c>
      <c r="F3192" s="162">
        <f t="shared" si="176"/>
        <v>284409</v>
      </c>
      <c r="G3192" s="52">
        <f t="shared" si="177"/>
        <v>0.89857495907821683</v>
      </c>
      <c r="H3192" s="92"/>
    </row>
    <row r="3193" spans="1:8" s="15" customFormat="1" ht="38.25" outlineLevel="2">
      <c r="A3193" s="89" t="s">
        <v>364</v>
      </c>
      <c r="B3193" s="104" t="s">
        <v>3666</v>
      </c>
      <c r="C3193" s="103" t="s">
        <v>3665</v>
      </c>
      <c r="D3193" s="161">
        <v>801180</v>
      </c>
      <c r="E3193" s="161">
        <v>719921</v>
      </c>
      <c r="F3193" s="162">
        <f t="shared" si="176"/>
        <v>81259</v>
      </c>
      <c r="G3193" s="52">
        <f t="shared" si="177"/>
        <v>0.89857585062033496</v>
      </c>
      <c r="H3193" s="92"/>
    </row>
    <row r="3194" spans="1:8" s="15" customFormat="1" ht="25.5" outlineLevel="2">
      <c r="A3194" s="89" t="s">
        <v>364</v>
      </c>
      <c r="B3194" s="104" t="s">
        <v>3660</v>
      </c>
      <c r="C3194" s="103" t="s">
        <v>3659</v>
      </c>
      <c r="D3194" s="161">
        <v>240354</v>
      </c>
      <c r="E3194" s="161">
        <v>103200</v>
      </c>
      <c r="F3194" s="162">
        <f t="shared" si="176"/>
        <v>137154</v>
      </c>
      <c r="G3194" s="52">
        <f t="shared" si="177"/>
        <v>0.42936668414089219</v>
      </c>
      <c r="H3194" s="92"/>
    </row>
    <row r="3195" spans="1:8" s="15" customFormat="1" ht="25.5" outlineLevel="2">
      <c r="A3195" s="89" t="s">
        <v>364</v>
      </c>
      <c r="B3195" s="104" t="s">
        <v>3658</v>
      </c>
      <c r="C3195" s="103" t="s">
        <v>3657</v>
      </c>
      <c r="D3195" s="161">
        <v>3204720</v>
      </c>
      <c r="E3195" s="161">
        <v>2879681</v>
      </c>
      <c r="F3195" s="162">
        <f t="shared" si="176"/>
        <v>325039</v>
      </c>
      <c r="G3195" s="52">
        <f t="shared" si="177"/>
        <v>0.89857491450111082</v>
      </c>
      <c r="H3195" s="92"/>
    </row>
    <row r="3196" spans="1:8" s="15" customFormat="1" outlineLevel="2">
      <c r="A3196" s="89" t="s">
        <v>364</v>
      </c>
      <c r="B3196" s="104" t="s">
        <v>3656</v>
      </c>
      <c r="C3196" s="103" t="s">
        <v>3655</v>
      </c>
      <c r="D3196" s="161">
        <v>1041534</v>
      </c>
      <c r="E3196" s="161">
        <v>935896</v>
      </c>
      <c r="F3196" s="162">
        <f t="shared" si="176"/>
        <v>105638</v>
      </c>
      <c r="G3196" s="52">
        <f t="shared" si="177"/>
        <v>0.89857460246136944</v>
      </c>
      <c r="H3196" s="92"/>
    </row>
    <row r="3197" spans="1:8" s="15" customFormat="1" ht="38.25" outlineLevel="2">
      <c r="A3197" s="89" t="s">
        <v>364</v>
      </c>
      <c r="B3197" s="104" t="s">
        <v>3654</v>
      </c>
      <c r="C3197" s="103" t="s">
        <v>3653</v>
      </c>
      <c r="D3197" s="161">
        <v>1201770</v>
      </c>
      <c r="E3197" s="161">
        <v>1018924</v>
      </c>
      <c r="F3197" s="162">
        <f t="shared" si="176"/>
        <v>182846</v>
      </c>
      <c r="G3197" s="52">
        <f t="shared" si="177"/>
        <v>0.84785275052630704</v>
      </c>
      <c r="H3197" s="92"/>
    </row>
    <row r="3198" spans="1:8" s="15" customFormat="1" outlineLevel="2">
      <c r="A3198" s="89" t="s">
        <v>364</v>
      </c>
      <c r="B3198" s="104" t="s">
        <v>3652</v>
      </c>
      <c r="C3198" s="103" t="s">
        <v>3651</v>
      </c>
      <c r="D3198" s="161">
        <v>2002950</v>
      </c>
      <c r="E3198" s="161">
        <v>1799770</v>
      </c>
      <c r="F3198" s="162">
        <f t="shared" si="176"/>
        <v>203180</v>
      </c>
      <c r="G3198" s="52">
        <f t="shared" si="177"/>
        <v>0.89855962455378313</v>
      </c>
      <c r="H3198" s="92"/>
    </row>
    <row r="3199" spans="1:8" s="15" customFormat="1" ht="25.5" outlineLevel="2">
      <c r="A3199" s="89" t="s">
        <v>364</v>
      </c>
      <c r="B3199" s="104" t="s">
        <v>3650</v>
      </c>
      <c r="C3199" s="103" t="s">
        <v>3649</v>
      </c>
      <c r="D3199" s="161">
        <v>801180</v>
      </c>
      <c r="E3199" s="161">
        <v>309977</v>
      </c>
      <c r="F3199" s="162">
        <f t="shared" si="176"/>
        <v>491203</v>
      </c>
      <c r="G3199" s="52">
        <f t="shared" si="177"/>
        <v>0.38690057165680619</v>
      </c>
      <c r="H3199" s="92"/>
    </row>
    <row r="3200" spans="1:8" s="15" customFormat="1" ht="25.5" outlineLevel="2">
      <c r="A3200" s="89" t="s">
        <v>364</v>
      </c>
      <c r="B3200" s="104" t="s">
        <v>3646</v>
      </c>
      <c r="C3200" s="103" t="s">
        <v>3645</v>
      </c>
      <c r="D3200" s="161">
        <v>600885</v>
      </c>
      <c r="E3200" s="161">
        <v>350400</v>
      </c>
      <c r="F3200" s="162">
        <f t="shared" si="176"/>
        <v>250485</v>
      </c>
      <c r="G3200" s="52">
        <f t="shared" si="177"/>
        <v>0.58313986869367684</v>
      </c>
      <c r="H3200" s="92"/>
    </row>
    <row r="3201" spans="1:8" s="15" customFormat="1" ht="25.5" outlineLevel="2">
      <c r="A3201" s="89" t="s">
        <v>364</v>
      </c>
      <c r="B3201" s="104" t="s">
        <v>3640</v>
      </c>
      <c r="C3201" s="103" t="s">
        <v>3639</v>
      </c>
      <c r="D3201" s="161">
        <v>8412390</v>
      </c>
      <c r="E3201" s="161">
        <v>7439116</v>
      </c>
      <c r="F3201" s="162">
        <f t="shared" si="176"/>
        <v>973274</v>
      </c>
      <c r="G3201" s="52">
        <f t="shared" si="177"/>
        <v>0.88430469818921853</v>
      </c>
      <c r="H3201" s="92"/>
    </row>
    <row r="3202" spans="1:8" s="15" customFormat="1" outlineLevel="2">
      <c r="A3202" s="89" t="s">
        <v>364</v>
      </c>
      <c r="B3202" s="104" t="s">
        <v>3638</v>
      </c>
      <c r="C3202" s="103" t="s">
        <v>3637</v>
      </c>
      <c r="D3202" s="161">
        <v>20029501</v>
      </c>
      <c r="E3202" s="161">
        <v>17491391</v>
      </c>
      <c r="F3202" s="162">
        <f t="shared" si="176"/>
        <v>2538110</v>
      </c>
      <c r="G3202" s="52">
        <f t="shared" si="177"/>
        <v>0.87328141624696487</v>
      </c>
      <c r="H3202" s="92"/>
    </row>
    <row r="3203" spans="1:8" s="15" customFormat="1" ht="25.5" outlineLevel="2">
      <c r="A3203" s="89" t="s">
        <v>364</v>
      </c>
      <c r="B3203" s="104" t="s">
        <v>3634</v>
      </c>
      <c r="C3203" s="103" t="s">
        <v>3633</v>
      </c>
      <c r="D3203" s="161">
        <v>435841.6</v>
      </c>
      <c r="E3203" s="161">
        <v>67200</v>
      </c>
      <c r="F3203" s="162">
        <f t="shared" si="176"/>
        <v>368641.6</v>
      </c>
      <c r="G3203" s="52">
        <f t="shared" si="177"/>
        <v>0.15418445600419969</v>
      </c>
      <c r="H3203" s="92"/>
    </row>
    <row r="3204" spans="1:8" s="15" customFormat="1" ht="38.25" outlineLevel="2">
      <c r="A3204" s="89" t="s">
        <v>364</v>
      </c>
      <c r="B3204" s="104" t="s">
        <v>3632</v>
      </c>
      <c r="C3204" s="103" t="s">
        <v>3631</v>
      </c>
      <c r="D3204" s="161">
        <v>4005900</v>
      </c>
      <c r="E3204" s="161">
        <v>3599601</v>
      </c>
      <c r="F3204" s="162">
        <f t="shared" si="176"/>
        <v>406299</v>
      </c>
      <c r="G3204" s="52">
        <f t="shared" si="177"/>
        <v>0.89857485209316257</v>
      </c>
      <c r="H3204" s="92"/>
    </row>
    <row r="3205" spans="1:8" s="15" customFormat="1" outlineLevel="2">
      <c r="A3205" s="89" t="s">
        <v>364</v>
      </c>
      <c r="B3205" s="104" t="s">
        <v>3628</v>
      </c>
      <c r="C3205" s="103" t="s">
        <v>3627</v>
      </c>
      <c r="D3205" s="161">
        <v>801180</v>
      </c>
      <c r="E3205" s="161">
        <v>688000</v>
      </c>
      <c r="F3205" s="162">
        <f t="shared" si="176"/>
        <v>113180</v>
      </c>
      <c r="G3205" s="52">
        <f t="shared" si="177"/>
        <v>0.85873336828178437</v>
      </c>
      <c r="H3205" s="92"/>
    </row>
    <row r="3206" spans="1:8" s="15" customFormat="1" ht="38.25" outlineLevel="2">
      <c r="A3206" s="89" t="s">
        <v>364</v>
      </c>
      <c r="B3206" s="104" t="s">
        <v>3626</v>
      </c>
      <c r="C3206" s="103" t="s">
        <v>3625</v>
      </c>
      <c r="D3206" s="161">
        <v>11216520</v>
      </c>
      <c r="E3206" s="161">
        <v>10078881</v>
      </c>
      <c r="F3206" s="162">
        <f t="shared" si="176"/>
        <v>1137639</v>
      </c>
      <c r="G3206" s="52">
        <f t="shared" si="177"/>
        <v>0.89857469161558134</v>
      </c>
      <c r="H3206" s="92"/>
    </row>
    <row r="3207" spans="1:8" s="15" customFormat="1" ht="38.25" outlineLevel="2">
      <c r="A3207" s="89" t="s">
        <v>364</v>
      </c>
      <c r="B3207" s="104" t="s">
        <v>3624</v>
      </c>
      <c r="C3207" s="103" t="s">
        <v>3623</v>
      </c>
      <c r="D3207" s="161">
        <v>1602360</v>
      </c>
      <c r="E3207" s="161">
        <v>1376000</v>
      </c>
      <c r="F3207" s="162">
        <f t="shared" si="176"/>
        <v>226360</v>
      </c>
      <c r="G3207" s="52">
        <f t="shared" si="177"/>
        <v>0.85873336828178437</v>
      </c>
      <c r="H3207" s="92"/>
    </row>
    <row r="3208" spans="1:8" s="15" customFormat="1" ht="25.5" outlineLevel="2">
      <c r="A3208" s="89" t="s">
        <v>364</v>
      </c>
      <c r="B3208" s="104" t="s">
        <v>3622</v>
      </c>
      <c r="C3208" s="103" t="s">
        <v>3621</v>
      </c>
      <c r="D3208" s="161">
        <v>5207670</v>
      </c>
      <c r="E3208" s="161">
        <v>4679480</v>
      </c>
      <c r="F3208" s="162">
        <f t="shared" si="176"/>
        <v>528190</v>
      </c>
      <c r="G3208" s="52">
        <f t="shared" si="177"/>
        <v>0.89857460246136944</v>
      </c>
      <c r="H3208" s="92"/>
    </row>
    <row r="3209" spans="1:8" s="15" customFormat="1" ht="63.75" outlineLevel="2">
      <c r="A3209" s="89" t="s">
        <v>364</v>
      </c>
      <c r="B3209" s="104" t="s">
        <v>3618</v>
      </c>
      <c r="C3209" s="103" t="s">
        <v>3617</v>
      </c>
      <c r="D3209" s="161">
        <v>4486608</v>
      </c>
      <c r="E3209" s="161">
        <v>4031551</v>
      </c>
      <c r="F3209" s="162">
        <f t="shared" si="176"/>
        <v>455057</v>
      </c>
      <c r="G3209" s="52">
        <f t="shared" si="177"/>
        <v>0.89857437957583997</v>
      </c>
      <c r="H3209" s="92"/>
    </row>
    <row r="3210" spans="1:8" s="15" customFormat="1" ht="38.25" outlineLevel="2">
      <c r="A3210" s="89" t="s">
        <v>364</v>
      </c>
      <c r="B3210" s="104" t="s">
        <v>3616</v>
      </c>
      <c r="C3210" s="103" t="s">
        <v>3615</v>
      </c>
      <c r="D3210" s="161">
        <v>6529617</v>
      </c>
      <c r="E3210" s="161">
        <v>4893463</v>
      </c>
      <c r="F3210" s="162">
        <f t="shared" si="176"/>
        <v>1636154</v>
      </c>
      <c r="G3210" s="52">
        <f t="shared" si="177"/>
        <v>0.74942573201460361</v>
      </c>
      <c r="H3210" s="92"/>
    </row>
    <row r="3211" spans="1:8" s="15" customFormat="1" outlineLevel="2">
      <c r="A3211" s="89" t="s">
        <v>364</v>
      </c>
      <c r="B3211" s="104" t="s">
        <v>3610</v>
      </c>
      <c r="C3211" s="103" t="s">
        <v>3609</v>
      </c>
      <c r="D3211" s="161">
        <v>600885</v>
      </c>
      <c r="E3211" s="161">
        <v>171876</v>
      </c>
      <c r="F3211" s="162">
        <f t="shared" si="176"/>
        <v>429009</v>
      </c>
      <c r="G3211" s="52">
        <f t="shared" si="177"/>
        <v>0.28603809381162787</v>
      </c>
      <c r="H3211" s="92"/>
    </row>
    <row r="3212" spans="1:8" s="15" customFormat="1" ht="25.5" outlineLevel="2">
      <c r="A3212" s="89" t="s">
        <v>364</v>
      </c>
      <c r="B3212" s="104" t="s">
        <v>3608</v>
      </c>
      <c r="C3212" s="103" t="s">
        <v>3607</v>
      </c>
      <c r="D3212" s="161">
        <v>4005900</v>
      </c>
      <c r="E3212" s="161">
        <v>3440000</v>
      </c>
      <c r="F3212" s="162">
        <f t="shared" si="176"/>
        <v>565900</v>
      </c>
      <c r="G3212" s="52">
        <f t="shared" si="177"/>
        <v>0.85873336828178437</v>
      </c>
      <c r="H3212" s="92"/>
    </row>
    <row r="3213" spans="1:8" s="15" customFormat="1" ht="25.5" outlineLevel="2">
      <c r="A3213" s="89" t="s">
        <v>364</v>
      </c>
      <c r="B3213" s="104" t="s">
        <v>3592</v>
      </c>
      <c r="C3213" s="103" t="s">
        <v>3591</v>
      </c>
      <c r="D3213" s="161">
        <v>11216520</v>
      </c>
      <c r="E3213" s="161">
        <v>10078881</v>
      </c>
      <c r="F3213" s="162">
        <f t="shared" si="176"/>
        <v>1137639</v>
      </c>
      <c r="G3213" s="52">
        <f t="shared" si="177"/>
        <v>0.89857469161558134</v>
      </c>
      <c r="H3213" s="92"/>
    </row>
    <row r="3214" spans="1:8" s="15" customFormat="1" ht="25.5" outlineLevel="2">
      <c r="A3214" s="89" t="s">
        <v>364</v>
      </c>
      <c r="B3214" s="104" t="s">
        <v>3590</v>
      </c>
      <c r="C3214" s="103" t="s">
        <v>3589</v>
      </c>
      <c r="D3214" s="161">
        <v>1001475</v>
      </c>
      <c r="E3214" s="161">
        <v>899200</v>
      </c>
      <c r="F3214" s="162">
        <f t="shared" si="176"/>
        <v>102275</v>
      </c>
      <c r="G3214" s="52">
        <f t="shared" si="177"/>
        <v>0.897875633440675</v>
      </c>
      <c r="H3214" s="92"/>
    </row>
    <row r="3215" spans="1:8" s="15" customFormat="1" ht="25.5" outlineLevel="2">
      <c r="A3215" s="89" t="s">
        <v>364</v>
      </c>
      <c r="B3215" s="104" t="s">
        <v>3580</v>
      </c>
      <c r="C3215" s="103" t="s">
        <v>3579</v>
      </c>
      <c r="D3215" s="161">
        <v>801180</v>
      </c>
      <c r="E3215" s="161">
        <v>717600</v>
      </c>
      <c r="F3215" s="162">
        <f t="shared" si="176"/>
        <v>83580</v>
      </c>
      <c r="G3215" s="52">
        <f t="shared" si="177"/>
        <v>0.89567887366134946</v>
      </c>
      <c r="H3215" s="92"/>
    </row>
    <row r="3216" spans="1:8" s="15" customFormat="1" ht="25.5" outlineLevel="2">
      <c r="A3216" s="89" t="s">
        <v>364</v>
      </c>
      <c r="B3216" s="104" t="s">
        <v>3578</v>
      </c>
      <c r="C3216" s="103" t="s">
        <v>3577</v>
      </c>
      <c r="D3216" s="161">
        <v>1922832</v>
      </c>
      <c r="E3216" s="161">
        <v>1618026</v>
      </c>
      <c r="F3216" s="162">
        <f t="shared" si="176"/>
        <v>304806</v>
      </c>
      <c r="G3216" s="52">
        <f t="shared" si="177"/>
        <v>0.84148069098080336</v>
      </c>
      <c r="H3216" s="92"/>
    </row>
    <row r="3217" spans="1:8" s="15" customFormat="1" ht="25.5" outlineLevel="2">
      <c r="A3217" s="89" t="s">
        <v>364</v>
      </c>
      <c r="B3217" s="104" t="s">
        <v>3574</v>
      </c>
      <c r="C3217" s="103" t="s">
        <v>3573</v>
      </c>
      <c r="D3217" s="161">
        <v>2884248</v>
      </c>
      <c r="E3217" s="161">
        <v>2421901</v>
      </c>
      <c r="F3217" s="162">
        <f t="shared" si="176"/>
        <v>462347</v>
      </c>
      <c r="G3217" s="52">
        <f t="shared" si="177"/>
        <v>0.83969929076833894</v>
      </c>
      <c r="H3217" s="92"/>
    </row>
    <row r="3218" spans="1:8" s="15" customFormat="1" ht="38.25" outlineLevel="2">
      <c r="A3218" s="89" t="s">
        <v>364</v>
      </c>
      <c r="B3218" s="104" t="s">
        <v>3572</v>
      </c>
      <c r="C3218" s="103" t="s">
        <v>3571</v>
      </c>
      <c r="D3218" s="161">
        <v>400590</v>
      </c>
      <c r="E3218" s="161">
        <v>359960</v>
      </c>
      <c r="F3218" s="162">
        <f t="shared" si="176"/>
        <v>40630</v>
      </c>
      <c r="G3218" s="52">
        <f t="shared" si="177"/>
        <v>0.89857460246136944</v>
      </c>
      <c r="H3218" s="92"/>
    </row>
    <row r="3219" spans="1:8" s="15" customFormat="1" ht="25.5" outlineLevel="2">
      <c r="A3219" s="89" t="s">
        <v>364</v>
      </c>
      <c r="B3219" s="104" t="s">
        <v>3570</v>
      </c>
      <c r="C3219" s="103" t="s">
        <v>3569</v>
      </c>
      <c r="D3219" s="161">
        <v>600885</v>
      </c>
      <c r="E3219" s="161">
        <v>539940</v>
      </c>
      <c r="F3219" s="162">
        <f t="shared" si="176"/>
        <v>60945</v>
      </c>
      <c r="G3219" s="52">
        <f t="shared" si="177"/>
        <v>0.89857460246136944</v>
      </c>
      <c r="H3219" s="92"/>
    </row>
    <row r="3220" spans="1:8" s="15" customFormat="1" ht="38.25" outlineLevel="2">
      <c r="A3220" s="89" t="s">
        <v>364</v>
      </c>
      <c r="B3220" s="104" t="s">
        <v>3568</v>
      </c>
      <c r="C3220" s="103" t="s">
        <v>3567</v>
      </c>
      <c r="D3220" s="161">
        <v>1602360</v>
      </c>
      <c r="E3220" s="161">
        <v>1439840</v>
      </c>
      <c r="F3220" s="162">
        <f t="shared" si="176"/>
        <v>162520</v>
      </c>
      <c r="G3220" s="52">
        <f t="shared" si="177"/>
        <v>0.89857460246136944</v>
      </c>
      <c r="H3220" s="92"/>
    </row>
    <row r="3221" spans="1:8" s="15" customFormat="1" ht="38.25" outlineLevel="2">
      <c r="A3221" s="89" t="s">
        <v>364</v>
      </c>
      <c r="B3221" s="104" t="s">
        <v>3566</v>
      </c>
      <c r="C3221" s="103" t="s">
        <v>3565</v>
      </c>
      <c r="D3221" s="161">
        <v>721062</v>
      </c>
      <c r="E3221" s="161">
        <v>647928</v>
      </c>
      <c r="F3221" s="162">
        <f t="shared" si="176"/>
        <v>73134</v>
      </c>
      <c r="G3221" s="52">
        <f t="shared" si="177"/>
        <v>0.89857460246136944</v>
      </c>
      <c r="H3221" s="92"/>
    </row>
    <row r="3222" spans="1:8" s="15" customFormat="1" ht="38.25" outlineLevel="2">
      <c r="A3222" s="89" t="s">
        <v>364</v>
      </c>
      <c r="B3222" s="104" t="s">
        <v>3562</v>
      </c>
      <c r="C3222" s="103" t="s">
        <v>3561</v>
      </c>
      <c r="D3222" s="161">
        <v>2159180</v>
      </c>
      <c r="E3222" s="161">
        <v>484000</v>
      </c>
      <c r="F3222" s="162">
        <f t="shared" si="176"/>
        <v>1675180</v>
      </c>
      <c r="G3222" s="52">
        <f t="shared" si="177"/>
        <v>0.22415917153734288</v>
      </c>
      <c r="H3222" s="92"/>
    </row>
    <row r="3223" spans="1:8" s="15" customFormat="1" ht="25.5" outlineLevel="2">
      <c r="A3223" s="89" t="s">
        <v>364</v>
      </c>
      <c r="B3223" s="104" t="s">
        <v>3560</v>
      </c>
      <c r="C3223" s="103" t="s">
        <v>3559</v>
      </c>
      <c r="D3223" s="161">
        <v>3485133</v>
      </c>
      <c r="E3223" s="161">
        <v>3131292</v>
      </c>
      <c r="F3223" s="162">
        <f t="shared" si="176"/>
        <v>353841</v>
      </c>
      <c r="G3223" s="52">
        <f t="shared" si="177"/>
        <v>0.89847130654698115</v>
      </c>
      <c r="H3223" s="92"/>
    </row>
    <row r="3224" spans="1:8" s="15" customFormat="1" ht="25.5" outlineLevel="2">
      <c r="A3224" s="89" t="s">
        <v>364</v>
      </c>
      <c r="B3224" s="104" t="s">
        <v>3558</v>
      </c>
      <c r="C3224" s="103" t="s">
        <v>3557</v>
      </c>
      <c r="D3224" s="161">
        <v>4005900</v>
      </c>
      <c r="E3224" s="161">
        <v>3599601</v>
      </c>
      <c r="F3224" s="162">
        <f t="shared" si="176"/>
        <v>406299</v>
      </c>
      <c r="G3224" s="52">
        <f t="shared" si="177"/>
        <v>0.89857485209316257</v>
      </c>
      <c r="H3224" s="92"/>
    </row>
    <row r="3225" spans="1:8" s="15" customFormat="1" ht="25.5" outlineLevel="2">
      <c r="A3225" s="89" t="s">
        <v>364</v>
      </c>
      <c r="B3225" s="104" t="s">
        <v>3554</v>
      </c>
      <c r="C3225" s="103" t="s">
        <v>3553</v>
      </c>
      <c r="D3225" s="161">
        <v>264389</v>
      </c>
      <c r="E3225" s="161">
        <v>28000</v>
      </c>
      <c r="F3225" s="162">
        <f t="shared" si="176"/>
        <v>236389</v>
      </c>
      <c r="G3225" s="52">
        <f t="shared" si="177"/>
        <v>0.10590455730003896</v>
      </c>
      <c r="H3225" s="92"/>
    </row>
    <row r="3226" spans="1:8" s="15" customFormat="1" ht="38.25" outlineLevel="2">
      <c r="A3226" s="89" t="s">
        <v>364</v>
      </c>
      <c r="B3226" s="104" t="s">
        <v>3552</v>
      </c>
      <c r="C3226" s="103" t="s">
        <v>3551</v>
      </c>
      <c r="D3226" s="161">
        <v>1422095</v>
      </c>
      <c r="E3226" s="161">
        <v>1136236</v>
      </c>
      <c r="F3226" s="162">
        <f t="shared" si="176"/>
        <v>285859</v>
      </c>
      <c r="G3226" s="52">
        <f t="shared" si="177"/>
        <v>0.79898740942060831</v>
      </c>
      <c r="H3226" s="92"/>
    </row>
    <row r="3227" spans="1:8" s="15" customFormat="1" ht="25.5" outlineLevel="2">
      <c r="A3227" s="89" t="s">
        <v>364</v>
      </c>
      <c r="B3227" s="104" t="s">
        <v>3550</v>
      </c>
      <c r="C3227" s="103" t="s">
        <v>3549</v>
      </c>
      <c r="D3227" s="161">
        <v>4005900</v>
      </c>
      <c r="E3227" s="161">
        <v>3599601</v>
      </c>
      <c r="F3227" s="162">
        <f t="shared" si="176"/>
        <v>406299</v>
      </c>
      <c r="G3227" s="52">
        <f t="shared" si="177"/>
        <v>0.89857485209316257</v>
      </c>
      <c r="H3227" s="92"/>
    </row>
    <row r="3228" spans="1:8" s="15" customFormat="1" ht="25.5" outlineLevel="2">
      <c r="A3228" s="89" t="s">
        <v>364</v>
      </c>
      <c r="B3228" s="104" t="s">
        <v>3546</v>
      </c>
      <c r="C3228" s="103" t="s">
        <v>3545</v>
      </c>
      <c r="D3228" s="161">
        <v>360531</v>
      </c>
      <c r="E3228" s="161">
        <v>323964</v>
      </c>
      <c r="F3228" s="162">
        <f t="shared" si="176"/>
        <v>36567</v>
      </c>
      <c r="G3228" s="52">
        <f t="shared" si="177"/>
        <v>0.89857460246136944</v>
      </c>
      <c r="H3228" s="92"/>
    </row>
    <row r="3229" spans="1:8" s="15" customFormat="1" outlineLevel="2">
      <c r="A3229" s="89" t="s">
        <v>364</v>
      </c>
      <c r="B3229" s="104" t="s">
        <v>3540</v>
      </c>
      <c r="C3229" s="103" t="s">
        <v>3539</v>
      </c>
      <c r="D3229" s="161">
        <v>1101623</v>
      </c>
      <c r="E3229" s="161">
        <v>791913</v>
      </c>
      <c r="F3229" s="162">
        <f t="shared" si="176"/>
        <v>309710</v>
      </c>
      <c r="G3229" s="52">
        <f t="shared" si="177"/>
        <v>0.71886026344765863</v>
      </c>
      <c r="H3229" s="92"/>
    </row>
    <row r="3230" spans="1:8" s="15" customFormat="1" ht="25.5" outlineLevel="2">
      <c r="A3230" s="89" t="s">
        <v>364</v>
      </c>
      <c r="B3230" s="104" t="s">
        <v>3536</v>
      </c>
      <c r="C3230" s="103" t="s">
        <v>3535</v>
      </c>
      <c r="D3230" s="161">
        <v>1001475</v>
      </c>
      <c r="E3230" s="161">
        <v>899899</v>
      </c>
      <c r="F3230" s="162">
        <f t="shared" si="176"/>
        <v>101576</v>
      </c>
      <c r="G3230" s="52">
        <f t="shared" si="177"/>
        <v>0.89857360393419705</v>
      </c>
      <c r="H3230" s="92"/>
    </row>
    <row r="3231" spans="1:8" s="15" customFormat="1" ht="25.5" outlineLevel="2">
      <c r="A3231" s="89" t="s">
        <v>364</v>
      </c>
      <c r="B3231" s="104" t="s">
        <v>3534</v>
      </c>
      <c r="C3231" s="103" t="s">
        <v>3533</v>
      </c>
      <c r="D3231" s="161">
        <v>697027</v>
      </c>
      <c r="E3231" s="161">
        <v>579180</v>
      </c>
      <c r="F3231" s="162">
        <f t="shared" si="176"/>
        <v>117847</v>
      </c>
      <c r="G3231" s="52">
        <f t="shared" si="177"/>
        <v>0.83092907448348485</v>
      </c>
      <c r="H3231" s="92"/>
    </row>
    <row r="3232" spans="1:8" s="15" customFormat="1" ht="25.5" outlineLevel="2">
      <c r="A3232" s="89" t="s">
        <v>364</v>
      </c>
      <c r="B3232" s="104" t="s">
        <v>3524</v>
      </c>
      <c r="C3232" s="103" t="s">
        <v>3523</v>
      </c>
      <c r="D3232" s="161">
        <v>320472</v>
      </c>
      <c r="E3232" s="161">
        <v>284277</v>
      </c>
      <c r="F3232" s="162">
        <f t="shared" si="176"/>
        <v>36195</v>
      </c>
      <c r="G3232" s="52">
        <f t="shared" si="177"/>
        <v>0.8870572156069797</v>
      </c>
      <c r="H3232" s="92"/>
    </row>
    <row r="3233" spans="1:8" s="15" customFormat="1" ht="25.5" outlineLevel="2">
      <c r="A3233" s="89" t="s">
        <v>364</v>
      </c>
      <c r="B3233" s="104" t="s">
        <v>3520</v>
      </c>
      <c r="C3233" s="103" t="s">
        <v>3519</v>
      </c>
      <c r="D3233" s="161">
        <v>961416</v>
      </c>
      <c r="E3233" s="161">
        <v>747316</v>
      </c>
      <c r="F3233" s="162">
        <f t="shared" si="176"/>
        <v>214100</v>
      </c>
      <c r="G3233" s="52">
        <f t="shared" si="177"/>
        <v>0.77730763790076307</v>
      </c>
      <c r="H3233" s="92"/>
    </row>
    <row r="3234" spans="1:8" s="15" customFormat="1" ht="38.25" outlineLevel="2">
      <c r="A3234" s="89" t="s">
        <v>364</v>
      </c>
      <c r="B3234" s="104" t="s">
        <v>3514</v>
      </c>
      <c r="C3234" s="103" t="s">
        <v>3513</v>
      </c>
      <c r="D3234" s="161">
        <v>2403540</v>
      </c>
      <c r="E3234" s="161">
        <v>1947545</v>
      </c>
      <c r="F3234" s="162">
        <f t="shared" si="176"/>
        <v>455995</v>
      </c>
      <c r="G3234" s="52">
        <f t="shared" si="177"/>
        <v>0.81028191750501344</v>
      </c>
      <c r="H3234" s="92"/>
    </row>
    <row r="3235" spans="1:8" s="15" customFormat="1" outlineLevel="2">
      <c r="A3235" s="89" t="s">
        <v>364</v>
      </c>
      <c r="B3235" s="104" t="s">
        <v>3512</v>
      </c>
      <c r="C3235" s="103" t="s">
        <v>3511</v>
      </c>
      <c r="D3235" s="161">
        <v>3292850</v>
      </c>
      <c r="E3235" s="161">
        <v>2958873</v>
      </c>
      <c r="F3235" s="162">
        <f t="shared" si="176"/>
        <v>333977</v>
      </c>
      <c r="G3235" s="52">
        <f t="shared" si="177"/>
        <v>0.89857509452298157</v>
      </c>
      <c r="H3235" s="92"/>
    </row>
    <row r="3236" spans="1:8" s="15" customFormat="1" ht="25.5" outlineLevel="2">
      <c r="A3236" s="89" t="s">
        <v>364</v>
      </c>
      <c r="B3236" s="104" t="s">
        <v>3510</v>
      </c>
      <c r="C3236" s="103" t="s">
        <v>3509</v>
      </c>
      <c r="D3236" s="161">
        <v>1081593</v>
      </c>
      <c r="E3236" s="161">
        <v>971892</v>
      </c>
      <c r="F3236" s="162">
        <f t="shared" si="176"/>
        <v>109701</v>
      </c>
      <c r="G3236" s="52">
        <f t="shared" si="177"/>
        <v>0.89857460246136944</v>
      </c>
      <c r="H3236" s="92"/>
    </row>
    <row r="3237" spans="1:8" s="15" customFormat="1" ht="38.25" outlineLevel="2">
      <c r="A3237" s="89" t="s">
        <v>364</v>
      </c>
      <c r="B3237" s="104" t="s">
        <v>3508</v>
      </c>
      <c r="C3237" s="103" t="s">
        <v>3507</v>
      </c>
      <c r="D3237" s="161">
        <v>500148</v>
      </c>
      <c r="E3237" s="161">
        <v>463390</v>
      </c>
      <c r="F3237" s="162">
        <f t="shared" si="176"/>
        <v>36758</v>
      </c>
      <c r="G3237" s="52">
        <f t="shared" si="177"/>
        <v>0.92650575429672821</v>
      </c>
      <c r="H3237" s="92"/>
    </row>
    <row r="3238" spans="1:8" s="15" customFormat="1" ht="25.5" outlineLevel="2">
      <c r="A3238" s="89" t="s">
        <v>364</v>
      </c>
      <c r="B3238" s="104" t="s">
        <v>3506</v>
      </c>
      <c r="C3238" s="103" t="s">
        <v>3505</v>
      </c>
      <c r="D3238" s="161">
        <v>341302.4</v>
      </c>
      <c r="E3238" s="161">
        <v>306687</v>
      </c>
      <c r="F3238" s="162">
        <f t="shared" si="176"/>
        <v>34615.400000000023</v>
      </c>
      <c r="G3238" s="52">
        <f t="shared" si="177"/>
        <v>0.89857850398942396</v>
      </c>
      <c r="H3238" s="92"/>
    </row>
    <row r="3239" spans="1:8" s="15" customFormat="1" ht="25.5" outlineLevel="2">
      <c r="A3239" s="89" t="s">
        <v>364</v>
      </c>
      <c r="B3239" s="104" t="s">
        <v>3504</v>
      </c>
      <c r="C3239" s="103" t="s">
        <v>3503</v>
      </c>
      <c r="D3239" s="161">
        <v>1001475</v>
      </c>
      <c r="E3239" s="161">
        <v>860000</v>
      </c>
      <c r="F3239" s="162">
        <f t="shared" si="176"/>
        <v>141475</v>
      </c>
      <c r="G3239" s="52">
        <f t="shared" si="177"/>
        <v>0.85873336828178437</v>
      </c>
      <c r="H3239" s="92"/>
    </row>
    <row r="3240" spans="1:8" s="15" customFormat="1" ht="38.25" outlineLevel="2">
      <c r="A3240" s="89" t="s">
        <v>364</v>
      </c>
      <c r="B3240" s="104" t="s">
        <v>3502</v>
      </c>
      <c r="C3240" s="103" t="s">
        <v>3501</v>
      </c>
      <c r="D3240" s="161">
        <v>6774800</v>
      </c>
      <c r="E3240" s="161">
        <v>1360173</v>
      </c>
      <c r="F3240" s="162">
        <f t="shared" ref="F3240:F3303" si="178">D3240-E3240</f>
        <v>5414627</v>
      </c>
      <c r="G3240" s="52">
        <f t="shared" ref="G3240:G3303" si="179">E3240/D3240</f>
        <v>0.20076946920942315</v>
      </c>
      <c r="H3240" s="92"/>
    </row>
    <row r="3241" spans="1:8" s="15" customFormat="1" ht="38.25" outlineLevel="2">
      <c r="A3241" s="89" t="s">
        <v>364</v>
      </c>
      <c r="B3241" s="104" t="s">
        <v>3498</v>
      </c>
      <c r="C3241" s="103" t="s">
        <v>3497</v>
      </c>
      <c r="D3241" s="161">
        <v>1922832</v>
      </c>
      <c r="E3241" s="161">
        <v>505617</v>
      </c>
      <c r="F3241" s="162">
        <f t="shared" si="178"/>
        <v>1417215</v>
      </c>
      <c r="G3241" s="52">
        <f t="shared" si="179"/>
        <v>0.26295432986345141</v>
      </c>
      <c r="H3241" s="92"/>
    </row>
    <row r="3242" spans="1:8" s="15" customFormat="1" ht="25.5" outlineLevel="2">
      <c r="A3242" s="89" t="s">
        <v>364</v>
      </c>
      <c r="B3242" s="104" t="s">
        <v>3496</v>
      </c>
      <c r="C3242" s="103" t="s">
        <v>3495</v>
      </c>
      <c r="D3242" s="161">
        <v>500738</v>
      </c>
      <c r="E3242" s="161">
        <v>430000</v>
      </c>
      <c r="F3242" s="162">
        <f t="shared" si="178"/>
        <v>70738</v>
      </c>
      <c r="G3242" s="52">
        <f t="shared" si="179"/>
        <v>0.85873251081403845</v>
      </c>
      <c r="H3242" s="92"/>
    </row>
    <row r="3243" spans="1:8" s="15" customFormat="1" ht="25.5" outlineLevel="2">
      <c r="A3243" s="89" t="s">
        <v>364</v>
      </c>
      <c r="B3243" s="104" t="s">
        <v>3494</v>
      </c>
      <c r="C3243" s="103" t="s">
        <v>3493</v>
      </c>
      <c r="D3243" s="161">
        <v>2083068</v>
      </c>
      <c r="E3243" s="161">
        <v>1871792</v>
      </c>
      <c r="F3243" s="162">
        <f t="shared" si="178"/>
        <v>211276</v>
      </c>
      <c r="G3243" s="52">
        <f t="shared" si="179"/>
        <v>0.89857460246136944</v>
      </c>
      <c r="H3243" s="92"/>
    </row>
    <row r="3244" spans="1:8" s="15" customFormat="1" ht="38.25" outlineLevel="2">
      <c r="A3244" s="89" t="s">
        <v>364</v>
      </c>
      <c r="B3244" s="104" t="s">
        <v>3492</v>
      </c>
      <c r="C3244" s="103" t="s">
        <v>3491</v>
      </c>
      <c r="D3244" s="161">
        <v>640944</v>
      </c>
      <c r="E3244" s="161">
        <v>575935</v>
      </c>
      <c r="F3244" s="162">
        <f t="shared" si="178"/>
        <v>65009</v>
      </c>
      <c r="G3244" s="52">
        <f t="shared" si="179"/>
        <v>0.89857304226266255</v>
      </c>
      <c r="H3244" s="92"/>
    </row>
    <row r="3245" spans="1:8" s="15" customFormat="1" outlineLevel="2">
      <c r="A3245" s="89" t="s">
        <v>364</v>
      </c>
      <c r="B3245" s="104" t="s">
        <v>3484</v>
      </c>
      <c r="C3245" s="103" t="s">
        <v>3483</v>
      </c>
      <c r="D3245" s="161">
        <v>1001475</v>
      </c>
      <c r="E3245" s="161">
        <v>859996</v>
      </c>
      <c r="F3245" s="162">
        <f t="shared" si="178"/>
        <v>141479</v>
      </c>
      <c r="G3245" s="52">
        <f t="shared" si="179"/>
        <v>0.85872937417309469</v>
      </c>
      <c r="H3245" s="92"/>
    </row>
    <row r="3246" spans="1:8" s="15" customFormat="1" ht="25.5" outlineLevel="2">
      <c r="A3246" s="89" t="s">
        <v>364</v>
      </c>
      <c r="B3246" s="104" t="s">
        <v>3480</v>
      </c>
      <c r="C3246" s="103" t="s">
        <v>3479</v>
      </c>
      <c r="D3246" s="161">
        <v>384566</v>
      </c>
      <c r="E3246" s="161">
        <v>345560</v>
      </c>
      <c r="F3246" s="162">
        <f t="shared" si="178"/>
        <v>39006</v>
      </c>
      <c r="G3246" s="52">
        <f t="shared" si="179"/>
        <v>0.89857137656475095</v>
      </c>
      <c r="H3246" s="92"/>
    </row>
    <row r="3247" spans="1:8" s="15" customFormat="1" ht="38.25" outlineLevel="2">
      <c r="A3247" s="89" t="s">
        <v>364</v>
      </c>
      <c r="B3247" s="104" t="s">
        <v>3478</v>
      </c>
      <c r="C3247" s="103" t="s">
        <v>3477</v>
      </c>
      <c r="D3247" s="161">
        <v>8011800</v>
      </c>
      <c r="E3247" s="161">
        <v>7199200</v>
      </c>
      <c r="F3247" s="162">
        <f t="shared" si="178"/>
        <v>812600</v>
      </c>
      <c r="G3247" s="52">
        <f t="shared" si="179"/>
        <v>0.89857460246136944</v>
      </c>
      <c r="H3247" s="92"/>
    </row>
    <row r="3248" spans="1:8" s="15" customFormat="1" ht="25.5" outlineLevel="2">
      <c r="A3248" s="89" t="s">
        <v>364</v>
      </c>
      <c r="B3248" s="104" t="s">
        <v>3476</v>
      </c>
      <c r="C3248" s="103" t="s">
        <v>3475</v>
      </c>
      <c r="D3248" s="161">
        <v>1682478</v>
      </c>
      <c r="E3248" s="161">
        <v>1511833</v>
      </c>
      <c r="F3248" s="162">
        <f t="shared" si="178"/>
        <v>170645</v>
      </c>
      <c r="G3248" s="52">
        <f t="shared" si="179"/>
        <v>0.89857519682278164</v>
      </c>
      <c r="H3248" s="92"/>
    </row>
    <row r="3249" spans="1:8" s="15" customFormat="1" ht="25.5" outlineLevel="2">
      <c r="A3249" s="89" t="s">
        <v>364</v>
      </c>
      <c r="B3249" s="104" t="s">
        <v>3472</v>
      </c>
      <c r="C3249" s="103" t="s">
        <v>3471</v>
      </c>
      <c r="D3249" s="161">
        <v>5608260</v>
      </c>
      <c r="E3249" s="161">
        <v>3990541</v>
      </c>
      <c r="F3249" s="162">
        <f t="shared" si="178"/>
        <v>1617719</v>
      </c>
      <c r="G3249" s="52">
        <f t="shared" si="179"/>
        <v>0.71154707520692695</v>
      </c>
      <c r="H3249" s="92"/>
    </row>
    <row r="3250" spans="1:8" s="15" customFormat="1" ht="25.5" outlineLevel="2">
      <c r="A3250" s="89" t="s">
        <v>364</v>
      </c>
      <c r="B3250" s="104" t="s">
        <v>3470</v>
      </c>
      <c r="C3250" s="103" t="s">
        <v>3469</v>
      </c>
      <c r="D3250" s="161">
        <v>801180</v>
      </c>
      <c r="E3250" s="161">
        <v>719921</v>
      </c>
      <c r="F3250" s="162">
        <f t="shared" si="178"/>
        <v>81259</v>
      </c>
      <c r="G3250" s="52">
        <f t="shared" si="179"/>
        <v>0.89857585062033496</v>
      </c>
      <c r="H3250" s="92"/>
    </row>
    <row r="3251" spans="1:8" s="15" customFormat="1" ht="25.5" outlineLevel="2">
      <c r="A3251" s="89" t="s">
        <v>364</v>
      </c>
      <c r="B3251" s="104" t="s">
        <v>3468</v>
      </c>
      <c r="C3251" s="103" t="s">
        <v>3467</v>
      </c>
      <c r="D3251" s="161">
        <v>1281888</v>
      </c>
      <c r="E3251" s="161">
        <v>1151872</v>
      </c>
      <c r="F3251" s="162">
        <f t="shared" si="178"/>
        <v>130016</v>
      </c>
      <c r="G3251" s="52">
        <f t="shared" si="179"/>
        <v>0.89857460246136944</v>
      </c>
      <c r="H3251" s="92"/>
    </row>
    <row r="3252" spans="1:8" s="15" customFormat="1" ht="25.5" outlineLevel="2">
      <c r="A3252" s="89" t="s">
        <v>364</v>
      </c>
      <c r="B3252" s="104" t="s">
        <v>3464</v>
      </c>
      <c r="C3252" s="103" t="s">
        <v>3463</v>
      </c>
      <c r="D3252" s="161">
        <v>3204720</v>
      </c>
      <c r="E3252" s="161">
        <v>2307703</v>
      </c>
      <c r="F3252" s="162">
        <f t="shared" si="178"/>
        <v>897017</v>
      </c>
      <c r="G3252" s="52">
        <f t="shared" si="179"/>
        <v>0.72009504730522478</v>
      </c>
      <c r="H3252" s="92"/>
    </row>
    <row r="3253" spans="1:8" s="15" customFormat="1" ht="25.5" outlineLevel="2">
      <c r="A3253" s="89" t="s">
        <v>364</v>
      </c>
      <c r="B3253" s="104" t="s">
        <v>3456</v>
      </c>
      <c r="C3253" s="103" t="s">
        <v>3455</v>
      </c>
      <c r="D3253" s="161">
        <v>801180</v>
      </c>
      <c r="E3253" s="161">
        <v>719921</v>
      </c>
      <c r="F3253" s="162">
        <f t="shared" si="178"/>
        <v>81259</v>
      </c>
      <c r="G3253" s="52">
        <f t="shared" si="179"/>
        <v>0.89857585062033496</v>
      </c>
      <c r="H3253" s="92"/>
    </row>
    <row r="3254" spans="1:8" s="15" customFormat="1" outlineLevel="2">
      <c r="A3254" s="89" t="s">
        <v>364</v>
      </c>
      <c r="B3254" s="104" t="s">
        <v>3450</v>
      </c>
      <c r="C3254" s="103" t="s">
        <v>3449</v>
      </c>
      <c r="D3254" s="161">
        <v>640944</v>
      </c>
      <c r="E3254" s="161">
        <v>175989</v>
      </c>
      <c r="F3254" s="162">
        <f t="shared" si="178"/>
        <v>464955</v>
      </c>
      <c r="G3254" s="52">
        <f t="shared" si="179"/>
        <v>0.2745778102299109</v>
      </c>
      <c r="H3254" s="92"/>
    </row>
    <row r="3255" spans="1:8" s="15" customFormat="1" ht="25.5" outlineLevel="2">
      <c r="A3255" s="89" t="s">
        <v>364</v>
      </c>
      <c r="B3255" s="104" t="s">
        <v>3448</v>
      </c>
      <c r="C3255" s="103" t="s">
        <v>3447</v>
      </c>
      <c r="D3255" s="161">
        <v>701033</v>
      </c>
      <c r="E3255" s="161">
        <v>629931</v>
      </c>
      <c r="F3255" s="162">
        <f t="shared" si="178"/>
        <v>71102</v>
      </c>
      <c r="G3255" s="52">
        <f t="shared" si="179"/>
        <v>0.89857538803451475</v>
      </c>
      <c r="H3255" s="92"/>
    </row>
    <row r="3256" spans="1:8" s="15" customFormat="1" ht="25.5" outlineLevel="2">
      <c r="A3256" s="89" t="s">
        <v>364</v>
      </c>
      <c r="B3256" s="104" t="s">
        <v>3442</v>
      </c>
      <c r="C3256" s="103" t="s">
        <v>3441</v>
      </c>
      <c r="D3256" s="161">
        <v>801180</v>
      </c>
      <c r="E3256" s="161">
        <v>688000</v>
      </c>
      <c r="F3256" s="162">
        <f t="shared" si="178"/>
        <v>113180</v>
      </c>
      <c r="G3256" s="52">
        <f t="shared" si="179"/>
        <v>0.85873336828178437</v>
      </c>
      <c r="H3256" s="92"/>
    </row>
    <row r="3257" spans="1:8" s="15" customFormat="1" outlineLevel="2">
      <c r="A3257" s="89" t="s">
        <v>364</v>
      </c>
      <c r="B3257" s="104" t="s">
        <v>3440</v>
      </c>
      <c r="C3257" s="103" t="s">
        <v>3439</v>
      </c>
      <c r="D3257" s="161">
        <v>3004425</v>
      </c>
      <c r="E3257" s="161">
        <v>2699700</v>
      </c>
      <c r="F3257" s="162">
        <f t="shared" si="178"/>
        <v>304725</v>
      </c>
      <c r="G3257" s="52">
        <f t="shared" si="179"/>
        <v>0.89857460246136944</v>
      </c>
      <c r="H3257" s="92"/>
    </row>
    <row r="3258" spans="1:8" s="15" customFormat="1" outlineLevel="2">
      <c r="A3258" s="89" t="s">
        <v>364</v>
      </c>
      <c r="B3258" s="104" t="s">
        <v>3438</v>
      </c>
      <c r="C3258" s="103" t="s">
        <v>3437</v>
      </c>
      <c r="D3258" s="161">
        <v>2403540</v>
      </c>
      <c r="E3258" s="161">
        <v>1727594</v>
      </c>
      <c r="F3258" s="162">
        <f t="shared" si="178"/>
        <v>675946</v>
      </c>
      <c r="G3258" s="52">
        <f t="shared" si="179"/>
        <v>0.7187706466295547</v>
      </c>
      <c r="H3258" s="92"/>
    </row>
    <row r="3259" spans="1:8" s="15" customFormat="1" ht="25.5" outlineLevel="2">
      <c r="A3259" s="89" t="s">
        <v>364</v>
      </c>
      <c r="B3259" s="104" t="s">
        <v>3436</v>
      </c>
      <c r="C3259" s="103" t="s">
        <v>3435</v>
      </c>
      <c r="D3259" s="161">
        <v>881298</v>
      </c>
      <c r="E3259" s="161">
        <v>791912</v>
      </c>
      <c r="F3259" s="162">
        <f t="shared" si="178"/>
        <v>89386</v>
      </c>
      <c r="G3259" s="52">
        <f t="shared" si="179"/>
        <v>0.89857460246136944</v>
      </c>
      <c r="H3259" s="92"/>
    </row>
    <row r="3260" spans="1:8" s="15" customFormat="1" ht="25.5" outlineLevel="2">
      <c r="A3260" s="89" t="s">
        <v>364</v>
      </c>
      <c r="B3260" s="104" t="s">
        <v>3428</v>
      </c>
      <c r="C3260" s="103" t="s">
        <v>3427</v>
      </c>
      <c r="D3260" s="161">
        <v>5928732</v>
      </c>
      <c r="E3260" s="161">
        <v>1419200</v>
      </c>
      <c r="F3260" s="162">
        <f t="shared" si="178"/>
        <v>4509532</v>
      </c>
      <c r="G3260" s="52">
        <f t="shared" si="179"/>
        <v>0.23937664917220072</v>
      </c>
      <c r="H3260" s="92"/>
    </row>
    <row r="3261" spans="1:8" s="15" customFormat="1" ht="38.25" outlineLevel="2">
      <c r="A3261" s="89" t="s">
        <v>364</v>
      </c>
      <c r="B3261" s="104" t="s">
        <v>3426</v>
      </c>
      <c r="C3261" s="103" t="s">
        <v>3425</v>
      </c>
      <c r="D3261" s="161">
        <v>3204720</v>
      </c>
      <c r="E3261" s="161">
        <v>2879681</v>
      </c>
      <c r="F3261" s="162">
        <f t="shared" si="178"/>
        <v>325039</v>
      </c>
      <c r="G3261" s="52">
        <f t="shared" si="179"/>
        <v>0.89857491450111082</v>
      </c>
      <c r="H3261" s="92"/>
    </row>
    <row r="3262" spans="1:8" s="15" customFormat="1" ht="25.5" outlineLevel="2">
      <c r="A3262" s="89" t="s">
        <v>364</v>
      </c>
      <c r="B3262" s="104" t="s">
        <v>3422</v>
      </c>
      <c r="C3262" s="103" t="s">
        <v>3421</v>
      </c>
      <c r="D3262" s="161">
        <v>2804130</v>
      </c>
      <c r="E3262" s="161">
        <v>2519721</v>
      </c>
      <c r="F3262" s="162">
        <f t="shared" si="178"/>
        <v>284409</v>
      </c>
      <c r="G3262" s="52">
        <f t="shared" si="179"/>
        <v>0.89857495907821683</v>
      </c>
      <c r="H3262" s="92"/>
    </row>
    <row r="3263" spans="1:8" s="15" customFormat="1" ht="25.5" outlineLevel="2">
      <c r="A3263" s="89" t="s">
        <v>364</v>
      </c>
      <c r="B3263" s="104" t="s">
        <v>3420</v>
      </c>
      <c r="C3263" s="103" t="s">
        <v>3419</v>
      </c>
      <c r="D3263" s="161">
        <v>801180</v>
      </c>
      <c r="E3263" s="161">
        <v>719921</v>
      </c>
      <c r="F3263" s="162">
        <f t="shared" si="178"/>
        <v>81259</v>
      </c>
      <c r="G3263" s="52">
        <f t="shared" si="179"/>
        <v>0.89857585062033496</v>
      </c>
      <c r="H3263" s="92"/>
    </row>
    <row r="3264" spans="1:8" s="15" customFormat="1" ht="25.5" outlineLevel="2">
      <c r="A3264" s="89" t="s">
        <v>364</v>
      </c>
      <c r="B3264" s="104" t="s">
        <v>3418</v>
      </c>
      <c r="C3264" s="103" t="s">
        <v>3417</v>
      </c>
      <c r="D3264" s="161">
        <v>480708</v>
      </c>
      <c r="E3264" s="161">
        <v>431952</v>
      </c>
      <c r="F3264" s="162">
        <f t="shared" si="178"/>
        <v>48756</v>
      </c>
      <c r="G3264" s="52">
        <f t="shared" si="179"/>
        <v>0.89857460246136944</v>
      </c>
      <c r="H3264" s="92"/>
    </row>
    <row r="3265" spans="1:8" s="15" customFormat="1" ht="25.5" outlineLevel="2">
      <c r="A3265" s="89" t="s">
        <v>364</v>
      </c>
      <c r="B3265" s="104" t="s">
        <v>3416</v>
      </c>
      <c r="C3265" s="103" t="s">
        <v>3415</v>
      </c>
      <c r="D3265" s="161">
        <v>1201770</v>
      </c>
      <c r="E3265" s="161">
        <v>1079880</v>
      </c>
      <c r="F3265" s="162">
        <f t="shared" si="178"/>
        <v>121890</v>
      </c>
      <c r="G3265" s="52">
        <f t="shared" si="179"/>
        <v>0.89857460246136944</v>
      </c>
      <c r="H3265" s="92"/>
    </row>
    <row r="3266" spans="1:8" s="15" customFormat="1" ht="38.25" outlineLevel="2">
      <c r="A3266" s="89" t="s">
        <v>364</v>
      </c>
      <c r="B3266" s="104" t="s">
        <v>3414</v>
      </c>
      <c r="C3266" s="103" t="s">
        <v>3413</v>
      </c>
      <c r="D3266" s="161">
        <v>6008850</v>
      </c>
      <c r="E3266" s="161">
        <v>5399401</v>
      </c>
      <c r="F3266" s="162">
        <f t="shared" si="178"/>
        <v>609449</v>
      </c>
      <c r="G3266" s="52">
        <f t="shared" si="179"/>
        <v>0.89857476888256493</v>
      </c>
      <c r="H3266" s="92"/>
    </row>
    <row r="3267" spans="1:8" s="15" customFormat="1" outlineLevel="2">
      <c r="A3267" s="89" t="s">
        <v>364</v>
      </c>
      <c r="B3267" s="104" t="s">
        <v>3412</v>
      </c>
      <c r="C3267" s="103" t="s">
        <v>3411</v>
      </c>
      <c r="D3267" s="161">
        <v>1001475</v>
      </c>
      <c r="E3267" s="161">
        <v>846062</v>
      </c>
      <c r="F3267" s="162">
        <f t="shared" si="178"/>
        <v>155413</v>
      </c>
      <c r="G3267" s="52">
        <f t="shared" si="179"/>
        <v>0.84481589655258493</v>
      </c>
      <c r="H3267" s="92"/>
    </row>
    <row r="3268" spans="1:8" s="15" customFormat="1" ht="25.5" outlineLevel="2">
      <c r="A3268" s="89" t="s">
        <v>364</v>
      </c>
      <c r="B3268" s="104" t="s">
        <v>3410</v>
      </c>
      <c r="C3268" s="103" t="s">
        <v>3409</v>
      </c>
      <c r="D3268" s="161">
        <v>600885</v>
      </c>
      <c r="E3268" s="161">
        <v>251460</v>
      </c>
      <c r="F3268" s="162">
        <f t="shared" si="178"/>
        <v>349425</v>
      </c>
      <c r="G3268" s="52">
        <f t="shared" si="179"/>
        <v>0.41848273796150676</v>
      </c>
      <c r="H3268" s="92"/>
    </row>
    <row r="3269" spans="1:8" s="15" customFormat="1" ht="25.5" outlineLevel="2">
      <c r="A3269" s="89" t="s">
        <v>364</v>
      </c>
      <c r="B3269" s="104" t="s">
        <v>3408</v>
      </c>
      <c r="C3269" s="103" t="s">
        <v>3407</v>
      </c>
      <c r="D3269" s="161">
        <v>229092</v>
      </c>
      <c r="E3269" s="161">
        <v>147833</v>
      </c>
      <c r="F3269" s="162">
        <f t="shared" si="178"/>
        <v>81259</v>
      </c>
      <c r="G3269" s="52">
        <f t="shared" si="179"/>
        <v>0.64529970492204003</v>
      </c>
      <c r="H3269" s="92"/>
    </row>
    <row r="3270" spans="1:8" s="15" customFormat="1" ht="38.25" outlineLevel="2">
      <c r="A3270" s="89" t="s">
        <v>364</v>
      </c>
      <c r="B3270" s="104" t="s">
        <v>3406</v>
      </c>
      <c r="C3270" s="103" t="s">
        <v>3405</v>
      </c>
      <c r="D3270" s="161">
        <v>901328</v>
      </c>
      <c r="E3270" s="161">
        <v>719200</v>
      </c>
      <c r="F3270" s="162">
        <f t="shared" si="178"/>
        <v>182128</v>
      </c>
      <c r="G3270" s="52">
        <f t="shared" si="179"/>
        <v>0.79793371558411585</v>
      </c>
      <c r="H3270" s="92"/>
    </row>
    <row r="3271" spans="1:8" s="15" customFormat="1" ht="25.5" outlineLevel="2">
      <c r="A3271" s="89" t="s">
        <v>364</v>
      </c>
      <c r="B3271" s="104" t="s">
        <v>3404</v>
      </c>
      <c r="C3271" s="103" t="s">
        <v>3403</v>
      </c>
      <c r="D3271" s="161">
        <v>751106</v>
      </c>
      <c r="E3271" s="161">
        <v>674925</v>
      </c>
      <c r="F3271" s="162">
        <f t="shared" si="178"/>
        <v>76181</v>
      </c>
      <c r="G3271" s="52">
        <f t="shared" si="179"/>
        <v>0.89857490154518804</v>
      </c>
      <c r="H3271" s="92"/>
    </row>
    <row r="3272" spans="1:8" s="15" customFormat="1" ht="25.5" outlineLevel="2">
      <c r="A3272" s="89" t="s">
        <v>364</v>
      </c>
      <c r="B3272" s="104" t="s">
        <v>3400</v>
      </c>
      <c r="C3272" s="103" t="s">
        <v>3399</v>
      </c>
      <c r="D3272" s="161">
        <v>6008850</v>
      </c>
      <c r="E3272" s="161">
        <v>5159959</v>
      </c>
      <c r="F3272" s="162">
        <f t="shared" si="178"/>
        <v>848891</v>
      </c>
      <c r="G3272" s="52">
        <f t="shared" si="179"/>
        <v>0.85872654501277279</v>
      </c>
      <c r="H3272" s="92"/>
    </row>
    <row r="3273" spans="1:8" s="15" customFormat="1" ht="25.5" outlineLevel="2">
      <c r="A3273" s="89" t="s">
        <v>364</v>
      </c>
      <c r="B3273" s="104" t="s">
        <v>3398</v>
      </c>
      <c r="C3273" s="103" t="s">
        <v>3029</v>
      </c>
      <c r="D3273" s="161">
        <v>409878</v>
      </c>
      <c r="E3273" s="161">
        <v>247358</v>
      </c>
      <c r="F3273" s="162">
        <f t="shared" si="178"/>
        <v>162520</v>
      </c>
      <c r="G3273" s="52">
        <f t="shared" si="179"/>
        <v>0.60349177072201976</v>
      </c>
      <c r="H3273" s="92"/>
    </row>
    <row r="3274" spans="1:8" s="15" customFormat="1" outlineLevel="2">
      <c r="A3274" s="89" t="s">
        <v>364</v>
      </c>
      <c r="B3274" s="104" t="s">
        <v>3397</v>
      </c>
      <c r="C3274" s="103" t="s">
        <v>3396</v>
      </c>
      <c r="D3274" s="161">
        <v>600885</v>
      </c>
      <c r="E3274" s="161">
        <v>450579</v>
      </c>
      <c r="F3274" s="162">
        <f t="shared" si="178"/>
        <v>150306</v>
      </c>
      <c r="G3274" s="52">
        <f t="shared" si="179"/>
        <v>0.74985895803689562</v>
      </c>
      <c r="H3274" s="92"/>
    </row>
    <row r="3275" spans="1:8" s="15" customFormat="1" outlineLevel="2">
      <c r="A3275" s="89" t="s">
        <v>364</v>
      </c>
      <c r="B3275" s="104" t="s">
        <v>3387</v>
      </c>
      <c r="C3275" s="103" t="s">
        <v>3386</v>
      </c>
      <c r="D3275" s="161">
        <v>1922832</v>
      </c>
      <c r="E3275" s="161">
        <v>1727808</v>
      </c>
      <c r="F3275" s="162">
        <f t="shared" si="178"/>
        <v>195024</v>
      </c>
      <c r="G3275" s="52">
        <f t="shared" si="179"/>
        <v>0.89857460246136944</v>
      </c>
      <c r="H3275" s="92"/>
    </row>
    <row r="3276" spans="1:8" s="15" customFormat="1" ht="25.5" outlineLevel="2">
      <c r="A3276" s="89" t="s">
        <v>364</v>
      </c>
      <c r="B3276" s="104" t="s">
        <v>3385</v>
      </c>
      <c r="C3276" s="103" t="s">
        <v>3384</v>
      </c>
      <c r="D3276" s="161">
        <v>600885</v>
      </c>
      <c r="E3276" s="161">
        <v>539940</v>
      </c>
      <c r="F3276" s="162">
        <f t="shared" si="178"/>
        <v>60945</v>
      </c>
      <c r="G3276" s="52">
        <f t="shared" si="179"/>
        <v>0.89857460246136944</v>
      </c>
      <c r="H3276" s="92"/>
    </row>
    <row r="3277" spans="1:8" s="15" customFormat="1" ht="25.5" outlineLevel="2">
      <c r="A3277" s="89" t="s">
        <v>364</v>
      </c>
      <c r="B3277" s="104" t="s">
        <v>3383</v>
      </c>
      <c r="C3277" s="103" t="s">
        <v>3382</v>
      </c>
      <c r="D3277" s="161">
        <v>320472</v>
      </c>
      <c r="E3277" s="161">
        <v>287968</v>
      </c>
      <c r="F3277" s="162">
        <f t="shared" si="178"/>
        <v>32504</v>
      </c>
      <c r="G3277" s="52">
        <f t="shared" si="179"/>
        <v>0.89857460246136944</v>
      </c>
      <c r="H3277" s="92"/>
    </row>
    <row r="3278" spans="1:8" s="15" customFormat="1" outlineLevel="2">
      <c r="A3278" s="89" t="s">
        <v>364</v>
      </c>
      <c r="B3278" s="104" t="s">
        <v>3377</v>
      </c>
      <c r="C3278" s="103" t="s">
        <v>3376</v>
      </c>
      <c r="D3278" s="161">
        <v>40000</v>
      </c>
      <c r="E3278" s="161">
        <v>34219</v>
      </c>
      <c r="F3278" s="162">
        <f t="shared" si="178"/>
        <v>5781</v>
      </c>
      <c r="G3278" s="52">
        <f t="shared" si="179"/>
        <v>0.85547499999999999</v>
      </c>
      <c r="H3278" s="92"/>
    </row>
    <row r="3279" spans="1:8" s="15" customFormat="1" outlineLevel="2">
      <c r="A3279" s="89" t="s">
        <v>364</v>
      </c>
      <c r="B3279" s="104" t="s">
        <v>3377</v>
      </c>
      <c r="C3279" s="103" t="s">
        <v>3376</v>
      </c>
      <c r="D3279" s="161">
        <v>160295</v>
      </c>
      <c r="E3279" s="161">
        <v>144981</v>
      </c>
      <c r="F3279" s="162">
        <f t="shared" si="178"/>
        <v>15314</v>
      </c>
      <c r="G3279" s="52">
        <f t="shared" si="179"/>
        <v>0.90446364515424682</v>
      </c>
      <c r="H3279" s="92"/>
    </row>
    <row r="3280" spans="1:8" s="15" customFormat="1" ht="25.5" outlineLevel="2">
      <c r="A3280" s="89" t="s">
        <v>364</v>
      </c>
      <c r="B3280" s="104" t="s">
        <v>3375</v>
      </c>
      <c r="C3280" s="103" t="s">
        <v>3374</v>
      </c>
      <c r="D3280" s="161">
        <v>4807080</v>
      </c>
      <c r="E3280" s="161">
        <v>4319520</v>
      </c>
      <c r="F3280" s="162">
        <f t="shared" si="178"/>
        <v>487560</v>
      </c>
      <c r="G3280" s="52">
        <f t="shared" si="179"/>
        <v>0.89857460246136944</v>
      </c>
      <c r="H3280" s="92"/>
    </row>
    <row r="3281" spans="1:8" s="15" customFormat="1" ht="25.5" outlineLevel="2">
      <c r="A3281" s="89" t="s">
        <v>364</v>
      </c>
      <c r="B3281" s="104" t="s">
        <v>3373</v>
      </c>
      <c r="C3281" s="103" t="s">
        <v>3372</v>
      </c>
      <c r="D3281" s="161">
        <v>1153699</v>
      </c>
      <c r="E3281" s="161">
        <v>1011200</v>
      </c>
      <c r="F3281" s="162">
        <f t="shared" si="178"/>
        <v>142499</v>
      </c>
      <c r="G3281" s="52">
        <f t="shared" si="179"/>
        <v>0.87648511440159005</v>
      </c>
      <c r="H3281" s="92"/>
    </row>
    <row r="3282" spans="1:8" s="15" customFormat="1" ht="51" outlineLevel="2">
      <c r="A3282" s="89" t="s">
        <v>364</v>
      </c>
      <c r="B3282" s="104" t="s">
        <v>3369</v>
      </c>
      <c r="C3282" s="103" t="s">
        <v>3368</v>
      </c>
      <c r="D3282" s="161">
        <v>1201770</v>
      </c>
      <c r="E3282" s="161">
        <v>825600</v>
      </c>
      <c r="F3282" s="162">
        <f t="shared" si="178"/>
        <v>376170</v>
      </c>
      <c r="G3282" s="52">
        <f t="shared" si="179"/>
        <v>0.6869866946254275</v>
      </c>
      <c r="H3282" s="92"/>
    </row>
    <row r="3283" spans="1:8" s="15" customFormat="1" outlineLevel="2">
      <c r="A3283" s="89" t="s">
        <v>364</v>
      </c>
      <c r="B3283" s="104" t="s">
        <v>3367</v>
      </c>
      <c r="C3283" s="103" t="s">
        <v>3366</v>
      </c>
      <c r="D3283" s="161">
        <v>721062</v>
      </c>
      <c r="E3283" s="161">
        <v>429600</v>
      </c>
      <c r="F3283" s="162">
        <f t="shared" si="178"/>
        <v>291462</v>
      </c>
      <c r="G3283" s="52">
        <f t="shared" si="179"/>
        <v>0.59578787954433876</v>
      </c>
      <c r="H3283" s="92"/>
    </row>
    <row r="3284" spans="1:8" s="15" customFormat="1" ht="25.5" outlineLevel="2">
      <c r="A3284" s="89" t="s">
        <v>364</v>
      </c>
      <c r="B3284" s="104" t="s">
        <v>3365</v>
      </c>
      <c r="C3284" s="103" t="s">
        <v>3364</v>
      </c>
      <c r="D3284" s="161">
        <v>2002950</v>
      </c>
      <c r="E3284" s="161">
        <v>800000</v>
      </c>
      <c r="F3284" s="162">
        <f t="shared" si="178"/>
        <v>1202950</v>
      </c>
      <c r="G3284" s="52">
        <f t="shared" si="179"/>
        <v>0.39941086896827183</v>
      </c>
      <c r="H3284" s="92"/>
    </row>
    <row r="3285" spans="1:8" s="15" customFormat="1" ht="25.5" outlineLevel="2">
      <c r="A3285" s="89" t="s">
        <v>364</v>
      </c>
      <c r="B3285" s="104" t="s">
        <v>3361</v>
      </c>
      <c r="C3285" s="103" t="s">
        <v>3360</v>
      </c>
      <c r="D3285" s="161">
        <v>4406490</v>
      </c>
      <c r="E3285" s="161">
        <v>1712133</v>
      </c>
      <c r="F3285" s="162">
        <f t="shared" si="178"/>
        <v>2694357</v>
      </c>
      <c r="G3285" s="52">
        <f t="shared" si="179"/>
        <v>0.38854802802230348</v>
      </c>
      <c r="H3285" s="92"/>
    </row>
    <row r="3286" spans="1:8" s="15" customFormat="1" outlineLevel="2">
      <c r="A3286" s="89" t="s">
        <v>364</v>
      </c>
      <c r="B3286" s="104" t="s">
        <v>3357</v>
      </c>
      <c r="C3286" s="103" t="s">
        <v>3356</v>
      </c>
      <c r="D3286" s="161">
        <v>2002950</v>
      </c>
      <c r="E3286" s="161">
        <v>1799000</v>
      </c>
      <c r="F3286" s="162">
        <f t="shared" si="178"/>
        <v>203950</v>
      </c>
      <c r="G3286" s="52">
        <f t="shared" si="179"/>
        <v>0.89817519159240122</v>
      </c>
      <c r="H3286" s="92"/>
    </row>
    <row r="3287" spans="1:8" s="15" customFormat="1" ht="25.5" outlineLevel="2">
      <c r="A3287" s="89" t="s">
        <v>364</v>
      </c>
      <c r="B3287" s="104" t="s">
        <v>3355</v>
      </c>
      <c r="C3287" s="103" t="s">
        <v>3354</v>
      </c>
      <c r="D3287" s="161">
        <v>2002950</v>
      </c>
      <c r="E3287" s="161">
        <v>1799800</v>
      </c>
      <c r="F3287" s="162">
        <f t="shared" si="178"/>
        <v>203150</v>
      </c>
      <c r="G3287" s="52">
        <f t="shared" si="179"/>
        <v>0.89857460246136944</v>
      </c>
      <c r="H3287" s="92"/>
    </row>
    <row r="3288" spans="1:8" s="15" customFormat="1" ht="25.5" outlineLevel="2">
      <c r="A3288" s="89" t="s">
        <v>364</v>
      </c>
      <c r="B3288" s="104" t="s">
        <v>3351</v>
      </c>
      <c r="C3288" s="103" t="s">
        <v>3350</v>
      </c>
      <c r="D3288" s="161">
        <v>1602360</v>
      </c>
      <c r="E3288" s="161">
        <v>1409411</v>
      </c>
      <c r="F3288" s="162">
        <f t="shared" si="178"/>
        <v>192949</v>
      </c>
      <c r="G3288" s="52">
        <f t="shared" si="179"/>
        <v>0.87958448788037646</v>
      </c>
      <c r="H3288" s="92"/>
    </row>
    <row r="3289" spans="1:8" s="15" customFormat="1" ht="25.5" outlineLevel="2">
      <c r="A3289" s="89" t="s">
        <v>364</v>
      </c>
      <c r="B3289" s="104" t="s">
        <v>3337</v>
      </c>
      <c r="C3289" s="103" t="s">
        <v>3336</v>
      </c>
      <c r="D3289" s="161">
        <v>8011800</v>
      </c>
      <c r="E3289" s="161">
        <v>7199200</v>
      </c>
      <c r="F3289" s="162">
        <f t="shared" si="178"/>
        <v>812600</v>
      </c>
      <c r="G3289" s="52">
        <f t="shared" si="179"/>
        <v>0.89857460246136944</v>
      </c>
      <c r="H3289" s="92"/>
    </row>
    <row r="3290" spans="1:8" s="15" customFormat="1" ht="25.5" outlineLevel="2">
      <c r="A3290" s="89" t="s">
        <v>364</v>
      </c>
      <c r="B3290" s="104" t="s">
        <v>3335</v>
      </c>
      <c r="C3290" s="103" t="s">
        <v>3334</v>
      </c>
      <c r="D3290" s="161">
        <v>260384</v>
      </c>
      <c r="E3290" s="161">
        <v>233975</v>
      </c>
      <c r="F3290" s="162">
        <f t="shared" si="178"/>
        <v>26409</v>
      </c>
      <c r="G3290" s="52">
        <f t="shared" si="179"/>
        <v>0.89857671746343859</v>
      </c>
      <c r="H3290" s="92"/>
    </row>
    <row r="3291" spans="1:8" s="15" customFormat="1" ht="25.5" outlineLevel="2">
      <c r="A3291" s="89" t="s">
        <v>364</v>
      </c>
      <c r="B3291" s="104" t="s">
        <v>3333</v>
      </c>
      <c r="C3291" s="103" t="s">
        <v>3332</v>
      </c>
      <c r="D3291" s="161">
        <v>801180</v>
      </c>
      <c r="E3291" s="161">
        <v>507028</v>
      </c>
      <c r="F3291" s="162">
        <f t="shared" si="178"/>
        <v>294152</v>
      </c>
      <c r="G3291" s="52">
        <f t="shared" si="179"/>
        <v>0.63285154397264032</v>
      </c>
      <c r="H3291" s="92"/>
    </row>
    <row r="3292" spans="1:8" s="15" customFormat="1" ht="25.5" outlineLevel="2">
      <c r="A3292" s="89" t="s">
        <v>364</v>
      </c>
      <c r="B3292" s="104" t="s">
        <v>3331</v>
      </c>
      <c r="C3292" s="103" t="s">
        <v>3330</v>
      </c>
      <c r="D3292" s="161">
        <v>500738</v>
      </c>
      <c r="E3292" s="161">
        <v>449951</v>
      </c>
      <c r="F3292" s="162">
        <f t="shared" si="178"/>
        <v>50787</v>
      </c>
      <c r="G3292" s="52">
        <f t="shared" si="179"/>
        <v>0.89857570226345918</v>
      </c>
      <c r="H3292" s="92"/>
    </row>
    <row r="3293" spans="1:8" s="15" customFormat="1" ht="25.5" outlineLevel="2">
      <c r="A3293" s="89" t="s">
        <v>364</v>
      </c>
      <c r="B3293" s="104" t="s">
        <v>3329</v>
      </c>
      <c r="C3293" s="103" t="s">
        <v>3328</v>
      </c>
      <c r="D3293" s="161">
        <v>250369</v>
      </c>
      <c r="E3293" s="161">
        <v>114000</v>
      </c>
      <c r="F3293" s="162">
        <f t="shared" si="178"/>
        <v>136369</v>
      </c>
      <c r="G3293" s="52">
        <f t="shared" si="179"/>
        <v>0.45532793596651344</v>
      </c>
      <c r="H3293" s="92"/>
    </row>
    <row r="3294" spans="1:8" s="15" customFormat="1" ht="25.5" outlineLevel="2">
      <c r="A3294" s="89" t="s">
        <v>364</v>
      </c>
      <c r="B3294" s="104" t="s">
        <v>3327</v>
      </c>
      <c r="C3294" s="103" t="s">
        <v>3326</v>
      </c>
      <c r="D3294" s="161">
        <v>600885</v>
      </c>
      <c r="E3294" s="161">
        <v>527318</v>
      </c>
      <c r="F3294" s="162">
        <f t="shared" si="178"/>
        <v>73567</v>
      </c>
      <c r="G3294" s="52">
        <f t="shared" si="179"/>
        <v>0.87756891917754642</v>
      </c>
      <c r="H3294" s="92"/>
    </row>
    <row r="3295" spans="1:8" s="15" customFormat="1" ht="38.25" outlineLevel="2">
      <c r="A3295" s="89" t="s">
        <v>364</v>
      </c>
      <c r="B3295" s="104" t="s">
        <v>3321</v>
      </c>
      <c r="C3295" s="103" t="s">
        <v>3320</v>
      </c>
      <c r="D3295" s="161">
        <v>600885</v>
      </c>
      <c r="E3295" s="161">
        <v>516000</v>
      </c>
      <c r="F3295" s="162">
        <f t="shared" si="178"/>
        <v>84885</v>
      </c>
      <c r="G3295" s="52">
        <f t="shared" si="179"/>
        <v>0.85873336828178437</v>
      </c>
      <c r="H3295" s="92"/>
    </row>
    <row r="3296" spans="1:8" s="15" customFormat="1" ht="25.5" outlineLevel="2">
      <c r="A3296" s="89" t="s">
        <v>364</v>
      </c>
      <c r="B3296" s="104" t="s">
        <v>3315</v>
      </c>
      <c r="C3296" s="103" t="s">
        <v>3314</v>
      </c>
      <c r="D3296" s="161">
        <v>801180</v>
      </c>
      <c r="E3296" s="161">
        <v>719920</v>
      </c>
      <c r="F3296" s="162">
        <f t="shared" si="178"/>
        <v>81260</v>
      </c>
      <c r="G3296" s="52">
        <f t="shared" si="179"/>
        <v>0.89857460246136944</v>
      </c>
      <c r="H3296" s="92"/>
    </row>
    <row r="3297" spans="1:8" s="15" customFormat="1" ht="25.5" outlineLevel="2">
      <c r="A3297" s="89" t="s">
        <v>364</v>
      </c>
      <c r="B3297" s="104" t="s">
        <v>3313</v>
      </c>
      <c r="C3297" s="103" t="s">
        <v>3312</v>
      </c>
      <c r="D3297" s="161">
        <v>500738</v>
      </c>
      <c r="E3297" s="161">
        <v>449951</v>
      </c>
      <c r="F3297" s="162">
        <f t="shared" si="178"/>
        <v>50787</v>
      </c>
      <c r="G3297" s="52">
        <f t="shared" si="179"/>
        <v>0.89857570226345918</v>
      </c>
      <c r="H3297" s="92"/>
    </row>
    <row r="3298" spans="1:8" s="15" customFormat="1" ht="38.25" outlineLevel="2">
      <c r="A3298" s="89" t="s">
        <v>364</v>
      </c>
      <c r="B3298" s="104" t="s">
        <v>3309</v>
      </c>
      <c r="C3298" s="103" t="s">
        <v>3308</v>
      </c>
      <c r="D3298" s="161">
        <v>400590</v>
      </c>
      <c r="E3298" s="161">
        <v>359960</v>
      </c>
      <c r="F3298" s="162">
        <f t="shared" si="178"/>
        <v>40630</v>
      </c>
      <c r="G3298" s="52">
        <f t="shared" si="179"/>
        <v>0.89857460246136944</v>
      </c>
      <c r="H3298" s="92"/>
    </row>
    <row r="3299" spans="1:8" s="15" customFormat="1" ht="25.5" outlineLevel="2">
      <c r="A3299" s="89" t="s">
        <v>364</v>
      </c>
      <c r="B3299" s="104" t="s">
        <v>3307</v>
      </c>
      <c r="C3299" s="103" t="s">
        <v>3306</v>
      </c>
      <c r="D3299" s="161">
        <v>1922832</v>
      </c>
      <c r="E3299" s="161">
        <v>448000</v>
      </c>
      <c r="F3299" s="162">
        <f t="shared" si="178"/>
        <v>1474832</v>
      </c>
      <c r="G3299" s="52">
        <f t="shared" si="179"/>
        <v>0.23298967356482522</v>
      </c>
      <c r="H3299" s="92"/>
    </row>
    <row r="3300" spans="1:8" s="15" customFormat="1" ht="25.5" outlineLevel="2">
      <c r="A3300" s="89" t="s">
        <v>364</v>
      </c>
      <c r="B3300" s="104" t="s">
        <v>3305</v>
      </c>
      <c r="C3300" s="103" t="s">
        <v>3304</v>
      </c>
      <c r="D3300" s="161">
        <v>1922832</v>
      </c>
      <c r="E3300" s="161">
        <v>1727808</v>
      </c>
      <c r="F3300" s="162">
        <f t="shared" si="178"/>
        <v>195024</v>
      </c>
      <c r="G3300" s="52">
        <f t="shared" si="179"/>
        <v>0.89857460246136944</v>
      </c>
      <c r="H3300" s="92"/>
    </row>
    <row r="3301" spans="1:8" s="15" customFormat="1" outlineLevel="2">
      <c r="A3301" s="89" t="s">
        <v>364</v>
      </c>
      <c r="B3301" s="104" t="s">
        <v>3303</v>
      </c>
      <c r="C3301" s="103" t="s">
        <v>3302</v>
      </c>
      <c r="D3301" s="161">
        <v>1041534</v>
      </c>
      <c r="E3301" s="161">
        <v>778986</v>
      </c>
      <c r="F3301" s="162">
        <f t="shared" si="178"/>
        <v>262548</v>
      </c>
      <c r="G3301" s="52">
        <f t="shared" si="179"/>
        <v>0.74792181532239943</v>
      </c>
      <c r="H3301" s="92"/>
    </row>
    <row r="3302" spans="1:8" s="15" customFormat="1" ht="25.5" outlineLevel="2">
      <c r="A3302" s="89" t="s">
        <v>364</v>
      </c>
      <c r="B3302" s="104" t="s">
        <v>3301</v>
      </c>
      <c r="C3302" s="103" t="s">
        <v>3300</v>
      </c>
      <c r="D3302" s="161">
        <v>2002950</v>
      </c>
      <c r="E3302" s="161">
        <v>1799800</v>
      </c>
      <c r="F3302" s="162">
        <f t="shared" si="178"/>
        <v>203150</v>
      </c>
      <c r="G3302" s="52">
        <f t="shared" si="179"/>
        <v>0.89857460246136944</v>
      </c>
      <c r="H3302" s="92"/>
    </row>
    <row r="3303" spans="1:8" s="15" customFormat="1" ht="25.5" outlineLevel="2">
      <c r="A3303" s="89" t="s">
        <v>364</v>
      </c>
      <c r="B3303" s="104" t="s">
        <v>3299</v>
      </c>
      <c r="C3303" s="103" t="s">
        <v>3298</v>
      </c>
      <c r="D3303" s="161">
        <v>600885</v>
      </c>
      <c r="E3303" s="161">
        <v>539940</v>
      </c>
      <c r="F3303" s="162">
        <f t="shared" si="178"/>
        <v>60945</v>
      </c>
      <c r="G3303" s="52">
        <f t="shared" si="179"/>
        <v>0.89857460246136944</v>
      </c>
      <c r="H3303" s="92"/>
    </row>
    <row r="3304" spans="1:8" s="15" customFormat="1" ht="38.25" outlineLevel="2">
      <c r="A3304" s="89" t="s">
        <v>364</v>
      </c>
      <c r="B3304" s="104" t="s">
        <v>3297</v>
      </c>
      <c r="C3304" s="103" t="s">
        <v>3296</v>
      </c>
      <c r="D3304" s="161">
        <v>875289</v>
      </c>
      <c r="E3304" s="161">
        <v>751937</v>
      </c>
      <c r="F3304" s="162">
        <f t="shared" ref="F3304:F3365" si="180">D3304-E3304</f>
        <v>123352</v>
      </c>
      <c r="G3304" s="52">
        <f t="shared" ref="G3304:G3365" si="181">E3304/D3304</f>
        <v>0.85907283194464912</v>
      </c>
      <c r="H3304" s="92"/>
    </row>
    <row r="3305" spans="1:8" s="15" customFormat="1" ht="25.5" outlineLevel="2">
      <c r="A3305" s="89" t="s">
        <v>364</v>
      </c>
      <c r="B3305" s="104" t="s">
        <v>3293</v>
      </c>
      <c r="C3305" s="103" t="s">
        <v>3292</v>
      </c>
      <c r="D3305" s="161">
        <v>120177</v>
      </c>
      <c r="E3305" s="161">
        <v>107987</v>
      </c>
      <c r="F3305" s="162">
        <f t="shared" si="180"/>
        <v>12190</v>
      </c>
      <c r="G3305" s="52">
        <f t="shared" si="181"/>
        <v>0.89856628140159933</v>
      </c>
      <c r="H3305" s="92"/>
    </row>
    <row r="3306" spans="1:8" s="15" customFormat="1" outlineLevel="2">
      <c r="A3306" s="89" t="s">
        <v>364</v>
      </c>
      <c r="B3306" s="104" t="s">
        <v>3291</v>
      </c>
      <c r="C3306" s="103" t="s">
        <v>3290</v>
      </c>
      <c r="D3306" s="161">
        <v>400590</v>
      </c>
      <c r="E3306" s="161">
        <v>359960</v>
      </c>
      <c r="F3306" s="162">
        <f t="shared" si="180"/>
        <v>40630</v>
      </c>
      <c r="G3306" s="52">
        <f t="shared" si="181"/>
        <v>0.89857460246136944</v>
      </c>
      <c r="H3306" s="92"/>
    </row>
    <row r="3307" spans="1:8" s="15" customFormat="1" outlineLevel="2">
      <c r="A3307" s="89" t="s">
        <v>364</v>
      </c>
      <c r="B3307" s="104" t="s">
        <v>3289</v>
      </c>
      <c r="C3307" s="103" t="s">
        <v>3288</v>
      </c>
      <c r="D3307" s="161">
        <v>1001475</v>
      </c>
      <c r="E3307" s="161">
        <v>876058</v>
      </c>
      <c r="F3307" s="162">
        <f t="shared" si="180"/>
        <v>125417</v>
      </c>
      <c r="G3307" s="52">
        <f t="shared" si="181"/>
        <v>0.87476771761651562</v>
      </c>
      <c r="H3307" s="92"/>
    </row>
    <row r="3308" spans="1:8" s="15" customFormat="1" ht="25.5" outlineLevel="2">
      <c r="A3308" s="89" t="s">
        <v>364</v>
      </c>
      <c r="B3308" s="104" t="s">
        <v>3287</v>
      </c>
      <c r="C3308" s="103" t="s">
        <v>3286</v>
      </c>
      <c r="D3308" s="161">
        <v>99346.6</v>
      </c>
      <c r="E3308" s="161">
        <v>89271</v>
      </c>
      <c r="F3308" s="162">
        <f t="shared" si="180"/>
        <v>10075.600000000006</v>
      </c>
      <c r="G3308" s="52">
        <f t="shared" si="181"/>
        <v>0.89858133041291799</v>
      </c>
      <c r="H3308" s="92"/>
    </row>
    <row r="3309" spans="1:8" s="15" customFormat="1" ht="38.25" outlineLevel="2">
      <c r="A3309" s="89" t="s">
        <v>364</v>
      </c>
      <c r="B3309" s="104" t="s">
        <v>3283</v>
      </c>
      <c r="C3309" s="103" t="s">
        <v>3282</v>
      </c>
      <c r="D3309" s="161">
        <v>400590</v>
      </c>
      <c r="E3309" s="161">
        <v>346226</v>
      </c>
      <c r="F3309" s="162">
        <f t="shared" si="180"/>
        <v>54364</v>
      </c>
      <c r="G3309" s="52">
        <f t="shared" si="181"/>
        <v>0.86429017199630542</v>
      </c>
      <c r="H3309" s="92"/>
    </row>
    <row r="3310" spans="1:8" s="15" customFormat="1" ht="25.5" outlineLevel="2">
      <c r="A3310" s="89" t="s">
        <v>364</v>
      </c>
      <c r="B3310" s="104" t="s">
        <v>3273</v>
      </c>
      <c r="C3310" s="103" t="s">
        <v>3272</v>
      </c>
      <c r="D3310" s="161">
        <v>3204720</v>
      </c>
      <c r="E3310" s="161">
        <v>2055200</v>
      </c>
      <c r="F3310" s="162">
        <f t="shared" si="180"/>
        <v>1149520</v>
      </c>
      <c r="G3310" s="52">
        <f t="shared" si="181"/>
        <v>0.64130407648718146</v>
      </c>
      <c r="H3310" s="92"/>
    </row>
    <row r="3311" spans="1:8" s="15" customFormat="1" ht="25.5" outlineLevel="2">
      <c r="A3311" s="89" t="s">
        <v>364</v>
      </c>
      <c r="B3311" s="104" t="s">
        <v>3269</v>
      </c>
      <c r="C3311" s="103" t="s">
        <v>3268</v>
      </c>
      <c r="D3311" s="161">
        <v>500738</v>
      </c>
      <c r="E3311" s="161">
        <v>449951</v>
      </c>
      <c r="F3311" s="162">
        <f t="shared" si="180"/>
        <v>50787</v>
      </c>
      <c r="G3311" s="52">
        <f t="shared" si="181"/>
        <v>0.89857570226345918</v>
      </c>
      <c r="H3311" s="92"/>
    </row>
    <row r="3312" spans="1:8" s="15" customFormat="1" ht="25.5" outlineLevel="2">
      <c r="A3312" s="89" t="s">
        <v>364</v>
      </c>
      <c r="B3312" s="104" t="s">
        <v>3267</v>
      </c>
      <c r="C3312" s="103" t="s">
        <v>3266</v>
      </c>
      <c r="D3312" s="161">
        <v>6890148</v>
      </c>
      <c r="E3312" s="161">
        <v>6191313</v>
      </c>
      <c r="F3312" s="162">
        <f t="shared" si="180"/>
        <v>698835</v>
      </c>
      <c r="G3312" s="52">
        <f t="shared" si="181"/>
        <v>0.89857474759613287</v>
      </c>
      <c r="H3312" s="92"/>
    </row>
    <row r="3313" spans="1:8" s="15" customFormat="1" ht="25.5" outlineLevel="2">
      <c r="A3313" s="89" t="s">
        <v>364</v>
      </c>
      <c r="B3313" s="104" t="s">
        <v>3265</v>
      </c>
      <c r="C3313" s="103" t="s">
        <v>3264</v>
      </c>
      <c r="D3313" s="161">
        <v>1201770</v>
      </c>
      <c r="E3313" s="161">
        <v>1079880</v>
      </c>
      <c r="F3313" s="162">
        <f t="shared" si="180"/>
        <v>121890</v>
      </c>
      <c r="G3313" s="52">
        <f t="shared" si="181"/>
        <v>0.89857460246136944</v>
      </c>
      <c r="H3313" s="92"/>
    </row>
    <row r="3314" spans="1:8" s="15" customFormat="1" ht="38.25" outlineLevel="2">
      <c r="A3314" s="89" t="s">
        <v>364</v>
      </c>
      <c r="B3314" s="104" t="s">
        <v>3261</v>
      </c>
      <c r="C3314" s="103" t="s">
        <v>3260</v>
      </c>
      <c r="D3314" s="161">
        <v>556820</v>
      </c>
      <c r="E3314" s="161">
        <v>434738</v>
      </c>
      <c r="F3314" s="162">
        <f t="shared" si="180"/>
        <v>122082</v>
      </c>
      <c r="G3314" s="52">
        <f t="shared" si="181"/>
        <v>0.78075140979131497</v>
      </c>
      <c r="H3314" s="92"/>
    </row>
    <row r="3315" spans="1:8" s="15" customFormat="1" ht="25.5" outlineLevel="2">
      <c r="A3315" s="89" t="s">
        <v>364</v>
      </c>
      <c r="B3315" s="104" t="s">
        <v>3257</v>
      </c>
      <c r="C3315" s="103" t="s">
        <v>3256</v>
      </c>
      <c r="D3315" s="161">
        <v>2403540</v>
      </c>
      <c r="E3315" s="161">
        <v>2159760</v>
      </c>
      <c r="F3315" s="162">
        <f t="shared" si="180"/>
        <v>243780</v>
      </c>
      <c r="G3315" s="52">
        <f t="shared" si="181"/>
        <v>0.89857460246136944</v>
      </c>
      <c r="H3315" s="92"/>
    </row>
    <row r="3316" spans="1:8" s="15" customFormat="1" ht="25.5" outlineLevel="2">
      <c r="A3316" s="89" t="s">
        <v>364</v>
      </c>
      <c r="B3316" s="104" t="s">
        <v>3253</v>
      </c>
      <c r="C3316" s="103" t="s">
        <v>3252</v>
      </c>
      <c r="D3316" s="161">
        <v>6409440</v>
      </c>
      <c r="E3316" s="161">
        <v>5504000</v>
      </c>
      <c r="F3316" s="162">
        <f t="shared" si="180"/>
        <v>905440</v>
      </c>
      <c r="G3316" s="52">
        <f t="shared" si="181"/>
        <v>0.85873336828178437</v>
      </c>
      <c r="H3316" s="92"/>
    </row>
    <row r="3317" spans="1:8" s="15" customFormat="1" ht="25.5" outlineLevel="2">
      <c r="A3317" s="89" t="s">
        <v>364</v>
      </c>
      <c r="B3317" s="104" t="s">
        <v>3251</v>
      </c>
      <c r="C3317" s="103" t="s">
        <v>3250</v>
      </c>
      <c r="D3317" s="161">
        <v>80118</v>
      </c>
      <c r="E3317" s="161">
        <v>71992</v>
      </c>
      <c r="F3317" s="162">
        <f t="shared" si="180"/>
        <v>8126</v>
      </c>
      <c r="G3317" s="52">
        <f t="shared" si="181"/>
        <v>0.89857460246136944</v>
      </c>
      <c r="H3317" s="92"/>
    </row>
    <row r="3318" spans="1:8" s="15" customFormat="1" outlineLevel="2">
      <c r="A3318" s="89" t="s">
        <v>364</v>
      </c>
      <c r="B3318" s="104" t="s">
        <v>3249</v>
      </c>
      <c r="C3318" s="103" t="s">
        <v>3248</v>
      </c>
      <c r="D3318" s="161">
        <v>1802655</v>
      </c>
      <c r="E3318" s="161">
        <v>1580672</v>
      </c>
      <c r="F3318" s="162">
        <f t="shared" si="180"/>
        <v>221983</v>
      </c>
      <c r="G3318" s="52">
        <f t="shared" si="181"/>
        <v>0.87685774593585575</v>
      </c>
      <c r="H3318" s="92"/>
    </row>
    <row r="3319" spans="1:8" s="15" customFormat="1" ht="25.5" outlineLevel="2">
      <c r="A3319" s="89" t="s">
        <v>364</v>
      </c>
      <c r="B3319" s="104" t="s">
        <v>3247</v>
      </c>
      <c r="C3319" s="103" t="s">
        <v>3246</v>
      </c>
      <c r="D3319" s="161">
        <v>801180</v>
      </c>
      <c r="E3319" s="161">
        <v>714571</v>
      </c>
      <c r="F3319" s="162">
        <f t="shared" si="180"/>
        <v>86609</v>
      </c>
      <c r="G3319" s="52">
        <f t="shared" si="181"/>
        <v>0.89189820015477173</v>
      </c>
      <c r="H3319" s="92"/>
    </row>
    <row r="3320" spans="1:8" s="15" customFormat="1" ht="38.25" outlineLevel="2">
      <c r="A3320" s="89" t="s">
        <v>364</v>
      </c>
      <c r="B3320" s="104" t="s">
        <v>3245</v>
      </c>
      <c r="C3320" s="103" t="s">
        <v>3244</v>
      </c>
      <c r="D3320" s="161">
        <v>701033</v>
      </c>
      <c r="E3320" s="161">
        <v>629931</v>
      </c>
      <c r="F3320" s="162">
        <f t="shared" si="180"/>
        <v>71102</v>
      </c>
      <c r="G3320" s="52">
        <f t="shared" si="181"/>
        <v>0.89857538803451475</v>
      </c>
      <c r="H3320" s="92"/>
    </row>
    <row r="3321" spans="1:8" s="15" customFormat="1" outlineLevel="2">
      <c r="A3321" s="89" t="s">
        <v>364</v>
      </c>
      <c r="B3321" s="104" t="s">
        <v>3241</v>
      </c>
      <c r="C3321" s="103" t="s">
        <v>3240</v>
      </c>
      <c r="D3321" s="161">
        <v>400590</v>
      </c>
      <c r="E3321" s="161">
        <v>344800</v>
      </c>
      <c r="F3321" s="162">
        <f t="shared" si="180"/>
        <v>55790</v>
      </c>
      <c r="G3321" s="52">
        <f t="shared" si="181"/>
        <v>0.86073042262662569</v>
      </c>
      <c r="H3321" s="92"/>
    </row>
    <row r="3322" spans="1:8" s="15" customFormat="1" ht="25.5" outlineLevel="2">
      <c r="A3322" s="89" t="s">
        <v>364</v>
      </c>
      <c r="B3322" s="104" t="s">
        <v>3237</v>
      </c>
      <c r="C3322" s="103" t="s">
        <v>3236</v>
      </c>
      <c r="D3322" s="161">
        <v>100148</v>
      </c>
      <c r="E3322" s="161">
        <v>89990</v>
      </c>
      <c r="F3322" s="162">
        <f t="shared" si="180"/>
        <v>10158</v>
      </c>
      <c r="G3322" s="52">
        <f t="shared" si="181"/>
        <v>0.89857011622798255</v>
      </c>
      <c r="H3322" s="92"/>
    </row>
    <row r="3323" spans="1:8" s="15" customFormat="1" ht="25.5" outlineLevel="2">
      <c r="A3323" s="89" t="s">
        <v>364</v>
      </c>
      <c r="B3323" s="104" t="s">
        <v>3235</v>
      </c>
      <c r="C3323" s="103" t="s">
        <v>3234</v>
      </c>
      <c r="D3323" s="161">
        <v>2403540</v>
      </c>
      <c r="E3323" s="161">
        <v>2159760</v>
      </c>
      <c r="F3323" s="162">
        <f t="shared" si="180"/>
        <v>243780</v>
      </c>
      <c r="G3323" s="52">
        <f t="shared" si="181"/>
        <v>0.89857460246136944</v>
      </c>
      <c r="H3323" s="92"/>
    </row>
    <row r="3324" spans="1:8" s="15" customFormat="1" ht="25.5" outlineLevel="2">
      <c r="A3324" s="89" t="s">
        <v>364</v>
      </c>
      <c r="B3324" s="104" t="s">
        <v>3233</v>
      </c>
      <c r="C3324" s="103" t="s">
        <v>3232</v>
      </c>
      <c r="D3324" s="161">
        <v>5007375</v>
      </c>
      <c r="E3324" s="161">
        <v>4439446</v>
      </c>
      <c r="F3324" s="162">
        <f t="shared" si="180"/>
        <v>567929</v>
      </c>
      <c r="G3324" s="52">
        <f t="shared" si="181"/>
        <v>0.88658149229885919</v>
      </c>
      <c r="H3324" s="92"/>
    </row>
    <row r="3325" spans="1:8" s="15" customFormat="1" ht="25.5" outlineLevel="2">
      <c r="A3325" s="89" t="s">
        <v>364</v>
      </c>
      <c r="B3325" s="104" t="s">
        <v>3231</v>
      </c>
      <c r="C3325" s="103" t="s">
        <v>3230</v>
      </c>
      <c r="D3325" s="161">
        <v>500738</v>
      </c>
      <c r="E3325" s="161">
        <v>449951</v>
      </c>
      <c r="F3325" s="162">
        <f t="shared" si="180"/>
        <v>50787</v>
      </c>
      <c r="G3325" s="52">
        <f t="shared" si="181"/>
        <v>0.89857570226345918</v>
      </c>
      <c r="H3325" s="92"/>
    </row>
    <row r="3326" spans="1:8" s="15" customFormat="1" ht="38.25" outlineLevel="2">
      <c r="A3326" s="89" t="s">
        <v>364</v>
      </c>
      <c r="B3326" s="104" t="s">
        <v>3229</v>
      </c>
      <c r="C3326" s="103" t="s">
        <v>3228</v>
      </c>
      <c r="D3326" s="161">
        <v>2403540</v>
      </c>
      <c r="E3326" s="161">
        <v>2159760</v>
      </c>
      <c r="F3326" s="162">
        <f t="shared" si="180"/>
        <v>243780</v>
      </c>
      <c r="G3326" s="52">
        <f t="shared" si="181"/>
        <v>0.89857460246136944</v>
      </c>
      <c r="H3326" s="92"/>
    </row>
    <row r="3327" spans="1:8" s="15" customFormat="1" ht="114.75" outlineLevel="2">
      <c r="A3327" s="89" t="s">
        <v>364</v>
      </c>
      <c r="B3327" s="104" t="s">
        <v>3227</v>
      </c>
      <c r="C3327" s="103" t="s">
        <v>3226</v>
      </c>
      <c r="D3327" s="161">
        <v>8572626</v>
      </c>
      <c r="E3327" s="161">
        <v>7703144</v>
      </c>
      <c r="F3327" s="162">
        <f t="shared" si="180"/>
        <v>869482</v>
      </c>
      <c r="G3327" s="52">
        <f t="shared" si="181"/>
        <v>0.89857460246136944</v>
      </c>
      <c r="H3327" s="92"/>
    </row>
    <row r="3328" spans="1:8" s="15" customFormat="1" ht="25.5" outlineLevel="2">
      <c r="A3328" s="89" t="s">
        <v>364</v>
      </c>
      <c r="B3328" s="104" t="s">
        <v>3225</v>
      </c>
      <c r="C3328" s="103" t="s">
        <v>3224</v>
      </c>
      <c r="D3328" s="161">
        <v>801180</v>
      </c>
      <c r="E3328" s="161">
        <v>719921</v>
      </c>
      <c r="F3328" s="162">
        <f t="shared" si="180"/>
        <v>81259</v>
      </c>
      <c r="G3328" s="52">
        <f t="shared" si="181"/>
        <v>0.89857585062033496</v>
      </c>
      <c r="H3328" s="92"/>
    </row>
    <row r="3329" spans="1:8" s="15" customFormat="1" ht="25.5" outlineLevel="2">
      <c r="A3329" s="89" t="s">
        <v>364</v>
      </c>
      <c r="B3329" s="104" t="s">
        <v>3215</v>
      </c>
      <c r="C3329" s="103" t="s">
        <v>3214</v>
      </c>
      <c r="D3329" s="161">
        <v>4807080</v>
      </c>
      <c r="E3329" s="161">
        <v>1012040</v>
      </c>
      <c r="F3329" s="162">
        <f t="shared" si="180"/>
        <v>3795040</v>
      </c>
      <c r="G3329" s="52">
        <f t="shared" si="181"/>
        <v>0.21053113324513009</v>
      </c>
      <c r="H3329" s="92"/>
    </row>
    <row r="3330" spans="1:8" s="15" customFormat="1" ht="25.5" outlineLevel="2">
      <c r="A3330" s="89" t="s">
        <v>364</v>
      </c>
      <c r="B3330" s="104" t="s">
        <v>3213</v>
      </c>
      <c r="C3330" s="103" t="s">
        <v>3212</v>
      </c>
      <c r="D3330" s="161">
        <v>801180</v>
      </c>
      <c r="E3330" s="161">
        <v>719921</v>
      </c>
      <c r="F3330" s="162">
        <f t="shared" si="180"/>
        <v>81259</v>
      </c>
      <c r="G3330" s="52">
        <f t="shared" si="181"/>
        <v>0.89857585062033496</v>
      </c>
      <c r="H3330" s="92"/>
    </row>
    <row r="3331" spans="1:8" s="15" customFormat="1" ht="76.5" outlineLevel="2">
      <c r="A3331" s="89" t="s">
        <v>364</v>
      </c>
      <c r="B3331" s="104" t="s">
        <v>3211</v>
      </c>
      <c r="C3331" s="103" t="s">
        <v>3210</v>
      </c>
      <c r="D3331" s="161">
        <v>1300885</v>
      </c>
      <c r="E3331" s="161">
        <v>1195140</v>
      </c>
      <c r="F3331" s="162">
        <f t="shared" si="180"/>
        <v>105745</v>
      </c>
      <c r="G3331" s="52">
        <f t="shared" si="181"/>
        <v>0.91871302997574733</v>
      </c>
      <c r="H3331" s="92"/>
    </row>
    <row r="3332" spans="1:8" s="15" customFormat="1" ht="25.5" outlineLevel="2">
      <c r="A3332" s="89" t="s">
        <v>364</v>
      </c>
      <c r="B3332" s="104" t="s">
        <v>3207</v>
      </c>
      <c r="C3332" s="103" t="s">
        <v>3206</v>
      </c>
      <c r="D3332" s="161">
        <v>6409440</v>
      </c>
      <c r="E3332" s="161">
        <v>1963176</v>
      </c>
      <c r="F3332" s="162">
        <f t="shared" si="180"/>
        <v>4446264</v>
      </c>
      <c r="G3332" s="52">
        <f t="shared" si="181"/>
        <v>0.30629446566314683</v>
      </c>
      <c r="H3332" s="92"/>
    </row>
    <row r="3333" spans="1:8" s="15" customFormat="1" ht="25.5" outlineLevel="2">
      <c r="A3333" s="89" t="s">
        <v>364</v>
      </c>
      <c r="B3333" s="104" t="s">
        <v>3205</v>
      </c>
      <c r="C3333" s="103" t="s">
        <v>3204</v>
      </c>
      <c r="D3333" s="161">
        <v>6409440</v>
      </c>
      <c r="E3333" s="161">
        <v>5104444</v>
      </c>
      <c r="F3333" s="162">
        <f t="shared" si="180"/>
        <v>1304996</v>
      </c>
      <c r="G3333" s="52">
        <f t="shared" si="181"/>
        <v>0.79639469282807862</v>
      </c>
      <c r="H3333" s="92"/>
    </row>
    <row r="3334" spans="1:8" s="15" customFormat="1" ht="25.5" outlineLevel="2">
      <c r="A3334" s="89" t="s">
        <v>364</v>
      </c>
      <c r="B3334" s="104" t="s">
        <v>3203</v>
      </c>
      <c r="C3334" s="103" t="s">
        <v>3202</v>
      </c>
      <c r="D3334" s="161">
        <v>2403540</v>
      </c>
      <c r="E3334" s="161">
        <v>2159760</v>
      </c>
      <c r="F3334" s="162">
        <f t="shared" si="180"/>
        <v>243780</v>
      </c>
      <c r="G3334" s="52">
        <f t="shared" si="181"/>
        <v>0.89857460246136944</v>
      </c>
      <c r="H3334" s="92"/>
    </row>
    <row r="3335" spans="1:8" s="15" customFormat="1" ht="25.5" outlineLevel="2">
      <c r="A3335" s="89" t="s">
        <v>364</v>
      </c>
      <c r="B3335" s="104" t="s">
        <v>3201</v>
      </c>
      <c r="C3335" s="103" t="s">
        <v>3200</v>
      </c>
      <c r="D3335" s="161">
        <v>801180</v>
      </c>
      <c r="E3335" s="161">
        <v>719921</v>
      </c>
      <c r="F3335" s="162">
        <f t="shared" si="180"/>
        <v>81259</v>
      </c>
      <c r="G3335" s="52">
        <f t="shared" si="181"/>
        <v>0.89857585062033496</v>
      </c>
      <c r="H3335" s="92"/>
    </row>
    <row r="3336" spans="1:8" s="15" customFormat="1" ht="25.5" outlineLevel="2">
      <c r="A3336" s="89" t="s">
        <v>364</v>
      </c>
      <c r="B3336" s="104" t="s">
        <v>3195</v>
      </c>
      <c r="C3336" s="103" t="s">
        <v>3194</v>
      </c>
      <c r="D3336" s="161">
        <v>681003</v>
      </c>
      <c r="E3336" s="161">
        <v>611932</v>
      </c>
      <c r="F3336" s="162">
        <f t="shared" si="180"/>
        <v>69071</v>
      </c>
      <c r="G3336" s="52">
        <f t="shared" si="181"/>
        <v>0.89857460246136944</v>
      </c>
      <c r="H3336" s="92"/>
    </row>
    <row r="3337" spans="1:8" s="15" customFormat="1" ht="25.5" outlineLevel="2">
      <c r="A3337" s="89" t="s">
        <v>364</v>
      </c>
      <c r="B3337" s="104" t="s">
        <v>3193</v>
      </c>
      <c r="C3337" s="103" t="s">
        <v>3192</v>
      </c>
      <c r="D3337" s="161">
        <v>3364956</v>
      </c>
      <c r="E3337" s="161">
        <v>2890400</v>
      </c>
      <c r="F3337" s="162">
        <f t="shared" si="180"/>
        <v>474556</v>
      </c>
      <c r="G3337" s="52">
        <f t="shared" si="181"/>
        <v>0.8589711128466464</v>
      </c>
      <c r="H3337" s="92"/>
    </row>
    <row r="3338" spans="1:8" s="15" customFormat="1" ht="38.25" outlineLevel="2">
      <c r="A3338" s="89" t="s">
        <v>364</v>
      </c>
      <c r="B3338" s="104" t="s">
        <v>3191</v>
      </c>
      <c r="C3338" s="103" t="s">
        <v>3190</v>
      </c>
      <c r="D3338" s="161">
        <v>500738</v>
      </c>
      <c r="E3338" s="161">
        <v>430000</v>
      </c>
      <c r="F3338" s="162">
        <f t="shared" si="180"/>
        <v>70738</v>
      </c>
      <c r="G3338" s="52">
        <f t="shared" si="181"/>
        <v>0.85873251081403845</v>
      </c>
      <c r="H3338" s="92"/>
    </row>
    <row r="3339" spans="1:8" s="15" customFormat="1" ht="25.5" outlineLevel="2">
      <c r="A3339" s="89" t="s">
        <v>364</v>
      </c>
      <c r="B3339" s="104" t="s">
        <v>3189</v>
      </c>
      <c r="C3339" s="103" t="s">
        <v>3188</v>
      </c>
      <c r="D3339" s="161">
        <v>960000</v>
      </c>
      <c r="E3339" s="161">
        <v>821254</v>
      </c>
      <c r="F3339" s="162">
        <f t="shared" si="180"/>
        <v>138746</v>
      </c>
      <c r="G3339" s="52">
        <f t="shared" si="181"/>
        <v>0.85547291666666669</v>
      </c>
      <c r="H3339" s="92"/>
    </row>
    <row r="3340" spans="1:8" s="15" customFormat="1" ht="25.5" outlineLevel="2">
      <c r="A3340" s="89" t="s">
        <v>364</v>
      </c>
      <c r="B3340" s="104" t="s">
        <v>3189</v>
      </c>
      <c r="C3340" s="103" t="s">
        <v>3188</v>
      </c>
      <c r="D3340" s="161">
        <v>3847080</v>
      </c>
      <c r="E3340" s="161">
        <v>3498266</v>
      </c>
      <c r="F3340" s="162">
        <f t="shared" si="180"/>
        <v>348814</v>
      </c>
      <c r="G3340" s="52">
        <f t="shared" si="181"/>
        <v>0.90933019328945586</v>
      </c>
      <c r="H3340" s="92"/>
    </row>
    <row r="3341" spans="1:8" s="15" customFormat="1" ht="25.5" outlineLevel="2">
      <c r="A3341" s="89" t="s">
        <v>364</v>
      </c>
      <c r="B3341" s="104" t="s">
        <v>3187</v>
      </c>
      <c r="C3341" s="103" t="s">
        <v>3186</v>
      </c>
      <c r="D3341" s="161">
        <v>1201770</v>
      </c>
      <c r="E3341" s="161">
        <v>862752</v>
      </c>
      <c r="F3341" s="162">
        <f t="shared" si="180"/>
        <v>339018</v>
      </c>
      <c r="G3341" s="52">
        <f t="shared" si="181"/>
        <v>0.71790109588357176</v>
      </c>
      <c r="H3341" s="92"/>
    </row>
    <row r="3342" spans="1:8" s="15" customFormat="1" ht="25.5" outlineLevel="2">
      <c r="A3342" s="89" t="s">
        <v>364</v>
      </c>
      <c r="B3342" s="104" t="s">
        <v>3181</v>
      </c>
      <c r="C3342" s="103" t="s">
        <v>3180</v>
      </c>
      <c r="D3342" s="161">
        <v>400590</v>
      </c>
      <c r="E3342" s="161">
        <v>359960</v>
      </c>
      <c r="F3342" s="162">
        <f t="shared" si="180"/>
        <v>40630</v>
      </c>
      <c r="G3342" s="52">
        <f t="shared" si="181"/>
        <v>0.89857460246136944</v>
      </c>
      <c r="H3342" s="92"/>
    </row>
    <row r="3343" spans="1:8" s="15" customFormat="1" ht="25.5" outlineLevel="2">
      <c r="A3343" s="89" t="s">
        <v>364</v>
      </c>
      <c r="B3343" s="104" t="s">
        <v>3179</v>
      </c>
      <c r="C3343" s="103" t="s">
        <v>3178</v>
      </c>
      <c r="D3343" s="161">
        <v>160236</v>
      </c>
      <c r="E3343" s="161">
        <v>107757</v>
      </c>
      <c r="F3343" s="162">
        <f t="shared" si="180"/>
        <v>52479</v>
      </c>
      <c r="G3343" s="52">
        <f t="shared" si="181"/>
        <v>0.67248932824084473</v>
      </c>
      <c r="H3343" s="92"/>
    </row>
    <row r="3344" spans="1:8" s="15" customFormat="1" ht="25.5" outlineLevel="2">
      <c r="A3344" s="89" t="s">
        <v>364</v>
      </c>
      <c r="B3344" s="104" t="s">
        <v>3177</v>
      </c>
      <c r="C3344" s="103" t="s">
        <v>3176</v>
      </c>
      <c r="D3344" s="161">
        <v>160236</v>
      </c>
      <c r="E3344" s="161">
        <v>135059</v>
      </c>
      <c r="F3344" s="162">
        <f t="shared" si="180"/>
        <v>25177</v>
      </c>
      <c r="G3344" s="52">
        <f t="shared" si="181"/>
        <v>0.84287550862477845</v>
      </c>
      <c r="H3344" s="92"/>
    </row>
    <row r="3345" spans="1:8" s="15" customFormat="1" ht="25.5" outlineLevel="2">
      <c r="A3345" s="89" t="s">
        <v>364</v>
      </c>
      <c r="B3345" s="104" t="s">
        <v>3175</v>
      </c>
      <c r="C3345" s="103" t="s">
        <v>3174</v>
      </c>
      <c r="D3345" s="161">
        <v>160236</v>
      </c>
      <c r="E3345" s="161">
        <v>107757</v>
      </c>
      <c r="F3345" s="162">
        <f t="shared" si="180"/>
        <v>52479</v>
      </c>
      <c r="G3345" s="52">
        <f t="shared" si="181"/>
        <v>0.67248932824084473</v>
      </c>
      <c r="H3345" s="92"/>
    </row>
    <row r="3346" spans="1:8" s="15" customFormat="1" ht="25.5" outlineLevel="2">
      <c r="A3346" s="89" t="s">
        <v>364</v>
      </c>
      <c r="B3346" s="104" t="s">
        <v>3173</v>
      </c>
      <c r="C3346" s="103" t="s">
        <v>3172</v>
      </c>
      <c r="D3346" s="161">
        <v>160236</v>
      </c>
      <c r="E3346" s="161">
        <v>116610</v>
      </c>
      <c r="F3346" s="162">
        <f t="shared" si="180"/>
        <v>43626</v>
      </c>
      <c r="G3346" s="52">
        <f t="shared" si="181"/>
        <v>0.72773908484984651</v>
      </c>
      <c r="H3346" s="92"/>
    </row>
    <row r="3347" spans="1:8" s="15" customFormat="1" ht="25.5" outlineLevel="2">
      <c r="A3347" s="89" t="s">
        <v>364</v>
      </c>
      <c r="B3347" s="104" t="s">
        <v>3171</v>
      </c>
      <c r="C3347" s="103" t="s">
        <v>3170</v>
      </c>
      <c r="D3347" s="161">
        <v>400590</v>
      </c>
      <c r="E3347" s="161">
        <v>359000</v>
      </c>
      <c r="F3347" s="162">
        <f t="shared" si="180"/>
        <v>41590</v>
      </c>
      <c r="G3347" s="52">
        <f t="shared" si="181"/>
        <v>0.8961781372475599</v>
      </c>
      <c r="H3347" s="92"/>
    </row>
    <row r="3348" spans="1:8" s="15" customFormat="1" ht="25.5" outlineLevel="2">
      <c r="A3348" s="89" t="s">
        <v>364</v>
      </c>
      <c r="B3348" s="104" t="s">
        <v>3169</v>
      </c>
      <c r="C3348" s="103" t="s">
        <v>3168</v>
      </c>
      <c r="D3348" s="161">
        <v>400590</v>
      </c>
      <c r="E3348" s="161">
        <v>332456</v>
      </c>
      <c r="F3348" s="162">
        <f t="shared" si="180"/>
        <v>68134</v>
      </c>
      <c r="G3348" s="52">
        <f t="shared" si="181"/>
        <v>0.82991587408572354</v>
      </c>
      <c r="H3348" s="92"/>
    </row>
    <row r="3349" spans="1:8" s="15" customFormat="1" ht="25.5" outlineLevel="2">
      <c r="A3349" s="89" t="s">
        <v>364</v>
      </c>
      <c r="B3349" s="104" t="s">
        <v>3167</v>
      </c>
      <c r="C3349" s="103" t="s">
        <v>3166</v>
      </c>
      <c r="D3349" s="161">
        <v>400590</v>
      </c>
      <c r="E3349" s="161">
        <v>359960</v>
      </c>
      <c r="F3349" s="162">
        <f t="shared" si="180"/>
        <v>40630</v>
      </c>
      <c r="G3349" s="52">
        <f t="shared" si="181"/>
        <v>0.89857460246136944</v>
      </c>
      <c r="H3349" s="92"/>
    </row>
    <row r="3350" spans="1:8" s="15" customFormat="1" ht="25.5" outlineLevel="2">
      <c r="A3350" s="89" t="s">
        <v>364</v>
      </c>
      <c r="B3350" s="104" t="s">
        <v>3165</v>
      </c>
      <c r="C3350" s="103" t="s">
        <v>3164</v>
      </c>
      <c r="D3350" s="161">
        <v>400590</v>
      </c>
      <c r="E3350" s="161">
        <v>359960</v>
      </c>
      <c r="F3350" s="162">
        <f t="shared" si="180"/>
        <v>40630</v>
      </c>
      <c r="G3350" s="52">
        <f t="shared" si="181"/>
        <v>0.89857460246136944</v>
      </c>
      <c r="H3350" s="92"/>
    </row>
    <row r="3351" spans="1:8" s="15" customFormat="1" ht="25.5" outlineLevel="2">
      <c r="A3351" s="89" t="s">
        <v>364</v>
      </c>
      <c r="B3351" s="104" t="s">
        <v>3163</v>
      </c>
      <c r="C3351" s="103" t="s">
        <v>3162</v>
      </c>
      <c r="D3351" s="161">
        <v>160236</v>
      </c>
      <c r="E3351" s="161">
        <v>104706</v>
      </c>
      <c r="F3351" s="162">
        <f t="shared" si="180"/>
        <v>55530</v>
      </c>
      <c r="G3351" s="52">
        <f t="shared" si="181"/>
        <v>0.65344866322174788</v>
      </c>
      <c r="H3351" s="92"/>
    </row>
    <row r="3352" spans="1:8" s="15" customFormat="1" ht="25.5" outlineLevel="2">
      <c r="A3352" s="89" t="s">
        <v>364</v>
      </c>
      <c r="B3352" s="104" t="s">
        <v>3161</v>
      </c>
      <c r="C3352" s="103" t="s">
        <v>3160</v>
      </c>
      <c r="D3352" s="161">
        <v>640944</v>
      </c>
      <c r="E3352" s="161">
        <v>534377</v>
      </c>
      <c r="F3352" s="162">
        <f t="shared" si="180"/>
        <v>106567</v>
      </c>
      <c r="G3352" s="52">
        <f t="shared" si="181"/>
        <v>0.83373430440100849</v>
      </c>
      <c r="H3352" s="92"/>
    </row>
    <row r="3353" spans="1:8" s="15" customFormat="1" ht="25.5" outlineLevel="2">
      <c r="A3353" s="89" t="s">
        <v>364</v>
      </c>
      <c r="B3353" s="104" t="s">
        <v>3159</v>
      </c>
      <c r="C3353" s="103" t="s">
        <v>3158</v>
      </c>
      <c r="D3353" s="161">
        <v>1602360</v>
      </c>
      <c r="E3353" s="161">
        <v>1001034</v>
      </c>
      <c r="F3353" s="162">
        <f t="shared" si="180"/>
        <v>601326</v>
      </c>
      <c r="G3353" s="52">
        <f t="shared" si="181"/>
        <v>0.62472478094810158</v>
      </c>
      <c r="H3353" s="92"/>
    </row>
    <row r="3354" spans="1:8" s="15" customFormat="1" ht="25.5" outlineLevel="2">
      <c r="A3354" s="89" t="s">
        <v>364</v>
      </c>
      <c r="B3354" s="104" t="s">
        <v>3157</v>
      </c>
      <c r="C3354" s="103" t="s">
        <v>3156</v>
      </c>
      <c r="D3354" s="161">
        <v>400590</v>
      </c>
      <c r="E3354" s="161">
        <v>359960</v>
      </c>
      <c r="F3354" s="162">
        <f t="shared" si="180"/>
        <v>40630</v>
      </c>
      <c r="G3354" s="52">
        <f t="shared" si="181"/>
        <v>0.89857460246136944</v>
      </c>
      <c r="H3354" s="92"/>
    </row>
    <row r="3355" spans="1:8" s="15" customFormat="1" ht="51" outlineLevel="2">
      <c r="A3355" s="89" t="s">
        <v>364</v>
      </c>
      <c r="B3355" s="104" t="s">
        <v>3149</v>
      </c>
      <c r="C3355" s="103" t="s">
        <v>3148</v>
      </c>
      <c r="D3355" s="161">
        <v>400590</v>
      </c>
      <c r="E3355" s="161">
        <v>359960</v>
      </c>
      <c r="F3355" s="162">
        <f t="shared" si="180"/>
        <v>40630</v>
      </c>
      <c r="G3355" s="52">
        <f t="shared" si="181"/>
        <v>0.89857460246136944</v>
      </c>
      <c r="H3355" s="92"/>
    </row>
    <row r="3356" spans="1:8" s="15" customFormat="1" ht="63.75" outlineLevel="2">
      <c r="A3356" s="89" t="s">
        <v>364</v>
      </c>
      <c r="B3356" s="104" t="s">
        <v>3143</v>
      </c>
      <c r="C3356" s="103" t="s">
        <v>3142</v>
      </c>
      <c r="D3356" s="161">
        <v>1100738</v>
      </c>
      <c r="E3356" s="161">
        <v>1011551</v>
      </c>
      <c r="F3356" s="162">
        <f t="shared" si="180"/>
        <v>89187</v>
      </c>
      <c r="G3356" s="52">
        <f t="shared" si="181"/>
        <v>0.91897526931931117</v>
      </c>
      <c r="H3356" s="92"/>
    </row>
    <row r="3357" spans="1:8" s="15" customFormat="1" ht="38.25" outlineLevel="2">
      <c r="A3357" s="89" t="s">
        <v>364</v>
      </c>
      <c r="B3357" s="104" t="s">
        <v>3141</v>
      </c>
      <c r="C3357" s="103" t="s">
        <v>3140</v>
      </c>
      <c r="D3357" s="161">
        <v>1201770</v>
      </c>
      <c r="E3357" s="161">
        <v>1079880</v>
      </c>
      <c r="F3357" s="162">
        <f t="shared" si="180"/>
        <v>121890</v>
      </c>
      <c r="G3357" s="52">
        <f t="shared" si="181"/>
        <v>0.89857460246136944</v>
      </c>
      <c r="H3357" s="92"/>
    </row>
    <row r="3358" spans="1:8" s="15" customFormat="1" ht="114.75" outlineLevel="2">
      <c r="A3358" s="89" t="s">
        <v>364</v>
      </c>
      <c r="B3358" s="104" t="s">
        <v>3139</v>
      </c>
      <c r="C3358" s="103" t="s">
        <v>3138</v>
      </c>
      <c r="D3358" s="161">
        <v>801180</v>
      </c>
      <c r="E3358" s="161">
        <v>688000</v>
      </c>
      <c r="F3358" s="162">
        <f t="shared" si="180"/>
        <v>113180</v>
      </c>
      <c r="G3358" s="52">
        <f t="shared" si="181"/>
        <v>0.85873336828178437</v>
      </c>
      <c r="H3358" s="92"/>
    </row>
    <row r="3359" spans="1:8" s="15" customFormat="1" ht="25.5" outlineLevel="2">
      <c r="A3359" s="89" t="s">
        <v>364</v>
      </c>
      <c r="B3359" s="104" t="s">
        <v>3137</v>
      </c>
      <c r="C3359" s="103" t="s">
        <v>3136</v>
      </c>
      <c r="D3359" s="161">
        <v>801180</v>
      </c>
      <c r="E3359" s="161">
        <v>678363</v>
      </c>
      <c r="F3359" s="162">
        <f t="shared" si="180"/>
        <v>122817</v>
      </c>
      <c r="G3359" s="52">
        <f t="shared" si="181"/>
        <v>0.84670486033101178</v>
      </c>
      <c r="H3359" s="92"/>
    </row>
    <row r="3360" spans="1:8" s="15" customFormat="1" ht="25.5" outlineLevel="2">
      <c r="A3360" s="89" t="s">
        <v>364</v>
      </c>
      <c r="B3360" s="104" t="s">
        <v>3135</v>
      </c>
      <c r="C3360" s="103" t="s">
        <v>3134</v>
      </c>
      <c r="D3360" s="161">
        <v>721062</v>
      </c>
      <c r="E3360" s="161">
        <v>122400</v>
      </c>
      <c r="F3360" s="162">
        <f t="shared" si="180"/>
        <v>598662</v>
      </c>
      <c r="G3360" s="52">
        <f t="shared" si="181"/>
        <v>0.16974961931151553</v>
      </c>
      <c r="H3360" s="92"/>
    </row>
    <row r="3361" spans="1:8" s="15" customFormat="1" ht="25.5" outlineLevel="2">
      <c r="A3361" s="89" t="s">
        <v>364</v>
      </c>
      <c r="B3361" s="104" t="s">
        <v>3127</v>
      </c>
      <c r="C3361" s="103" t="s">
        <v>3126</v>
      </c>
      <c r="D3361" s="161">
        <v>336496</v>
      </c>
      <c r="E3361" s="161">
        <v>289600</v>
      </c>
      <c r="F3361" s="162">
        <f t="shared" si="180"/>
        <v>46896</v>
      </c>
      <c r="G3361" s="52">
        <f t="shared" si="181"/>
        <v>0.86063430174504307</v>
      </c>
      <c r="H3361" s="92"/>
    </row>
    <row r="3362" spans="1:8" s="15" customFormat="1" ht="25.5" outlineLevel="2">
      <c r="A3362" s="89" t="s">
        <v>364</v>
      </c>
      <c r="B3362" s="104" t="s">
        <v>3121</v>
      </c>
      <c r="C3362" s="103" t="s">
        <v>3120</v>
      </c>
      <c r="D3362" s="161">
        <v>400590</v>
      </c>
      <c r="E3362" s="161">
        <v>344000</v>
      </c>
      <c r="F3362" s="162">
        <f t="shared" si="180"/>
        <v>56590</v>
      </c>
      <c r="G3362" s="52">
        <f t="shared" si="181"/>
        <v>0.85873336828178437</v>
      </c>
      <c r="H3362" s="92"/>
    </row>
    <row r="3363" spans="1:8" s="15" customFormat="1" ht="25.5" outlineLevel="2">
      <c r="A3363" s="89" t="s">
        <v>364</v>
      </c>
      <c r="B3363" s="104" t="s">
        <v>3111</v>
      </c>
      <c r="C3363" s="103" t="s">
        <v>3110</v>
      </c>
      <c r="D3363" s="161">
        <v>80118</v>
      </c>
      <c r="E3363" s="161">
        <v>68800</v>
      </c>
      <c r="F3363" s="162">
        <f t="shared" si="180"/>
        <v>11318</v>
      </c>
      <c r="G3363" s="52">
        <f t="shared" si="181"/>
        <v>0.85873336828178437</v>
      </c>
      <c r="H3363" s="92"/>
    </row>
    <row r="3364" spans="1:8" s="15" customFormat="1" ht="25.5" outlineLevel="2">
      <c r="A3364" s="89" t="s">
        <v>364</v>
      </c>
      <c r="B3364" s="104" t="s">
        <v>3101</v>
      </c>
      <c r="C3364" s="103" t="s">
        <v>3100</v>
      </c>
      <c r="D3364" s="161">
        <v>9013275</v>
      </c>
      <c r="E3364" s="161">
        <v>8099099</v>
      </c>
      <c r="F3364" s="162">
        <f t="shared" si="180"/>
        <v>914176</v>
      </c>
      <c r="G3364" s="52">
        <f t="shared" si="181"/>
        <v>0.89857449151390589</v>
      </c>
      <c r="H3364" s="92"/>
    </row>
    <row r="3365" spans="1:8" s="15" customFormat="1" ht="25.5" outlineLevel="2">
      <c r="A3365" s="89" t="s">
        <v>364</v>
      </c>
      <c r="B3365" s="104" t="s">
        <v>3097</v>
      </c>
      <c r="C3365" s="103" t="s">
        <v>3096</v>
      </c>
      <c r="D3365" s="161">
        <v>9013275</v>
      </c>
      <c r="E3365" s="161">
        <v>7719968</v>
      </c>
      <c r="F3365" s="162">
        <f t="shared" si="180"/>
        <v>1293307</v>
      </c>
      <c r="G3365" s="52">
        <f t="shared" si="181"/>
        <v>0.85651086869090309</v>
      </c>
      <c r="H3365" s="92"/>
    </row>
    <row r="3366" spans="1:8" s="15" customFormat="1" outlineLevel="2">
      <c r="A3366" s="89" t="s">
        <v>364</v>
      </c>
      <c r="B3366" s="104" t="s">
        <v>3095</v>
      </c>
      <c r="C3366" s="103" t="s">
        <v>3094</v>
      </c>
      <c r="D3366" s="161">
        <v>7010325</v>
      </c>
      <c r="E3366" s="161">
        <v>6020000</v>
      </c>
      <c r="F3366" s="162">
        <f t="shared" ref="F3366:F3402" si="182">D3366-E3366</f>
        <v>990325</v>
      </c>
      <c r="G3366" s="52">
        <f t="shared" ref="G3366:G3402" si="183">E3366/D3366</f>
        <v>0.85873336828178437</v>
      </c>
      <c r="H3366" s="92"/>
    </row>
    <row r="3367" spans="1:8" s="15" customFormat="1" outlineLevel="2">
      <c r="A3367" s="89" t="s">
        <v>364</v>
      </c>
      <c r="B3367" s="104" t="s">
        <v>3093</v>
      </c>
      <c r="C3367" s="103" t="s">
        <v>3092</v>
      </c>
      <c r="D3367" s="161">
        <v>2002950</v>
      </c>
      <c r="E3367" s="161">
        <v>588714</v>
      </c>
      <c r="F3367" s="162">
        <f t="shared" si="182"/>
        <v>1414236</v>
      </c>
      <c r="G3367" s="52">
        <f t="shared" si="183"/>
        <v>0.29392346289223398</v>
      </c>
      <c r="H3367" s="92"/>
    </row>
    <row r="3368" spans="1:8" s="15" customFormat="1" outlineLevel="2">
      <c r="A3368" s="89" t="s">
        <v>364</v>
      </c>
      <c r="B3368" s="104" t="s">
        <v>3091</v>
      </c>
      <c r="C3368" s="103" t="s">
        <v>3090</v>
      </c>
      <c r="D3368" s="161">
        <v>1001475</v>
      </c>
      <c r="E3368" s="161">
        <v>666667</v>
      </c>
      <c r="F3368" s="162">
        <f t="shared" si="182"/>
        <v>334808</v>
      </c>
      <c r="G3368" s="52">
        <f t="shared" si="183"/>
        <v>0.66568511445617717</v>
      </c>
      <c r="H3368" s="92"/>
    </row>
    <row r="3369" spans="1:8" s="15" customFormat="1" outlineLevel="2">
      <c r="A3369" s="89" t="s">
        <v>364</v>
      </c>
      <c r="B3369" s="104" t="s">
        <v>3089</v>
      </c>
      <c r="C3369" s="103" t="s">
        <v>3088</v>
      </c>
      <c r="D3369" s="161">
        <v>4005900</v>
      </c>
      <c r="E3369" s="161">
        <v>3599600</v>
      </c>
      <c r="F3369" s="162">
        <f t="shared" si="182"/>
        <v>406300</v>
      </c>
      <c r="G3369" s="52">
        <f t="shared" si="183"/>
        <v>0.89857460246136944</v>
      </c>
      <c r="H3369" s="92"/>
    </row>
    <row r="3370" spans="1:8" s="15" customFormat="1" ht="25.5" outlineLevel="2">
      <c r="A3370" s="89" t="s">
        <v>364</v>
      </c>
      <c r="B3370" s="104" t="s">
        <v>3087</v>
      </c>
      <c r="C3370" s="103" t="s">
        <v>3086</v>
      </c>
      <c r="D3370" s="161">
        <v>1502213</v>
      </c>
      <c r="E3370" s="161">
        <v>256642</v>
      </c>
      <c r="F3370" s="162">
        <f t="shared" si="182"/>
        <v>1245571</v>
      </c>
      <c r="G3370" s="52">
        <f t="shared" si="183"/>
        <v>0.1708426168592603</v>
      </c>
      <c r="H3370" s="92"/>
    </row>
    <row r="3371" spans="1:8" s="15" customFormat="1" ht="25.5" outlineLevel="2">
      <c r="A3371" s="89" t="s">
        <v>364</v>
      </c>
      <c r="B3371" s="104" t="s">
        <v>3085</v>
      </c>
      <c r="C3371" s="103" t="s">
        <v>3084</v>
      </c>
      <c r="D3371" s="161">
        <v>9013275</v>
      </c>
      <c r="E3371" s="161">
        <v>3703081</v>
      </c>
      <c r="F3371" s="162">
        <f t="shared" si="182"/>
        <v>5310194</v>
      </c>
      <c r="G3371" s="52">
        <f t="shared" si="183"/>
        <v>0.41084744446386023</v>
      </c>
      <c r="H3371" s="92"/>
    </row>
    <row r="3372" spans="1:8" s="15" customFormat="1" outlineLevel="2">
      <c r="A3372" s="89" t="s">
        <v>364</v>
      </c>
      <c r="B3372" s="104" t="s">
        <v>3083</v>
      </c>
      <c r="C3372" s="103" t="s">
        <v>3082</v>
      </c>
      <c r="D3372" s="161">
        <v>2503688</v>
      </c>
      <c r="E3372" s="161">
        <v>2249750</v>
      </c>
      <c r="F3372" s="162">
        <f t="shared" si="182"/>
        <v>253938</v>
      </c>
      <c r="G3372" s="52">
        <f t="shared" si="183"/>
        <v>0.89857442301117396</v>
      </c>
      <c r="H3372" s="92"/>
    </row>
    <row r="3373" spans="1:8" s="15" customFormat="1" ht="25.5" outlineLevel="2">
      <c r="A3373" s="89" t="s">
        <v>364</v>
      </c>
      <c r="B3373" s="104" t="s">
        <v>3079</v>
      </c>
      <c r="C3373" s="103" t="s">
        <v>3078</v>
      </c>
      <c r="D3373" s="161">
        <v>6008850</v>
      </c>
      <c r="E3373" s="161">
        <v>5835416</v>
      </c>
      <c r="F3373" s="162">
        <f t="shared" si="182"/>
        <v>173434</v>
      </c>
      <c r="G3373" s="52">
        <f t="shared" si="183"/>
        <v>0.9711369063963986</v>
      </c>
      <c r="H3373" s="92"/>
    </row>
    <row r="3374" spans="1:8" s="15" customFormat="1" ht="25.5" outlineLevel="2">
      <c r="A3374" s="89" t="s">
        <v>364</v>
      </c>
      <c r="B3374" s="104" t="s">
        <v>3077</v>
      </c>
      <c r="C3374" s="103" t="s">
        <v>3076</v>
      </c>
      <c r="D3374" s="161">
        <v>1001475</v>
      </c>
      <c r="E3374" s="161">
        <v>899900</v>
      </c>
      <c r="F3374" s="162">
        <f t="shared" si="182"/>
        <v>101575</v>
      </c>
      <c r="G3374" s="52">
        <f t="shared" si="183"/>
        <v>0.89857460246136944</v>
      </c>
      <c r="H3374" s="92"/>
    </row>
    <row r="3375" spans="1:8" s="15" customFormat="1" ht="38.25" outlineLevel="2">
      <c r="A3375" s="89" t="s">
        <v>364</v>
      </c>
      <c r="B3375" s="104" t="s">
        <v>3075</v>
      </c>
      <c r="C3375" s="103" t="s">
        <v>3074</v>
      </c>
      <c r="D3375" s="161">
        <v>4005900</v>
      </c>
      <c r="E3375" s="161">
        <v>3599600</v>
      </c>
      <c r="F3375" s="162">
        <f t="shared" si="182"/>
        <v>406300</v>
      </c>
      <c r="G3375" s="52">
        <f t="shared" si="183"/>
        <v>0.89857460246136944</v>
      </c>
      <c r="H3375" s="92"/>
    </row>
    <row r="3376" spans="1:8" s="15" customFormat="1" outlineLevel="2">
      <c r="A3376" s="89" t="s">
        <v>364</v>
      </c>
      <c r="B3376" s="104" t="s">
        <v>3069</v>
      </c>
      <c r="C3376" s="103" t="s">
        <v>3068</v>
      </c>
      <c r="D3376" s="161">
        <v>4005900</v>
      </c>
      <c r="E3376" s="161">
        <v>3599600</v>
      </c>
      <c r="F3376" s="162">
        <f t="shared" si="182"/>
        <v>406300</v>
      </c>
      <c r="G3376" s="52">
        <f t="shared" si="183"/>
        <v>0.89857460246136944</v>
      </c>
      <c r="H3376" s="92"/>
    </row>
    <row r="3377" spans="1:8" s="15" customFormat="1" outlineLevel="2">
      <c r="A3377" s="89" t="s">
        <v>364</v>
      </c>
      <c r="B3377" s="104" t="s">
        <v>3067</v>
      </c>
      <c r="C3377" s="103" t="s">
        <v>3066</v>
      </c>
      <c r="D3377" s="161">
        <v>3004425</v>
      </c>
      <c r="E3377" s="161">
        <v>2598179</v>
      </c>
      <c r="F3377" s="162">
        <f t="shared" si="182"/>
        <v>406246</v>
      </c>
      <c r="G3377" s="52">
        <f t="shared" si="183"/>
        <v>0.86478411010426293</v>
      </c>
      <c r="H3377" s="92"/>
    </row>
    <row r="3378" spans="1:8" s="15" customFormat="1" ht="25.5" outlineLevel="2">
      <c r="A3378" s="89" t="s">
        <v>364</v>
      </c>
      <c r="B3378" s="104" t="s">
        <v>3063</v>
      </c>
      <c r="C3378" s="103" t="s">
        <v>3062</v>
      </c>
      <c r="D3378" s="161">
        <v>1502213</v>
      </c>
      <c r="E3378" s="161">
        <v>1289450</v>
      </c>
      <c r="F3378" s="162">
        <f t="shared" si="182"/>
        <v>212763</v>
      </c>
      <c r="G3378" s="52">
        <f t="shared" si="183"/>
        <v>0.858366955950987</v>
      </c>
      <c r="H3378" s="92"/>
    </row>
    <row r="3379" spans="1:8" s="15" customFormat="1" outlineLevel="2">
      <c r="A3379" s="89" t="s">
        <v>364</v>
      </c>
      <c r="B3379" s="104" t="s">
        <v>3061</v>
      </c>
      <c r="C3379" s="103" t="s">
        <v>3060</v>
      </c>
      <c r="D3379" s="161">
        <v>2002950</v>
      </c>
      <c r="E3379" s="161">
        <v>1799800</v>
      </c>
      <c r="F3379" s="162">
        <f t="shared" si="182"/>
        <v>203150</v>
      </c>
      <c r="G3379" s="52">
        <f t="shared" si="183"/>
        <v>0.89857460246136944</v>
      </c>
      <c r="H3379" s="92"/>
    </row>
    <row r="3380" spans="1:8" s="15" customFormat="1" ht="25.5" outlineLevel="2">
      <c r="A3380" s="89" t="s">
        <v>364</v>
      </c>
      <c r="B3380" s="104" t="s">
        <v>3059</v>
      </c>
      <c r="C3380" s="103" t="s">
        <v>3058</v>
      </c>
      <c r="D3380" s="161">
        <v>500738</v>
      </c>
      <c r="E3380" s="161">
        <v>449950</v>
      </c>
      <c r="F3380" s="162">
        <f t="shared" si="182"/>
        <v>50788</v>
      </c>
      <c r="G3380" s="52">
        <f t="shared" si="183"/>
        <v>0.89857370521110835</v>
      </c>
      <c r="H3380" s="92"/>
    </row>
    <row r="3381" spans="1:8" s="15" customFormat="1" ht="38.25" outlineLevel="2">
      <c r="A3381" s="89" t="s">
        <v>364</v>
      </c>
      <c r="B3381" s="104" t="s">
        <v>3057</v>
      </c>
      <c r="C3381" s="103" t="s">
        <v>3056</v>
      </c>
      <c r="D3381" s="161">
        <v>8011800</v>
      </c>
      <c r="E3381" s="161">
        <v>7116298</v>
      </c>
      <c r="F3381" s="162">
        <f t="shared" si="182"/>
        <v>895502</v>
      </c>
      <c r="G3381" s="52">
        <f t="shared" si="183"/>
        <v>0.88822711500536711</v>
      </c>
      <c r="H3381" s="92"/>
    </row>
    <row r="3382" spans="1:8" s="15" customFormat="1" ht="51" outlineLevel="2">
      <c r="A3382" s="89" t="s">
        <v>364</v>
      </c>
      <c r="B3382" s="104" t="s">
        <v>3055</v>
      </c>
      <c r="C3382" s="103" t="s">
        <v>389</v>
      </c>
      <c r="D3382" s="161">
        <v>4005900</v>
      </c>
      <c r="E3382" s="161">
        <v>1532448</v>
      </c>
      <c r="F3382" s="162">
        <f t="shared" si="182"/>
        <v>2473452</v>
      </c>
      <c r="G3382" s="52">
        <f t="shared" si="183"/>
        <v>0.38254774208043135</v>
      </c>
      <c r="H3382" s="92"/>
    </row>
    <row r="3383" spans="1:8" s="15" customFormat="1" ht="25.5" outlineLevel="2">
      <c r="A3383" s="89" t="s">
        <v>364</v>
      </c>
      <c r="B3383" s="104" t="s">
        <v>3052</v>
      </c>
      <c r="C3383" s="103" t="s">
        <v>3051</v>
      </c>
      <c r="D3383" s="161">
        <v>200295</v>
      </c>
      <c r="E3383" s="161">
        <v>168692</v>
      </c>
      <c r="F3383" s="162">
        <f t="shared" si="182"/>
        <v>31603</v>
      </c>
      <c r="G3383" s="52">
        <f t="shared" si="183"/>
        <v>0.84221772884994628</v>
      </c>
      <c r="H3383" s="92"/>
    </row>
    <row r="3384" spans="1:8" s="15" customFormat="1" ht="25.5" outlineLevel="2">
      <c r="A3384" s="89" t="s">
        <v>364</v>
      </c>
      <c r="B3384" s="104" t="s">
        <v>3050</v>
      </c>
      <c r="C3384" s="103" t="s">
        <v>3049</v>
      </c>
      <c r="D3384" s="161">
        <v>2002950</v>
      </c>
      <c r="E3384" s="161">
        <v>1699544</v>
      </c>
      <c r="F3384" s="162">
        <f t="shared" si="182"/>
        <v>303406</v>
      </c>
      <c r="G3384" s="52">
        <f t="shared" si="183"/>
        <v>0.84852043236226571</v>
      </c>
      <c r="H3384" s="92"/>
    </row>
    <row r="3385" spans="1:8" s="15" customFormat="1" outlineLevel="2">
      <c r="A3385" s="89" t="s">
        <v>364</v>
      </c>
      <c r="B3385" s="104" t="s">
        <v>3046</v>
      </c>
      <c r="C3385" s="103" t="s">
        <v>3045</v>
      </c>
      <c r="D3385" s="161">
        <v>2002950</v>
      </c>
      <c r="E3385" s="161">
        <v>1794576</v>
      </c>
      <c r="F3385" s="162">
        <f t="shared" si="182"/>
        <v>208374</v>
      </c>
      <c r="G3385" s="52">
        <f t="shared" si="183"/>
        <v>0.89596644948700666</v>
      </c>
      <c r="H3385" s="92"/>
    </row>
    <row r="3386" spans="1:8" s="15" customFormat="1" ht="25.5" outlineLevel="2">
      <c r="A3386" s="89" t="s">
        <v>364</v>
      </c>
      <c r="B3386" s="104" t="s">
        <v>3044</v>
      </c>
      <c r="C3386" s="103" t="s">
        <v>3043</v>
      </c>
      <c r="D3386" s="161">
        <v>1502213</v>
      </c>
      <c r="E3386" s="161">
        <v>1338233</v>
      </c>
      <c r="F3386" s="162">
        <f t="shared" si="182"/>
        <v>163980</v>
      </c>
      <c r="G3386" s="52">
        <f t="shared" si="183"/>
        <v>0.89084104584369861</v>
      </c>
      <c r="H3386" s="92"/>
    </row>
    <row r="3387" spans="1:8" s="15" customFormat="1" ht="38.25" outlineLevel="2">
      <c r="A3387" s="89" t="s">
        <v>364</v>
      </c>
      <c r="B3387" s="104" t="s">
        <v>3040</v>
      </c>
      <c r="C3387" s="103" t="s">
        <v>3039</v>
      </c>
      <c r="D3387" s="161">
        <v>5007375</v>
      </c>
      <c r="E3387" s="161">
        <v>4300000</v>
      </c>
      <c r="F3387" s="162">
        <f t="shared" si="182"/>
        <v>707375</v>
      </c>
      <c r="G3387" s="52">
        <f t="shared" si="183"/>
        <v>0.85873336828178437</v>
      </c>
      <c r="H3387" s="92"/>
    </row>
    <row r="3388" spans="1:8" s="15" customFormat="1" ht="25.5" outlineLevel="2">
      <c r="A3388" s="89" t="s">
        <v>364</v>
      </c>
      <c r="B3388" s="104" t="s">
        <v>3038</v>
      </c>
      <c r="C3388" s="103" t="s">
        <v>3037</v>
      </c>
      <c r="D3388" s="161">
        <v>1502213</v>
      </c>
      <c r="E3388" s="161">
        <v>1350849</v>
      </c>
      <c r="F3388" s="162">
        <f t="shared" si="182"/>
        <v>151364</v>
      </c>
      <c r="G3388" s="52">
        <f t="shared" si="183"/>
        <v>0.89923932225323577</v>
      </c>
      <c r="H3388" s="92"/>
    </row>
    <row r="3389" spans="1:8" s="15" customFormat="1" ht="38.25" outlineLevel="2">
      <c r="A3389" s="89" t="s">
        <v>364</v>
      </c>
      <c r="B3389" s="104" t="s">
        <v>3034</v>
      </c>
      <c r="C3389" s="103" t="s">
        <v>3033</v>
      </c>
      <c r="D3389" s="161">
        <v>500738</v>
      </c>
      <c r="E3389" s="161">
        <v>449950</v>
      </c>
      <c r="F3389" s="162">
        <f t="shared" si="182"/>
        <v>50788</v>
      </c>
      <c r="G3389" s="52">
        <f t="shared" si="183"/>
        <v>0.89857370521110835</v>
      </c>
      <c r="H3389" s="92"/>
    </row>
    <row r="3390" spans="1:8" s="15" customFormat="1" ht="25.5" outlineLevel="2">
      <c r="A3390" s="89" t="s">
        <v>364</v>
      </c>
      <c r="B3390" s="104" t="s">
        <v>3026</v>
      </c>
      <c r="C3390" s="103" t="s">
        <v>3025</v>
      </c>
      <c r="D3390" s="161">
        <v>1001475</v>
      </c>
      <c r="E3390" s="161">
        <v>112000</v>
      </c>
      <c r="F3390" s="162">
        <f t="shared" si="182"/>
        <v>889475</v>
      </c>
      <c r="G3390" s="52">
        <f t="shared" si="183"/>
        <v>0.1118350433111161</v>
      </c>
      <c r="H3390" s="92"/>
    </row>
    <row r="3391" spans="1:8" s="15" customFormat="1" outlineLevel="2">
      <c r="A3391" s="89" t="s">
        <v>364</v>
      </c>
      <c r="B3391" s="104" t="s">
        <v>3024</v>
      </c>
      <c r="C3391" s="103" t="s">
        <v>3023</v>
      </c>
      <c r="D3391" s="161">
        <v>1001475</v>
      </c>
      <c r="E3391" s="161">
        <v>860000</v>
      </c>
      <c r="F3391" s="162">
        <f t="shared" si="182"/>
        <v>141475</v>
      </c>
      <c r="G3391" s="52">
        <f t="shared" si="183"/>
        <v>0.85873336828178437</v>
      </c>
      <c r="H3391" s="92"/>
    </row>
    <row r="3392" spans="1:8" s="15" customFormat="1" outlineLevel="2">
      <c r="A3392" s="89" t="s">
        <v>364</v>
      </c>
      <c r="B3392" s="104" t="s">
        <v>3022</v>
      </c>
      <c r="C3392" s="103" t="s">
        <v>3021</v>
      </c>
      <c r="D3392" s="161">
        <v>1001475</v>
      </c>
      <c r="E3392" s="161">
        <v>174400</v>
      </c>
      <c r="F3392" s="162">
        <f t="shared" si="182"/>
        <v>827075</v>
      </c>
      <c r="G3392" s="52">
        <f t="shared" si="183"/>
        <v>0.1741431388701665</v>
      </c>
      <c r="H3392" s="92"/>
    </row>
    <row r="3393" spans="1:8" s="15" customFormat="1" outlineLevel="2">
      <c r="A3393" s="89" t="s">
        <v>364</v>
      </c>
      <c r="B3393" s="104" t="s">
        <v>3020</v>
      </c>
      <c r="C3393" s="103" t="s">
        <v>3019</v>
      </c>
      <c r="D3393" s="161">
        <v>1502213</v>
      </c>
      <c r="E3393" s="161">
        <v>1289600</v>
      </c>
      <c r="F3393" s="162">
        <f t="shared" si="182"/>
        <v>212613</v>
      </c>
      <c r="G3393" s="52">
        <f t="shared" si="183"/>
        <v>0.85846680863499381</v>
      </c>
      <c r="H3393" s="92"/>
    </row>
    <row r="3394" spans="1:8" s="15" customFormat="1" ht="38.25" outlineLevel="2">
      <c r="A3394" s="89" t="s">
        <v>364</v>
      </c>
      <c r="B3394" s="104" t="s">
        <v>3018</v>
      </c>
      <c r="C3394" s="103" t="s">
        <v>3017</v>
      </c>
      <c r="D3394" s="161">
        <v>801180</v>
      </c>
      <c r="E3394" s="161">
        <v>719920</v>
      </c>
      <c r="F3394" s="162">
        <f t="shared" si="182"/>
        <v>81260</v>
      </c>
      <c r="G3394" s="52">
        <f t="shared" si="183"/>
        <v>0.89857460246136944</v>
      </c>
      <c r="H3394" s="92"/>
    </row>
    <row r="3395" spans="1:8" s="15" customFormat="1" ht="25.5" outlineLevel="2">
      <c r="A3395" s="89" t="s">
        <v>364</v>
      </c>
      <c r="B3395" s="104" t="s">
        <v>10595</v>
      </c>
      <c r="C3395" s="103" t="s">
        <v>10594</v>
      </c>
      <c r="D3395" s="161">
        <v>17039804</v>
      </c>
      <c r="E3395" s="161">
        <v>15436362</v>
      </c>
      <c r="F3395" s="162">
        <f t="shared" si="182"/>
        <v>1603442</v>
      </c>
      <c r="G3395" s="52">
        <f t="shared" si="183"/>
        <v>0.90590020871132082</v>
      </c>
      <c r="H3395" s="92"/>
    </row>
    <row r="3396" spans="1:8" s="15" customFormat="1" ht="25.5" outlineLevel="2">
      <c r="A3396" s="89" t="s">
        <v>364</v>
      </c>
      <c r="B3396" s="104" t="s">
        <v>10589</v>
      </c>
      <c r="C3396" s="103" t="s">
        <v>10588</v>
      </c>
      <c r="D3396" s="161">
        <v>3007024</v>
      </c>
      <c r="E3396" s="161">
        <v>2372378</v>
      </c>
      <c r="F3396" s="162">
        <f t="shared" si="182"/>
        <v>634646</v>
      </c>
      <c r="G3396" s="52">
        <f t="shared" si="183"/>
        <v>0.78894548231074979</v>
      </c>
      <c r="H3396" s="92"/>
    </row>
    <row r="3397" spans="1:8" s="15" customFormat="1" ht="25.5" outlineLevel="2">
      <c r="A3397" s="89" t="s">
        <v>364</v>
      </c>
      <c r="B3397" s="104" t="s">
        <v>10585</v>
      </c>
      <c r="C3397" s="103" t="s">
        <v>10584</v>
      </c>
      <c r="D3397" s="161">
        <v>2004683</v>
      </c>
      <c r="E3397" s="161">
        <v>1668800</v>
      </c>
      <c r="F3397" s="162">
        <f t="shared" si="182"/>
        <v>335883</v>
      </c>
      <c r="G3397" s="52">
        <f t="shared" si="183"/>
        <v>0.83245081641336804</v>
      </c>
      <c r="H3397" s="92"/>
    </row>
    <row r="3398" spans="1:8" s="15" customFormat="1" ht="38.25" outlineLevel="2">
      <c r="A3398" s="89" t="s">
        <v>364</v>
      </c>
      <c r="B3398" s="104" t="s">
        <v>10579</v>
      </c>
      <c r="C3398" s="103" t="s">
        <v>10578</v>
      </c>
      <c r="D3398" s="161">
        <v>1002341</v>
      </c>
      <c r="E3398" s="161">
        <v>906139</v>
      </c>
      <c r="F3398" s="162">
        <f t="shared" si="182"/>
        <v>96202</v>
      </c>
      <c r="G3398" s="52">
        <f t="shared" si="183"/>
        <v>0.90402268289933263</v>
      </c>
      <c r="H3398" s="92"/>
    </row>
    <row r="3399" spans="1:8" s="15" customFormat="1" ht="25.5" outlineLevel="2">
      <c r="A3399" s="89" t="s">
        <v>364</v>
      </c>
      <c r="B3399" s="104" t="s">
        <v>10577</v>
      </c>
      <c r="C3399" s="103" t="s">
        <v>10576</v>
      </c>
      <c r="D3399" s="161">
        <v>5011707</v>
      </c>
      <c r="E3399" s="161">
        <v>4530695</v>
      </c>
      <c r="F3399" s="162">
        <f t="shared" si="182"/>
        <v>481012</v>
      </c>
      <c r="G3399" s="52">
        <f t="shared" si="183"/>
        <v>0.90402232213495326</v>
      </c>
      <c r="H3399" s="92"/>
    </row>
    <row r="3400" spans="1:8" s="15" customFormat="1" ht="25.5" outlineLevel="2">
      <c r="A3400" s="89" t="s">
        <v>364</v>
      </c>
      <c r="B3400" s="104" t="s">
        <v>10575</v>
      </c>
      <c r="C3400" s="103" t="s">
        <v>10574</v>
      </c>
      <c r="D3400" s="161">
        <v>2004683</v>
      </c>
      <c r="E3400" s="161">
        <v>1812278</v>
      </c>
      <c r="F3400" s="162">
        <f t="shared" si="182"/>
        <v>192405</v>
      </c>
      <c r="G3400" s="52">
        <f t="shared" si="183"/>
        <v>0.9040222319439033</v>
      </c>
      <c r="H3400" s="92"/>
    </row>
    <row r="3401" spans="1:8" s="15" customFormat="1" ht="38.25" outlineLevel="2">
      <c r="A3401" s="89" t="s">
        <v>364</v>
      </c>
      <c r="B3401" s="104" t="s">
        <v>10573</v>
      </c>
      <c r="C3401" s="103" t="s">
        <v>10572</v>
      </c>
      <c r="D3401" s="161">
        <v>6014049</v>
      </c>
      <c r="E3401" s="161">
        <v>1372000</v>
      </c>
      <c r="F3401" s="162">
        <f t="shared" si="182"/>
        <v>4642049</v>
      </c>
      <c r="G3401" s="52">
        <f t="shared" si="183"/>
        <v>0.22813249443095659</v>
      </c>
      <c r="H3401" s="92"/>
    </row>
    <row r="3402" spans="1:8" s="15" customFormat="1" ht="25.5" outlineLevel="2">
      <c r="A3402" s="89" t="s">
        <v>364</v>
      </c>
      <c r="B3402" s="104" t="s">
        <v>3014</v>
      </c>
      <c r="C3402" s="103" t="s">
        <v>3013</v>
      </c>
      <c r="D3402" s="161">
        <v>6000000</v>
      </c>
      <c r="E3402" s="161">
        <v>4395068</v>
      </c>
      <c r="F3402" s="162">
        <f t="shared" si="182"/>
        <v>1604932</v>
      </c>
      <c r="G3402" s="52">
        <f t="shared" si="183"/>
        <v>0.73251133333333329</v>
      </c>
      <c r="H3402" s="92"/>
    </row>
    <row r="3403" spans="1:8" s="101" customFormat="1" outlineLevel="1">
      <c r="A3403" s="91" t="s">
        <v>11194</v>
      </c>
      <c r="B3403" s="104"/>
      <c r="C3403" s="103"/>
      <c r="D3403" s="161"/>
      <c r="E3403" s="161"/>
      <c r="F3403" s="162">
        <f>SUBTOTAL(9,F3048:F3402)</f>
        <v>169646454.59999999</v>
      </c>
      <c r="G3403" s="52"/>
      <c r="H3403" s="92"/>
    </row>
    <row r="3404" spans="1:8" s="15" customFormat="1" ht="25.5" outlineLevel="2">
      <c r="A3404" s="89" t="s">
        <v>271</v>
      </c>
      <c r="B3404" s="104" t="s">
        <v>11911</v>
      </c>
      <c r="C3404" s="103" t="s">
        <v>11912</v>
      </c>
      <c r="D3404" s="161">
        <v>37358915</v>
      </c>
      <c r="E3404" s="161">
        <v>37328247</v>
      </c>
      <c r="F3404" s="162">
        <f t="shared" ref="F3404:F3435" si="184">D3404-E3404</f>
        <v>30668</v>
      </c>
      <c r="G3404" s="52">
        <f t="shared" ref="G3404:G3435" si="185">E3404/D3404</f>
        <v>0.99917909821524531</v>
      </c>
      <c r="H3404" s="92"/>
    </row>
    <row r="3405" spans="1:8" s="15" customFormat="1" outlineLevel="2">
      <c r="A3405" s="89" t="s">
        <v>271</v>
      </c>
      <c r="B3405" s="104" t="s">
        <v>11137</v>
      </c>
      <c r="C3405" s="103" t="s">
        <v>11138</v>
      </c>
      <c r="D3405" s="161">
        <v>23449150</v>
      </c>
      <c r="E3405" s="161">
        <v>23449085</v>
      </c>
      <c r="F3405" s="162">
        <f t="shared" si="184"/>
        <v>65</v>
      </c>
      <c r="G3405" s="52">
        <f t="shared" si="185"/>
        <v>0.9999972280445133</v>
      </c>
      <c r="H3405" s="92"/>
    </row>
    <row r="3406" spans="1:8" s="15" customFormat="1" ht="25.5" outlineLevel="2">
      <c r="A3406" s="89" t="s">
        <v>271</v>
      </c>
      <c r="B3406" s="104" t="s">
        <v>9635</v>
      </c>
      <c r="C3406" s="103" t="s">
        <v>9634</v>
      </c>
      <c r="D3406" s="161">
        <v>5612419</v>
      </c>
      <c r="E3406" s="161">
        <v>5486449</v>
      </c>
      <c r="F3406" s="162">
        <f t="shared" si="184"/>
        <v>125970</v>
      </c>
      <c r="G3406" s="52">
        <f t="shared" si="185"/>
        <v>0.97755513264423055</v>
      </c>
      <c r="H3406" s="92"/>
    </row>
    <row r="3407" spans="1:8" s="15" customFormat="1" ht="25.5" outlineLevel="2">
      <c r="A3407" s="89" t="s">
        <v>271</v>
      </c>
      <c r="B3407" s="104" t="s">
        <v>11967</v>
      </c>
      <c r="C3407" s="103" t="s">
        <v>11968</v>
      </c>
      <c r="D3407" s="161">
        <v>1390900</v>
      </c>
      <c r="E3407" s="161">
        <v>1386351</v>
      </c>
      <c r="F3407" s="162">
        <f t="shared" si="184"/>
        <v>4549</v>
      </c>
      <c r="G3407" s="52">
        <f t="shared" si="185"/>
        <v>0.99672945574807681</v>
      </c>
      <c r="H3407" s="92"/>
    </row>
    <row r="3408" spans="1:8" s="15" customFormat="1" ht="25.5" outlineLevel="2">
      <c r="A3408" s="89" t="s">
        <v>271</v>
      </c>
      <c r="B3408" s="104" t="s">
        <v>272</v>
      </c>
      <c r="C3408" s="103" t="s">
        <v>273</v>
      </c>
      <c r="D3408" s="161">
        <v>397400</v>
      </c>
      <c r="E3408" s="161">
        <v>57411</v>
      </c>
      <c r="F3408" s="162">
        <f t="shared" si="184"/>
        <v>339989</v>
      </c>
      <c r="G3408" s="52">
        <f t="shared" si="185"/>
        <v>0.14446653246099647</v>
      </c>
      <c r="H3408" s="92"/>
    </row>
    <row r="3409" spans="1:8" s="15" customFormat="1" outlineLevel="2">
      <c r="A3409" s="89" t="s">
        <v>271</v>
      </c>
      <c r="B3409" s="104" t="s">
        <v>274</v>
      </c>
      <c r="C3409" s="103" t="s">
        <v>275</v>
      </c>
      <c r="D3409" s="161">
        <v>1987000</v>
      </c>
      <c r="E3409" s="161">
        <v>1973597</v>
      </c>
      <c r="F3409" s="162">
        <f t="shared" si="184"/>
        <v>13403</v>
      </c>
      <c r="G3409" s="52">
        <f t="shared" si="185"/>
        <v>0.99325465525918466</v>
      </c>
      <c r="H3409" s="92"/>
    </row>
    <row r="3410" spans="1:8" s="15" customFormat="1" ht="25.5" outlineLevel="2">
      <c r="A3410" s="89" t="s">
        <v>271</v>
      </c>
      <c r="B3410" s="104" t="s">
        <v>276</v>
      </c>
      <c r="C3410" s="103" t="s">
        <v>277</v>
      </c>
      <c r="D3410" s="161">
        <v>496750</v>
      </c>
      <c r="E3410" s="161">
        <v>476945</v>
      </c>
      <c r="F3410" s="162">
        <f t="shared" si="184"/>
        <v>19805</v>
      </c>
      <c r="G3410" s="52">
        <f t="shared" si="185"/>
        <v>0.96013085052843483</v>
      </c>
      <c r="H3410" s="92"/>
    </row>
    <row r="3411" spans="1:8" s="15" customFormat="1" ht="25.5" outlineLevel="2">
      <c r="A3411" s="89" t="s">
        <v>271</v>
      </c>
      <c r="B3411" s="104" t="s">
        <v>11969</v>
      </c>
      <c r="C3411" s="103" t="s">
        <v>11970</v>
      </c>
      <c r="D3411" s="161">
        <v>496750</v>
      </c>
      <c r="E3411" s="161">
        <v>494816</v>
      </c>
      <c r="F3411" s="162">
        <f t="shared" si="184"/>
        <v>1934</v>
      </c>
      <c r="G3411" s="52">
        <f t="shared" si="185"/>
        <v>0.99610669350780068</v>
      </c>
      <c r="H3411" s="92"/>
    </row>
    <row r="3412" spans="1:8" s="15" customFormat="1" ht="25.5" outlineLevel="2">
      <c r="A3412" s="89" t="s">
        <v>271</v>
      </c>
      <c r="B3412" s="104" t="s">
        <v>11860</v>
      </c>
      <c r="C3412" s="103" t="s">
        <v>11862</v>
      </c>
      <c r="D3412" s="161">
        <v>1000000</v>
      </c>
      <c r="E3412" s="161">
        <v>971898</v>
      </c>
      <c r="F3412" s="162">
        <f t="shared" si="184"/>
        <v>28102</v>
      </c>
      <c r="G3412" s="52">
        <f t="shared" si="185"/>
        <v>0.97189800000000004</v>
      </c>
      <c r="H3412" s="92"/>
    </row>
    <row r="3413" spans="1:8" s="15" customFormat="1" outlineLevel="2">
      <c r="A3413" s="89" t="s">
        <v>271</v>
      </c>
      <c r="B3413" s="104" t="s">
        <v>11861</v>
      </c>
      <c r="C3413" s="103" t="s">
        <v>11863</v>
      </c>
      <c r="D3413" s="161">
        <v>200000</v>
      </c>
      <c r="E3413" s="161">
        <v>86500</v>
      </c>
      <c r="F3413" s="162">
        <f t="shared" si="184"/>
        <v>113500</v>
      </c>
      <c r="G3413" s="52">
        <f t="shared" si="185"/>
        <v>0.4325</v>
      </c>
      <c r="H3413" s="92"/>
    </row>
    <row r="3414" spans="1:8" s="15" customFormat="1" ht="25.5" outlineLevel="2">
      <c r="A3414" s="89" t="s">
        <v>271</v>
      </c>
      <c r="B3414" s="104" t="s">
        <v>12009</v>
      </c>
      <c r="C3414" s="103" t="s">
        <v>12010</v>
      </c>
      <c r="D3414" s="161">
        <v>1229910</v>
      </c>
      <c r="E3414" s="161">
        <v>1002732</v>
      </c>
      <c r="F3414" s="162">
        <f t="shared" si="184"/>
        <v>227178</v>
      </c>
      <c r="G3414" s="52">
        <f t="shared" si="185"/>
        <v>0.81528892357977412</v>
      </c>
      <c r="H3414" s="92"/>
    </row>
    <row r="3415" spans="1:8" s="15" customFormat="1" ht="25.5" outlineLevel="2">
      <c r="A3415" s="89" t="s">
        <v>271</v>
      </c>
      <c r="B3415" s="104" t="s">
        <v>4459</v>
      </c>
      <c r="C3415" s="103" t="s">
        <v>4458</v>
      </c>
      <c r="D3415" s="161">
        <v>8812981</v>
      </c>
      <c r="E3415" s="161">
        <v>7919121</v>
      </c>
      <c r="F3415" s="162">
        <f t="shared" si="184"/>
        <v>893860</v>
      </c>
      <c r="G3415" s="52">
        <f t="shared" si="185"/>
        <v>0.89857461397000626</v>
      </c>
      <c r="H3415" s="92"/>
    </row>
    <row r="3416" spans="1:8" s="17" customFormat="1" outlineLevel="2">
      <c r="A3416" s="89" t="s">
        <v>271</v>
      </c>
      <c r="B3416" s="104" t="s">
        <v>4457</v>
      </c>
      <c r="C3416" s="103" t="s">
        <v>4456</v>
      </c>
      <c r="D3416" s="161">
        <v>1602360</v>
      </c>
      <c r="E3416" s="161">
        <v>1439840</v>
      </c>
      <c r="F3416" s="162">
        <f t="shared" si="184"/>
        <v>162520</v>
      </c>
      <c r="G3416" s="52">
        <f t="shared" si="185"/>
        <v>0.89857460246136944</v>
      </c>
      <c r="H3416" s="92"/>
    </row>
    <row r="3417" spans="1:8" s="15" customFormat="1" ht="25.5" outlineLevel="2">
      <c r="A3417" s="89" t="s">
        <v>271</v>
      </c>
      <c r="B3417" s="104" t="s">
        <v>4455</v>
      </c>
      <c r="C3417" s="103" t="s">
        <v>4454</v>
      </c>
      <c r="D3417" s="161">
        <v>4005900</v>
      </c>
      <c r="E3417" s="161">
        <v>3599601</v>
      </c>
      <c r="F3417" s="162">
        <f t="shared" si="184"/>
        <v>406299</v>
      </c>
      <c r="G3417" s="52">
        <f t="shared" si="185"/>
        <v>0.89857485209316257</v>
      </c>
      <c r="H3417" s="92"/>
    </row>
    <row r="3418" spans="1:8" s="15" customFormat="1" ht="25.5" outlineLevel="2">
      <c r="A3418" s="89" t="s">
        <v>271</v>
      </c>
      <c r="B3418" s="104" t="s">
        <v>4453</v>
      </c>
      <c r="C3418" s="103" t="s">
        <v>4452</v>
      </c>
      <c r="D3418" s="161">
        <v>8011800</v>
      </c>
      <c r="E3418" s="161">
        <v>7199200</v>
      </c>
      <c r="F3418" s="162">
        <f t="shared" si="184"/>
        <v>812600</v>
      </c>
      <c r="G3418" s="52">
        <f t="shared" si="185"/>
        <v>0.89857460246136944</v>
      </c>
      <c r="H3418" s="92"/>
    </row>
    <row r="3419" spans="1:8" s="15" customFormat="1" outlineLevel="2">
      <c r="A3419" s="89" t="s">
        <v>271</v>
      </c>
      <c r="B3419" s="104" t="s">
        <v>4451</v>
      </c>
      <c r="C3419" s="103" t="s">
        <v>4450</v>
      </c>
      <c r="D3419" s="161">
        <v>8011800</v>
      </c>
      <c r="E3419" s="161">
        <v>7199061</v>
      </c>
      <c r="F3419" s="162">
        <f t="shared" si="184"/>
        <v>812739</v>
      </c>
      <c r="G3419" s="52">
        <f t="shared" si="185"/>
        <v>0.89855725305174872</v>
      </c>
      <c r="H3419" s="92"/>
    </row>
    <row r="3420" spans="1:8" s="15" customFormat="1" ht="25.5" outlineLevel="2">
      <c r="A3420" s="89" t="s">
        <v>271</v>
      </c>
      <c r="B3420" s="104" t="s">
        <v>4449</v>
      </c>
      <c r="C3420" s="103" t="s">
        <v>4448</v>
      </c>
      <c r="D3420" s="161">
        <v>801180</v>
      </c>
      <c r="E3420" s="161">
        <v>719921</v>
      </c>
      <c r="F3420" s="162">
        <f t="shared" si="184"/>
        <v>81259</v>
      </c>
      <c r="G3420" s="52">
        <f t="shared" si="185"/>
        <v>0.89857585062033496</v>
      </c>
      <c r="H3420" s="92"/>
    </row>
    <row r="3421" spans="1:8" s="15" customFormat="1" outlineLevel="2">
      <c r="A3421" s="89" t="s">
        <v>271</v>
      </c>
      <c r="B3421" s="104" t="s">
        <v>4447</v>
      </c>
      <c r="C3421" s="103" t="s">
        <v>4446</v>
      </c>
      <c r="D3421" s="161">
        <v>2403540</v>
      </c>
      <c r="E3421" s="161">
        <v>2159760</v>
      </c>
      <c r="F3421" s="162">
        <f t="shared" si="184"/>
        <v>243780</v>
      </c>
      <c r="G3421" s="52">
        <f t="shared" si="185"/>
        <v>0.89857460246136944</v>
      </c>
      <c r="H3421" s="92"/>
    </row>
    <row r="3422" spans="1:8" s="15" customFormat="1" ht="25.5" outlineLevel="2">
      <c r="A3422" s="89" t="s">
        <v>271</v>
      </c>
      <c r="B3422" s="104" t="s">
        <v>4445</v>
      </c>
      <c r="C3422" s="103" t="s">
        <v>4444</v>
      </c>
      <c r="D3422" s="161">
        <v>2134343.6</v>
      </c>
      <c r="E3422" s="161">
        <v>1917866</v>
      </c>
      <c r="F3422" s="162">
        <f t="shared" si="184"/>
        <v>216477.60000000009</v>
      </c>
      <c r="G3422" s="52">
        <f t="shared" si="185"/>
        <v>0.89857415647602379</v>
      </c>
      <c r="H3422" s="92"/>
    </row>
    <row r="3423" spans="1:8" s="15" customFormat="1" ht="25.5" outlineLevel="2">
      <c r="A3423" s="89" t="s">
        <v>271</v>
      </c>
      <c r="B3423" s="104" t="s">
        <v>4443</v>
      </c>
      <c r="C3423" s="103" t="s">
        <v>4442</v>
      </c>
      <c r="D3423" s="161">
        <v>801180</v>
      </c>
      <c r="E3423" s="161">
        <v>719921</v>
      </c>
      <c r="F3423" s="162">
        <f t="shared" si="184"/>
        <v>81259</v>
      </c>
      <c r="G3423" s="52">
        <f t="shared" si="185"/>
        <v>0.89857585062033496</v>
      </c>
      <c r="H3423" s="92"/>
    </row>
    <row r="3424" spans="1:8" s="15" customFormat="1" outlineLevel="2">
      <c r="A3424" s="89" t="s">
        <v>271</v>
      </c>
      <c r="B3424" s="104" t="s">
        <v>4441</v>
      </c>
      <c r="C3424" s="103" t="s">
        <v>4440</v>
      </c>
      <c r="D3424" s="161">
        <v>801180</v>
      </c>
      <c r="E3424" s="161">
        <v>719921</v>
      </c>
      <c r="F3424" s="162">
        <f t="shared" si="184"/>
        <v>81259</v>
      </c>
      <c r="G3424" s="52">
        <f t="shared" si="185"/>
        <v>0.89857585062033496</v>
      </c>
      <c r="H3424" s="92"/>
    </row>
    <row r="3425" spans="1:8" s="15" customFormat="1" ht="25.5" outlineLevel="2">
      <c r="A3425" s="89" t="s">
        <v>271</v>
      </c>
      <c r="B3425" s="104" t="s">
        <v>4439</v>
      </c>
      <c r="C3425" s="103" t="s">
        <v>4438</v>
      </c>
      <c r="D3425" s="161">
        <v>3204720</v>
      </c>
      <c r="E3425" s="161">
        <v>2879681</v>
      </c>
      <c r="F3425" s="162">
        <f t="shared" si="184"/>
        <v>325039</v>
      </c>
      <c r="G3425" s="52">
        <f t="shared" si="185"/>
        <v>0.89857491450111082</v>
      </c>
      <c r="H3425" s="92"/>
    </row>
    <row r="3426" spans="1:8" s="15" customFormat="1" outlineLevel="2">
      <c r="A3426" s="89" t="s">
        <v>271</v>
      </c>
      <c r="B3426" s="104" t="s">
        <v>4437</v>
      </c>
      <c r="C3426" s="103" t="s">
        <v>4436</v>
      </c>
      <c r="D3426" s="161">
        <v>769133</v>
      </c>
      <c r="E3426" s="161">
        <v>174972</v>
      </c>
      <c r="F3426" s="162">
        <f t="shared" si="184"/>
        <v>594161</v>
      </c>
      <c r="G3426" s="52">
        <f t="shared" si="185"/>
        <v>0.22749251429856734</v>
      </c>
      <c r="H3426" s="92"/>
    </row>
    <row r="3427" spans="1:8" s="15" customFormat="1" ht="25.5" outlineLevel="2">
      <c r="A3427" s="89" t="s">
        <v>271</v>
      </c>
      <c r="B3427" s="104" t="s">
        <v>4435</v>
      </c>
      <c r="C3427" s="103" t="s">
        <v>4434</v>
      </c>
      <c r="D3427" s="161">
        <v>6409440</v>
      </c>
      <c r="E3427" s="161">
        <v>5759360</v>
      </c>
      <c r="F3427" s="162">
        <f t="shared" si="184"/>
        <v>650080</v>
      </c>
      <c r="G3427" s="52">
        <f t="shared" si="185"/>
        <v>0.89857460246136944</v>
      </c>
      <c r="H3427" s="92"/>
    </row>
    <row r="3428" spans="1:8" s="15" customFormat="1" outlineLevel="2">
      <c r="A3428" s="89" t="s">
        <v>271</v>
      </c>
      <c r="B3428" s="104" t="s">
        <v>4433</v>
      </c>
      <c r="C3428" s="103" t="s">
        <v>4432</v>
      </c>
      <c r="D3428" s="161">
        <v>3204720</v>
      </c>
      <c r="E3428" s="161">
        <v>1985466</v>
      </c>
      <c r="F3428" s="162">
        <f t="shared" si="184"/>
        <v>1219254</v>
      </c>
      <c r="G3428" s="52">
        <f t="shared" si="185"/>
        <v>0.61954429716168646</v>
      </c>
      <c r="H3428" s="90"/>
    </row>
    <row r="3429" spans="1:8" s="15" customFormat="1" outlineLevel="2">
      <c r="A3429" s="89" t="s">
        <v>271</v>
      </c>
      <c r="B3429" s="104" t="s">
        <v>4431</v>
      </c>
      <c r="C3429" s="103" t="s">
        <v>4430</v>
      </c>
      <c r="D3429" s="161">
        <v>2403540</v>
      </c>
      <c r="E3429" s="161">
        <v>2159760</v>
      </c>
      <c r="F3429" s="162">
        <f t="shared" si="184"/>
        <v>243780</v>
      </c>
      <c r="G3429" s="52">
        <f t="shared" si="185"/>
        <v>0.89857460246136944</v>
      </c>
      <c r="H3429" s="92"/>
    </row>
    <row r="3430" spans="1:8" s="15" customFormat="1" ht="25.5" outlineLevel="2">
      <c r="A3430" s="89" t="s">
        <v>271</v>
      </c>
      <c r="B3430" s="104" t="s">
        <v>4429</v>
      </c>
      <c r="C3430" s="103" t="s">
        <v>4428</v>
      </c>
      <c r="D3430" s="161">
        <v>2403540</v>
      </c>
      <c r="E3430" s="161">
        <v>2159760</v>
      </c>
      <c r="F3430" s="162">
        <f t="shared" si="184"/>
        <v>243780</v>
      </c>
      <c r="G3430" s="52">
        <f t="shared" si="185"/>
        <v>0.89857460246136944</v>
      </c>
      <c r="H3430" s="92"/>
    </row>
    <row r="3431" spans="1:8" s="15" customFormat="1" ht="25.5" outlineLevel="2">
      <c r="A3431" s="89" t="s">
        <v>271</v>
      </c>
      <c r="B3431" s="104" t="s">
        <v>4427</v>
      </c>
      <c r="C3431" s="103" t="s">
        <v>4329</v>
      </c>
      <c r="D3431" s="161">
        <v>4807080</v>
      </c>
      <c r="E3431" s="161">
        <v>4319520</v>
      </c>
      <c r="F3431" s="162">
        <f t="shared" si="184"/>
        <v>487560</v>
      </c>
      <c r="G3431" s="52">
        <f t="shared" si="185"/>
        <v>0.89857460246136944</v>
      </c>
      <c r="H3431" s="92"/>
    </row>
    <row r="3432" spans="1:8" s="17" customFormat="1" outlineLevel="2">
      <c r="A3432" s="89" t="s">
        <v>271</v>
      </c>
      <c r="B3432" s="104" t="s">
        <v>4426</v>
      </c>
      <c r="C3432" s="103" t="s">
        <v>4425</v>
      </c>
      <c r="D3432" s="161">
        <v>320472</v>
      </c>
      <c r="E3432" s="161">
        <v>287968</v>
      </c>
      <c r="F3432" s="162">
        <f t="shared" si="184"/>
        <v>32504</v>
      </c>
      <c r="G3432" s="52">
        <f t="shared" si="185"/>
        <v>0.89857460246136944</v>
      </c>
      <c r="H3432" s="92"/>
    </row>
    <row r="3433" spans="1:8" s="15" customFormat="1" ht="25.5" outlineLevel="2">
      <c r="A3433" s="89" t="s">
        <v>271</v>
      </c>
      <c r="B3433" s="104" t="s">
        <v>4424</v>
      </c>
      <c r="C3433" s="103" t="s">
        <v>4423</v>
      </c>
      <c r="D3433" s="161">
        <v>10014751</v>
      </c>
      <c r="E3433" s="161">
        <v>8999002</v>
      </c>
      <c r="F3433" s="162">
        <f t="shared" si="184"/>
        <v>1015749</v>
      </c>
      <c r="G3433" s="52">
        <f t="shared" si="185"/>
        <v>0.8985747124416773</v>
      </c>
      <c r="H3433" s="92"/>
    </row>
    <row r="3434" spans="1:8" s="15" customFormat="1" ht="25.5" outlineLevel="2">
      <c r="A3434" s="89" t="s">
        <v>271</v>
      </c>
      <c r="B3434" s="104" t="s">
        <v>4422</v>
      </c>
      <c r="C3434" s="103" t="s">
        <v>4316</v>
      </c>
      <c r="D3434" s="161">
        <v>1201770</v>
      </c>
      <c r="E3434" s="161">
        <v>1054228</v>
      </c>
      <c r="F3434" s="162">
        <f t="shared" si="184"/>
        <v>147542</v>
      </c>
      <c r="G3434" s="52">
        <f t="shared" si="185"/>
        <v>0.87722941993892345</v>
      </c>
      <c r="H3434" s="92"/>
    </row>
    <row r="3435" spans="1:8" s="15" customFormat="1" outlineLevel="2">
      <c r="A3435" s="89" t="s">
        <v>271</v>
      </c>
      <c r="B3435" s="104" t="s">
        <v>4419</v>
      </c>
      <c r="C3435" s="103" t="s">
        <v>4418</v>
      </c>
      <c r="D3435" s="161">
        <v>801180</v>
      </c>
      <c r="E3435" s="161">
        <v>719845</v>
      </c>
      <c r="F3435" s="162">
        <f t="shared" si="184"/>
        <v>81335</v>
      </c>
      <c r="G3435" s="52">
        <f t="shared" si="185"/>
        <v>0.89848099053895503</v>
      </c>
      <c r="H3435" s="92"/>
    </row>
    <row r="3436" spans="1:8" s="15" customFormat="1" outlineLevel="2">
      <c r="A3436" s="89" t="s">
        <v>271</v>
      </c>
      <c r="B3436" s="104" t="s">
        <v>4417</v>
      </c>
      <c r="C3436" s="103" t="s">
        <v>4416</v>
      </c>
      <c r="D3436" s="161">
        <v>512755</v>
      </c>
      <c r="E3436" s="161">
        <v>415008</v>
      </c>
      <c r="F3436" s="162">
        <f t="shared" ref="F3436:F3467" si="186">D3436-E3436</f>
        <v>97747</v>
      </c>
      <c r="G3436" s="52">
        <f t="shared" ref="G3436:G3467" si="187">E3436/D3436</f>
        <v>0.8093689968893526</v>
      </c>
      <c r="H3436" s="92"/>
    </row>
    <row r="3437" spans="1:8" s="15" customFormat="1" ht="25.5" outlineLevel="2">
      <c r="A3437" s="89" t="s">
        <v>271</v>
      </c>
      <c r="B3437" s="104" t="s">
        <v>4415</v>
      </c>
      <c r="C3437" s="103" t="s">
        <v>4414</v>
      </c>
      <c r="D3437" s="161">
        <v>5076276.4000000004</v>
      </c>
      <c r="E3437" s="161">
        <v>4561415</v>
      </c>
      <c r="F3437" s="162">
        <f t="shared" si="186"/>
        <v>514861.40000000037</v>
      </c>
      <c r="G3437" s="52">
        <f t="shared" si="187"/>
        <v>0.89857498697273452</v>
      </c>
      <c r="H3437" s="92"/>
    </row>
    <row r="3438" spans="1:8" s="15" customFormat="1" outlineLevel="2">
      <c r="A3438" s="89" t="s">
        <v>271</v>
      </c>
      <c r="B3438" s="104" t="s">
        <v>4409</v>
      </c>
      <c r="C3438" s="103" t="s">
        <v>4408</v>
      </c>
      <c r="D3438" s="161">
        <v>1602360</v>
      </c>
      <c r="E3438" s="161">
        <v>1439840</v>
      </c>
      <c r="F3438" s="162">
        <f t="shared" si="186"/>
        <v>162520</v>
      </c>
      <c r="G3438" s="52">
        <f t="shared" si="187"/>
        <v>0.89857460246136944</v>
      </c>
      <c r="H3438" s="92"/>
    </row>
    <row r="3439" spans="1:8" s="15" customFormat="1" ht="25.5" outlineLevel="2">
      <c r="A3439" s="89" t="s">
        <v>271</v>
      </c>
      <c r="B3439" s="104" t="s">
        <v>4407</v>
      </c>
      <c r="C3439" s="103" t="s">
        <v>4406</v>
      </c>
      <c r="D3439" s="161">
        <v>801180</v>
      </c>
      <c r="E3439" s="161">
        <v>621654</v>
      </c>
      <c r="F3439" s="162">
        <f t="shared" si="186"/>
        <v>179526</v>
      </c>
      <c r="G3439" s="52">
        <f t="shared" si="187"/>
        <v>0.77592301355500637</v>
      </c>
      <c r="H3439" s="92"/>
    </row>
    <row r="3440" spans="1:8" s="15" customFormat="1" outlineLevel="2">
      <c r="A3440" s="89" t="s">
        <v>271</v>
      </c>
      <c r="B3440" s="104" t="s">
        <v>4405</v>
      </c>
      <c r="C3440" s="103" t="s">
        <v>4404</v>
      </c>
      <c r="D3440" s="161">
        <v>1602360</v>
      </c>
      <c r="E3440" s="161">
        <v>1439840</v>
      </c>
      <c r="F3440" s="162">
        <f t="shared" si="186"/>
        <v>162520</v>
      </c>
      <c r="G3440" s="52">
        <f t="shared" si="187"/>
        <v>0.89857460246136944</v>
      </c>
      <c r="H3440" s="92"/>
    </row>
    <row r="3441" spans="1:8" s="15" customFormat="1" ht="38.25" outlineLevel="2">
      <c r="A3441" s="89" t="s">
        <v>271</v>
      </c>
      <c r="B3441" s="104" t="s">
        <v>4403</v>
      </c>
      <c r="C3441" s="103" t="s">
        <v>4402</v>
      </c>
      <c r="D3441" s="161">
        <v>4807080</v>
      </c>
      <c r="E3441" s="161">
        <f>4319520-362508-2917012</f>
        <v>1040000</v>
      </c>
      <c r="F3441" s="162">
        <f t="shared" si="186"/>
        <v>3767080</v>
      </c>
      <c r="G3441" s="52">
        <f t="shared" si="187"/>
        <v>0.21634755402448055</v>
      </c>
      <c r="H3441" s="90"/>
    </row>
    <row r="3442" spans="1:8" s="15" customFormat="1" outlineLevel="2">
      <c r="A3442" s="89" t="s">
        <v>271</v>
      </c>
      <c r="B3442" s="104" t="s">
        <v>4401</v>
      </c>
      <c r="C3442" s="103" t="s">
        <v>4400</v>
      </c>
      <c r="D3442" s="161">
        <v>5608260</v>
      </c>
      <c r="E3442" s="161">
        <v>5039440</v>
      </c>
      <c r="F3442" s="162">
        <f t="shared" si="186"/>
        <v>568820</v>
      </c>
      <c r="G3442" s="52">
        <f t="shared" si="187"/>
        <v>0.89857460246136944</v>
      </c>
      <c r="H3442" s="92"/>
    </row>
    <row r="3443" spans="1:8" s="15" customFormat="1" ht="25.5" outlineLevel="2">
      <c r="A3443" s="89" t="s">
        <v>271</v>
      </c>
      <c r="B3443" s="104" t="s">
        <v>4399</v>
      </c>
      <c r="C3443" s="103" t="s">
        <v>4398</v>
      </c>
      <c r="D3443" s="161">
        <v>4005900</v>
      </c>
      <c r="E3443" s="161">
        <v>3599601</v>
      </c>
      <c r="F3443" s="162">
        <f t="shared" si="186"/>
        <v>406299</v>
      </c>
      <c r="G3443" s="52">
        <f t="shared" si="187"/>
        <v>0.89857485209316257</v>
      </c>
      <c r="H3443" s="92"/>
    </row>
    <row r="3444" spans="1:8" s="15" customFormat="1" ht="38.25" outlineLevel="2">
      <c r="A3444" s="89" t="s">
        <v>271</v>
      </c>
      <c r="B3444" s="104" t="s">
        <v>4397</v>
      </c>
      <c r="C3444" s="103" t="s">
        <v>4396</v>
      </c>
      <c r="D3444" s="161">
        <v>237149.4</v>
      </c>
      <c r="E3444" s="161">
        <v>213096</v>
      </c>
      <c r="F3444" s="162">
        <f t="shared" si="186"/>
        <v>24053.399999999994</v>
      </c>
      <c r="G3444" s="52">
        <f t="shared" si="187"/>
        <v>0.89857279841315219</v>
      </c>
      <c r="H3444" s="92"/>
    </row>
    <row r="3445" spans="1:8" s="15" customFormat="1" ht="38.25" outlineLevel="2">
      <c r="A3445" s="89" t="s">
        <v>271</v>
      </c>
      <c r="B3445" s="104" t="s">
        <v>4395</v>
      </c>
      <c r="C3445" s="103" t="s">
        <v>4394</v>
      </c>
      <c r="D3445" s="161">
        <v>948597.6</v>
      </c>
      <c r="E3445" s="161">
        <v>456082</v>
      </c>
      <c r="F3445" s="162">
        <f t="shared" si="186"/>
        <v>492515.6</v>
      </c>
      <c r="G3445" s="52">
        <f t="shared" si="187"/>
        <v>0.4807960720119891</v>
      </c>
      <c r="H3445" s="92"/>
    </row>
    <row r="3446" spans="1:8" s="15" customFormat="1" outlineLevel="2">
      <c r="A3446" s="89" t="s">
        <v>271</v>
      </c>
      <c r="B3446" s="104" t="s">
        <v>4393</v>
      </c>
      <c r="C3446" s="103" t="s">
        <v>4392</v>
      </c>
      <c r="D3446" s="161">
        <v>801180</v>
      </c>
      <c r="E3446" s="161">
        <v>719921</v>
      </c>
      <c r="F3446" s="162">
        <f t="shared" si="186"/>
        <v>81259</v>
      </c>
      <c r="G3446" s="52">
        <f t="shared" si="187"/>
        <v>0.89857585062033496</v>
      </c>
      <c r="H3446" s="92"/>
    </row>
    <row r="3447" spans="1:8" s="15" customFormat="1" outlineLevel="2">
      <c r="A3447" s="89" t="s">
        <v>271</v>
      </c>
      <c r="B3447" s="104" t="s">
        <v>4391</v>
      </c>
      <c r="C3447" s="103" t="s">
        <v>4390</v>
      </c>
      <c r="D3447" s="161">
        <v>2403540</v>
      </c>
      <c r="E3447" s="161">
        <v>2159760</v>
      </c>
      <c r="F3447" s="162">
        <f t="shared" si="186"/>
        <v>243780</v>
      </c>
      <c r="G3447" s="52">
        <f t="shared" si="187"/>
        <v>0.89857460246136944</v>
      </c>
      <c r="H3447" s="92"/>
    </row>
    <row r="3448" spans="1:8" s="15" customFormat="1" outlineLevel="2">
      <c r="A3448" s="89" t="s">
        <v>271</v>
      </c>
      <c r="B3448" s="104" t="s">
        <v>4389</v>
      </c>
      <c r="C3448" s="103" t="s">
        <v>4388</v>
      </c>
      <c r="D3448" s="161">
        <v>8812981</v>
      </c>
      <c r="E3448" s="161">
        <v>7919122</v>
      </c>
      <c r="F3448" s="162">
        <f t="shared" si="186"/>
        <v>893859</v>
      </c>
      <c r="G3448" s="52">
        <f t="shared" si="187"/>
        <v>0.89857472743899025</v>
      </c>
      <c r="H3448" s="92"/>
    </row>
    <row r="3449" spans="1:8" s="15" customFormat="1" ht="25.5" outlineLevel="2">
      <c r="A3449" s="89" t="s">
        <v>271</v>
      </c>
      <c r="B3449" s="104" t="s">
        <v>4387</v>
      </c>
      <c r="C3449" s="103" t="s">
        <v>4386</v>
      </c>
      <c r="D3449" s="161">
        <v>3845664</v>
      </c>
      <c r="E3449" s="161">
        <v>3455615</v>
      </c>
      <c r="F3449" s="162">
        <f t="shared" si="186"/>
        <v>390049</v>
      </c>
      <c r="G3449" s="52">
        <f t="shared" si="187"/>
        <v>0.89857434242825163</v>
      </c>
      <c r="H3449" s="92"/>
    </row>
    <row r="3450" spans="1:8" s="15" customFormat="1" outlineLevel="2">
      <c r="A3450" s="89" t="s">
        <v>271</v>
      </c>
      <c r="B3450" s="104" t="s">
        <v>4385</v>
      </c>
      <c r="C3450" s="103" t="s">
        <v>4384</v>
      </c>
      <c r="D3450" s="161">
        <v>4005900</v>
      </c>
      <c r="E3450" s="161">
        <v>3599601</v>
      </c>
      <c r="F3450" s="162">
        <f t="shared" si="186"/>
        <v>406299</v>
      </c>
      <c r="G3450" s="52">
        <f t="shared" si="187"/>
        <v>0.89857485209316257</v>
      </c>
      <c r="H3450" s="92"/>
    </row>
    <row r="3451" spans="1:8" s="15" customFormat="1" ht="25.5" outlineLevel="2">
      <c r="A3451" s="89" t="s">
        <v>271</v>
      </c>
      <c r="B3451" s="104" t="s">
        <v>4383</v>
      </c>
      <c r="C3451" s="103" t="s">
        <v>4323</v>
      </c>
      <c r="D3451" s="161">
        <v>1602360</v>
      </c>
      <c r="E3451" s="161">
        <v>1439840</v>
      </c>
      <c r="F3451" s="162">
        <f t="shared" si="186"/>
        <v>162520</v>
      </c>
      <c r="G3451" s="52">
        <f t="shared" si="187"/>
        <v>0.89857460246136944</v>
      </c>
      <c r="H3451" s="92"/>
    </row>
    <row r="3452" spans="1:8" s="15" customFormat="1" ht="25.5" outlineLevel="2">
      <c r="A3452" s="89" t="s">
        <v>271</v>
      </c>
      <c r="B3452" s="104" t="s">
        <v>4382</v>
      </c>
      <c r="C3452" s="103" t="s">
        <v>4381</v>
      </c>
      <c r="D3452" s="161">
        <v>4005900</v>
      </c>
      <c r="E3452" s="161">
        <v>3599601</v>
      </c>
      <c r="F3452" s="162">
        <f t="shared" si="186"/>
        <v>406299</v>
      </c>
      <c r="G3452" s="52">
        <f t="shared" si="187"/>
        <v>0.89857485209316257</v>
      </c>
      <c r="H3452" s="92"/>
    </row>
    <row r="3453" spans="1:8" s="15" customFormat="1" ht="25.5" outlineLevel="2">
      <c r="A3453" s="89" t="s">
        <v>271</v>
      </c>
      <c r="B3453" s="104" t="s">
        <v>4380</v>
      </c>
      <c r="C3453" s="103" t="s">
        <v>4379</v>
      </c>
      <c r="D3453" s="161">
        <v>3204720</v>
      </c>
      <c r="E3453" s="161">
        <v>2879681</v>
      </c>
      <c r="F3453" s="162">
        <f t="shared" si="186"/>
        <v>325039</v>
      </c>
      <c r="G3453" s="52">
        <f t="shared" si="187"/>
        <v>0.89857491450111082</v>
      </c>
      <c r="H3453" s="92"/>
    </row>
    <row r="3454" spans="1:8" s="15" customFormat="1" outlineLevel="2">
      <c r="A3454" s="89" t="s">
        <v>271</v>
      </c>
      <c r="B3454" s="104" t="s">
        <v>4378</v>
      </c>
      <c r="C3454" s="103" t="s">
        <v>4377</v>
      </c>
      <c r="D3454" s="161">
        <v>801180</v>
      </c>
      <c r="E3454" s="161">
        <v>329735</v>
      </c>
      <c r="F3454" s="162">
        <f t="shared" si="186"/>
        <v>471445</v>
      </c>
      <c r="G3454" s="52">
        <f t="shared" si="187"/>
        <v>0.41156169649766594</v>
      </c>
      <c r="H3454" s="92"/>
    </row>
    <row r="3455" spans="1:8" s="15" customFormat="1" ht="38.25" outlineLevel="2">
      <c r="A3455" s="89" t="s">
        <v>271</v>
      </c>
      <c r="B3455" s="104" t="s">
        <v>4376</v>
      </c>
      <c r="C3455" s="103" t="s">
        <v>4317</v>
      </c>
      <c r="D3455" s="161">
        <v>2804130</v>
      </c>
      <c r="E3455" s="161">
        <v>2173628</v>
      </c>
      <c r="F3455" s="162">
        <f t="shared" si="186"/>
        <v>630502</v>
      </c>
      <c r="G3455" s="52">
        <f t="shared" si="187"/>
        <v>0.77515236454800596</v>
      </c>
      <c r="H3455" s="92"/>
    </row>
    <row r="3456" spans="1:8" s="15" customFormat="1" ht="25.5" outlineLevel="2">
      <c r="A3456" s="89" t="s">
        <v>271</v>
      </c>
      <c r="B3456" s="104" t="s">
        <v>4375</v>
      </c>
      <c r="C3456" s="103" t="s">
        <v>4374</v>
      </c>
      <c r="D3456" s="161">
        <v>4005900</v>
      </c>
      <c r="E3456" s="161">
        <v>3592094</v>
      </c>
      <c r="F3456" s="162">
        <f t="shared" si="186"/>
        <v>413806</v>
      </c>
      <c r="G3456" s="52">
        <f t="shared" si="187"/>
        <v>0.89670086622232203</v>
      </c>
      <c r="H3456" s="92"/>
    </row>
    <row r="3457" spans="1:8" s="15" customFormat="1" ht="25.5" outlineLevel="2">
      <c r="A3457" s="89" t="s">
        <v>271</v>
      </c>
      <c r="B3457" s="104" t="s">
        <v>4373</v>
      </c>
      <c r="C3457" s="103" t="s">
        <v>4372</v>
      </c>
      <c r="D3457" s="161">
        <v>1602360</v>
      </c>
      <c r="E3457" s="161">
        <v>1278194</v>
      </c>
      <c r="F3457" s="162">
        <f t="shared" si="186"/>
        <v>324166</v>
      </c>
      <c r="G3457" s="52">
        <f t="shared" si="187"/>
        <v>0.79769465039067378</v>
      </c>
      <c r="H3457" s="92"/>
    </row>
    <row r="3458" spans="1:8" s="15" customFormat="1" ht="25.5" outlineLevel="2">
      <c r="A3458" s="89" t="s">
        <v>271</v>
      </c>
      <c r="B3458" s="104" t="s">
        <v>4369</v>
      </c>
      <c r="C3458" s="103" t="s">
        <v>4368</v>
      </c>
      <c r="D3458" s="161">
        <v>1602360</v>
      </c>
      <c r="E3458" s="161">
        <v>1439840</v>
      </c>
      <c r="F3458" s="162">
        <f t="shared" si="186"/>
        <v>162520</v>
      </c>
      <c r="G3458" s="52">
        <f t="shared" si="187"/>
        <v>0.89857460246136944</v>
      </c>
      <c r="H3458" s="92"/>
    </row>
    <row r="3459" spans="1:8" s="15" customFormat="1" ht="25.5" outlineLevel="2">
      <c r="A3459" s="89" t="s">
        <v>271</v>
      </c>
      <c r="B3459" s="104" t="s">
        <v>4367</v>
      </c>
      <c r="C3459" s="103" t="s">
        <v>4366</v>
      </c>
      <c r="D3459" s="161">
        <v>14421241</v>
      </c>
      <c r="E3459" s="161">
        <v>12958562</v>
      </c>
      <c r="F3459" s="162">
        <f t="shared" si="186"/>
        <v>1462679</v>
      </c>
      <c r="G3459" s="52">
        <f t="shared" si="187"/>
        <v>0.89857467883658559</v>
      </c>
      <c r="H3459" s="92"/>
    </row>
    <row r="3460" spans="1:8" s="15" customFormat="1" ht="25.5" outlineLevel="2">
      <c r="A3460" s="89" t="s">
        <v>271</v>
      </c>
      <c r="B3460" s="104" t="s">
        <v>4365</v>
      </c>
      <c r="C3460" s="103" t="s">
        <v>4315</v>
      </c>
      <c r="D3460" s="161">
        <v>2243304</v>
      </c>
      <c r="E3460" s="161">
        <v>2015778</v>
      </c>
      <c r="F3460" s="162">
        <f t="shared" si="186"/>
        <v>227526</v>
      </c>
      <c r="G3460" s="52">
        <f t="shared" si="187"/>
        <v>0.89857549400348768</v>
      </c>
      <c r="H3460" s="92"/>
    </row>
    <row r="3461" spans="1:8" s="15" customFormat="1" outlineLevel="2">
      <c r="A3461" s="89" t="s">
        <v>271</v>
      </c>
      <c r="B3461" s="104" t="s">
        <v>4360</v>
      </c>
      <c r="C3461" s="103" t="s">
        <v>4359</v>
      </c>
      <c r="D3461" s="161">
        <v>2403540</v>
      </c>
      <c r="E3461" s="161">
        <v>2159760</v>
      </c>
      <c r="F3461" s="162">
        <f t="shared" si="186"/>
        <v>243780</v>
      </c>
      <c r="G3461" s="52">
        <f t="shared" si="187"/>
        <v>0.89857460246136944</v>
      </c>
      <c r="H3461" s="92"/>
    </row>
    <row r="3462" spans="1:8" s="15" customFormat="1" ht="25.5" outlineLevel="2">
      <c r="A3462" s="89" t="s">
        <v>271</v>
      </c>
      <c r="B3462" s="104" t="s">
        <v>4358</v>
      </c>
      <c r="C3462" s="103" t="s">
        <v>4357</v>
      </c>
      <c r="D3462" s="161">
        <v>1362006</v>
      </c>
      <c r="E3462" s="161">
        <v>1223864</v>
      </c>
      <c r="F3462" s="162">
        <f t="shared" si="186"/>
        <v>138142</v>
      </c>
      <c r="G3462" s="52">
        <f t="shared" si="187"/>
        <v>0.89857460246136944</v>
      </c>
      <c r="H3462" s="92"/>
    </row>
    <row r="3463" spans="1:8" s="15" customFormat="1" ht="25.5" outlineLevel="2">
      <c r="A3463" s="89" t="s">
        <v>271</v>
      </c>
      <c r="B3463" s="104" t="s">
        <v>4356</v>
      </c>
      <c r="C3463" s="103" t="s">
        <v>4355</v>
      </c>
      <c r="D3463" s="161">
        <v>801180</v>
      </c>
      <c r="E3463" s="161">
        <v>719921</v>
      </c>
      <c r="F3463" s="162">
        <f t="shared" si="186"/>
        <v>81259</v>
      </c>
      <c r="G3463" s="52">
        <f t="shared" si="187"/>
        <v>0.89857585062033496</v>
      </c>
      <c r="H3463" s="92"/>
    </row>
    <row r="3464" spans="1:8" s="15" customFormat="1" ht="25.5" outlineLevel="2">
      <c r="A3464" s="89" t="s">
        <v>271</v>
      </c>
      <c r="B3464" s="104" t="s">
        <v>4354</v>
      </c>
      <c r="C3464" s="103" t="s">
        <v>4353</v>
      </c>
      <c r="D3464" s="161">
        <v>4807080</v>
      </c>
      <c r="E3464" s="161">
        <v>4319520</v>
      </c>
      <c r="F3464" s="162">
        <f t="shared" si="186"/>
        <v>487560</v>
      </c>
      <c r="G3464" s="52">
        <f t="shared" si="187"/>
        <v>0.89857460246136944</v>
      </c>
      <c r="H3464" s="92"/>
    </row>
    <row r="3465" spans="1:8" s="15" customFormat="1" ht="25.5" outlineLevel="2">
      <c r="A3465" s="89" t="s">
        <v>271</v>
      </c>
      <c r="B3465" s="104" t="s">
        <v>4352</v>
      </c>
      <c r="C3465" s="103" t="s">
        <v>4351</v>
      </c>
      <c r="D3465" s="161">
        <v>1602360</v>
      </c>
      <c r="E3465" s="161">
        <v>1439840</v>
      </c>
      <c r="F3465" s="162">
        <f t="shared" si="186"/>
        <v>162520</v>
      </c>
      <c r="G3465" s="52">
        <f t="shared" si="187"/>
        <v>0.89857460246136944</v>
      </c>
      <c r="H3465" s="92"/>
    </row>
    <row r="3466" spans="1:8" s="15" customFormat="1" outlineLevel="2">
      <c r="A3466" s="89" t="s">
        <v>271</v>
      </c>
      <c r="B3466" s="104" t="s">
        <v>4350</v>
      </c>
      <c r="C3466" s="103" t="s">
        <v>4349</v>
      </c>
      <c r="D3466" s="161">
        <v>1602360</v>
      </c>
      <c r="E3466" s="161">
        <v>520160</v>
      </c>
      <c r="F3466" s="162">
        <f t="shared" si="186"/>
        <v>1082200</v>
      </c>
      <c r="G3466" s="52">
        <f t="shared" si="187"/>
        <v>0.32462118375396293</v>
      </c>
      <c r="H3466" s="92"/>
    </row>
    <row r="3467" spans="1:8" s="15" customFormat="1" ht="25.5" outlineLevel="2">
      <c r="A3467" s="89" t="s">
        <v>271</v>
      </c>
      <c r="B3467" s="104" t="s">
        <v>4346</v>
      </c>
      <c r="C3467" s="103" t="s">
        <v>4345</v>
      </c>
      <c r="D3467" s="161">
        <v>3159654</v>
      </c>
      <c r="E3467" s="161">
        <v>3155000</v>
      </c>
      <c r="F3467" s="162">
        <f t="shared" si="186"/>
        <v>4654</v>
      </c>
      <c r="G3467" s="52">
        <f t="shared" si="187"/>
        <v>0.99852705391159913</v>
      </c>
      <c r="H3467" s="92"/>
    </row>
    <row r="3468" spans="1:8" s="15" customFormat="1" outlineLevel="2">
      <c r="A3468" s="89" t="s">
        <v>271</v>
      </c>
      <c r="B3468" s="104" t="s">
        <v>11864</v>
      </c>
      <c r="C3468" s="103" t="s">
        <v>11865</v>
      </c>
      <c r="D3468" s="161">
        <v>4005900</v>
      </c>
      <c r="E3468" s="161">
        <v>3980633</v>
      </c>
      <c r="F3468" s="162">
        <f t="shared" ref="F3468:F3478" si="188">D3468-E3468</f>
        <v>25267</v>
      </c>
      <c r="G3468" s="52">
        <f t="shared" ref="G3468:G3478" si="189">E3468/D3468</f>
        <v>0.99369255348361163</v>
      </c>
      <c r="H3468" s="92"/>
    </row>
    <row r="3469" spans="1:8" s="15" customFormat="1" ht="25.5" outlineLevel="2">
      <c r="A3469" s="89" t="s">
        <v>271</v>
      </c>
      <c r="B3469" s="104" t="s">
        <v>4340</v>
      </c>
      <c r="C3469" s="103" t="s">
        <v>4339</v>
      </c>
      <c r="D3469" s="161">
        <v>1602360</v>
      </c>
      <c r="E3469" s="161">
        <v>1559040</v>
      </c>
      <c r="F3469" s="162">
        <f t="shared" si="188"/>
        <v>43320</v>
      </c>
      <c r="G3469" s="52">
        <f t="shared" si="189"/>
        <v>0.97296487680671007</v>
      </c>
      <c r="H3469" s="92"/>
    </row>
    <row r="3470" spans="1:8" s="15" customFormat="1" outlineLevel="2">
      <c r="A3470" s="89" t="s">
        <v>271</v>
      </c>
      <c r="B3470" s="104" t="s">
        <v>11139</v>
      </c>
      <c r="C3470" s="103" t="s">
        <v>11140</v>
      </c>
      <c r="D3470" s="161">
        <v>565833</v>
      </c>
      <c r="E3470" s="161">
        <v>491497</v>
      </c>
      <c r="F3470" s="162">
        <f t="shared" si="188"/>
        <v>74336</v>
      </c>
      <c r="G3470" s="52">
        <f t="shared" si="189"/>
        <v>0.86862554852756912</v>
      </c>
      <c r="H3470" s="92"/>
    </row>
    <row r="3471" spans="1:8" s="15" customFormat="1" ht="25.5" outlineLevel="2">
      <c r="A3471" s="89" t="s">
        <v>271</v>
      </c>
      <c r="B3471" s="104" t="s">
        <v>4330</v>
      </c>
      <c r="C3471" s="103" t="s">
        <v>4329</v>
      </c>
      <c r="D3471" s="161">
        <v>5007375</v>
      </c>
      <c r="E3471" s="161">
        <v>2549111</v>
      </c>
      <c r="F3471" s="162">
        <f t="shared" si="188"/>
        <v>2458264</v>
      </c>
      <c r="G3471" s="52">
        <f t="shared" si="189"/>
        <v>0.50907131980329012</v>
      </c>
      <c r="H3471" s="92"/>
    </row>
    <row r="3472" spans="1:8" s="15" customFormat="1" ht="38.25" outlineLevel="2">
      <c r="A3472" s="89" t="s">
        <v>271</v>
      </c>
      <c r="B3472" s="104" t="s">
        <v>4326</v>
      </c>
      <c r="C3472" s="103" t="s">
        <v>4325</v>
      </c>
      <c r="D3472" s="161">
        <v>2937326</v>
      </c>
      <c r="E3472" s="161">
        <v>2033486</v>
      </c>
      <c r="F3472" s="162">
        <f t="shared" si="188"/>
        <v>903840</v>
      </c>
      <c r="G3472" s="52">
        <f t="shared" si="189"/>
        <v>0.69229156041923845</v>
      </c>
      <c r="H3472" s="92"/>
    </row>
    <row r="3473" spans="1:8" s="15" customFormat="1" ht="38.25" outlineLevel="2">
      <c r="A3473" s="89" t="s">
        <v>271</v>
      </c>
      <c r="B3473" s="104" t="s">
        <v>11756</v>
      </c>
      <c r="C3473" s="103" t="s">
        <v>11757</v>
      </c>
      <c r="D3473" s="161">
        <v>2002950</v>
      </c>
      <c r="E3473" s="161">
        <v>1729921</v>
      </c>
      <c r="F3473" s="162">
        <f t="shared" si="188"/>
        <v>273029</v>
      </c>
      <c r="G3473" s="52">
        <f t="shared" si="189"/>
        <v>0.86368656232057717</v>
      </c>
      <c r="H3473" s="92"/>
    </row>
    <row r="3474" spans="1:8" s="15" customFormat="1" ht="25.5" outlineLevel="2">
      <c r="A3474" s="89" t="s">
        <v>271</v>
      </c>
      <c r="B3474" s="104" t="s">
        <v>4320</v>
      </c>
      <c r="C3474" s="103" t="s">
        <v>4319</v>
      </c>
      <c r="D3474" s="161">
        <v>701033</v>
      </c>
      <c r="E3474" s="161">
        <v>700000</v>
      </c>
      <c r="F3474" s="162">
        <f t="shared" si="188"/>
        <v>1033</v>
      </c>
      <c r="G3474" s="52">
        <f t="shared" si="189"/>
        <v>0.9985264602379631</v>
      </c>
      <c r="H3474" s="92"/>
    </row>
    <row r="3475" spans="1:8" s="15" customFormat="1" ht="25.5" outlineLevel="2">
      <c r="A3475" s="89" t="s">
        <v>271</v>
      </c>
      <c r="B3475" s="104" t="s">
        <v>10642</v>
      </c>
      <c r="C3475" s="103" t="s">
        <v>10641</v>
      </c>
      <c r="D3475" s="161">
        <v>2004683</v>
      </c>
      <c r="E3475" s="161">
        <v>1999999</v>
      </c>
      <c r="F3475" s="162">
        <f t="shared" si="188"/>
        <v>4684</v>
      </c>
      <c r="G3475" s="52">
        <f t="shared" si="189"/>
        <v>0.99766347098269403</v>
      </c>
      <c r="H3475" s="92"/>
    </row>
    <row r="3476" spans="1:8" s="15" customFormat="1" ht="25.5" outlineLevel="2">
      <c r="A3476" s="89" t="s">
        <v>271</v>
      </c>
      <c r="B3476" s="104" t="s">
        <v>12116</v>
      </c>
      <c r="C3476" s="103" t="s">
        <v>12117</v>
      </c>
      <c r="D3476" s="161">
        <v>1002341</v>
      </c>
      <c r="E3476" s="161">
        <v>1002340</v>
      </c>
      <c r="F3476" s="162">
        <f t="shared" si="188"/>
        <v>1</v>
      </c>
      <c r="G3476" s="52">
        <f t="shared" si="189"/>
        <v>0.99999900233553252</v>
      </c>
      <c r="H3476" s="92"/>
    </row>
    <row r="3477" spans="1:8" s="15" customFormat="1" ht="25.5" outlineLevel="2">
      <c r="A3477" s="89" t="s">
        <v>271</v>
      </c>
      <c r="B3477" s="104" t="s">
        <v>11971</v>
      </c>
      <c r="C3477" s="103" t="s">
        <v>11972</v>
      </c>
      <c r="D3477" s="161">
        <v>1002341</v>
      </c>
      <c r="E3477" s="161">
        <v>1002303</v>
      </c>
      <c r="F3477" s="162">
        <f t="shared" si="188"/>
        <v>38</v>
      </c>
      <c r="G3477" s="52">
        <f t="shared" si="189"/>
        <v>0.99996208875023573</v>
      </c>
      <c r="H3477" s="92"/>
    </row>
    <row r="3478" spans="1:8" s="15" customFormat="1" ht="25.5" outlineLevel="2">
      <c r="A3478" s="89" t="s">
        <v>271</v>
      </c>
      <c r="B3478" s="104" t="s">
        <v>10640</v>
      </c>
      <c r="C3478" s="103" t="s">
        <v>4341</v>
      </c>
      <c r="D3478" s="161">
        <v>1002341</v>
      </c>
      <c r="E3478" s="161">
        <v>802341</v>
      </c>
      <c r="F3478" s="162">
        <f t="shared" si="188"/>
        <v>200000</v>
      </c>
      <c r="G3478" s="52">
        <f t="shared" si="189"/>
        <v>0.80046710650367492</v>
      </c>
      <c r="H3478" s="92"/>
    </row>
    <row r="3479" spans="1:8" s="101" customFormat="1" outlineLevel="1">
      <c r="A3479" s="91" t="s">
        <v>11195</v>
      </c>
      <c r="B3479" s="104"/>
      <c r="C3479" s="103"/>
      <c r="D3479" s="161"/>
      <c r="E3479" s="161"/>
      <c r="F3479" s="162">
        <f>SUBTOTAL(9,F3404:F3478)</f>
        <v>28899617</v>
      </c>
      <c r="G3479" s="52"/>
      <c r="H3479" s="92"/>
    </row>
    <row r="3480" spans="1:8" s="15" customFormat="1" outlineLevel="2">
      <c r="A3480" s="89" t="s">
        <v>278</v>
      </c>
      <c r="B3480" s="104" t="s">
        <v>279</v>
      </c>
      <c r="C3480" s="103" t="s">
        <v>280</v>
      </c>
      <c r="D3480" s="161">
        <v>993500</v>
      </c>
      <c r="E3480" s="161">
        <v>910505.33</v>
      </c>
      <c r="F3480" s="162">
        <f>D3480-E3480</f>
        <v>82994.670000000042</v>
      </c>
      <c r="G3480" s="52">
        <f>E3480/D3480</f>
        <v>0.91646233517866127</v>
      </c>
      <c r="H3480" s="92"/>
    </row>
    <row r="3481" spans="1:8" s="15" customFormat="1" ht="25.5" outlineLevel="2">
      <c r="A3481" s="89" t="s">
        <v>278</v>
      </c>
      <c r="B3481" s="104" t="s">
        <v>4314</v>
      </c>
      <c r="C3481" s="103" t="s">
        <v>4313</v>
      </c>
      <c r="D3481" s="161">
        <v>2002950</v>
      </c>
      <c r="E3481" s="161">
        <v>2000000</v>
      </c>
      <c r="F3481" s="162">
        <f>D3481-E3481</f>
        <v>2950</v>
      </c>
      <c r="G3481" s="52">
        <f>E3481/D3481</f>
        <v>0.99852717242067945</v>
      </c>
      <c r="H3481" s="92"/>
    </row>
    <row r="3482" spans="1:8" s="15" customFormat="1" outlineLevel="2">
      <c r="A3482" s="89" t="s">
        <v>278</v>
      </c>
      <c r="B3482" s="104" t="s">
        <v>4312</v>
      </c>
      <c r="C3482" s="103" t="s">
        <v>4311</v>
      </c>
      <c r="D3482" s="161">
        <v>6008850</v>
      </c>
      <c r="E3482" s="161">
        <v>5918049.5999999996</v>
      </c>
      <c r="F3482" s="162">
        <f>D3482-E3482</f>
        <v>90800.400000000373</v>
      </c>
      <c r="G3482" s="52">
        <f>E3482/D3482</f>
        <v>0.98488888888888881</v>
      </c>
      <c r="H3482" s="92"/>
    </row>
    <row r="3483" spans="1:8" s="15" customFormat="1" ht="25.5" outlineLevel="2">
      <c r="A3483" s="89" t="s">
        <v>278</v>
      </c>
      <c r="B3483" s="104" t="s">
        <v>10635</v>
      </c>
      <c r="C3483" s="103" t="s">
        <v>10634</v>
      </c>
      <c r="D3483" s="161">
        <v>2004683</v>
      </c>
      <c r="E3483" s="161">
        <v>2000000</v>
      </c>
      <c r="F3483" s="162">
        <f>D3483-E3483</f>
        <v>4683</v>
      </c>
      <c r="G3483" s="52">
        <f>E3483/D3483</f>
        <v>0.99766396981467897</v>
      </c>
      <c r="H3483" s="92"/>
    </row>
    <row r="3484" spans="1:8" s="101" customFormat="1" outlineLevel="1">
      <c r="A3484" s="91" t="s">
        <v>12418</v>
      </c>
      <c r="B3484" s="104"/>
      <c r="C3484" s="103"/>
      <c r="D3484" s="161"/>
      <c r="E3484" s="161"/>
      <c r="F3484" s="162">
        <f>SUBTOTAL(9,F3480:F3483)</f>
        <v>181428.07000000041</v>
      </c>
      <c r="G3484" s="52"/>
      <c r="H3484" s="92"/>
    </row>
    <row r="3485" spans="1:8" s="15" customFormat="1" outlineLevel="2">
      <c r="A3485" s="89" t="s">
        <v>390</v>
      </c>
      <c r="B3485" s="104" t="s">
        <v>11618</v>
      </c>
      <c r="C3485" s="103" t="s">
        <v>11619</v>
      </c>
      <c r="D3485" s="161">
        <v>2549924</v>
      </c>
      <c r="E3485" s="161">
        <v>2156274.61</v>
      </c>
      <c r="F3485" s="162">
        <f t="shared" ref="F3485:F3548" si="190">D3485-E3485</f>
        <v>393649.39000000013</v>
      </c>
      <c r="G3485" s="52">
        <f t="shared" ref="G3485:G3548" si="191">E3485/D3485</f>
        <v>0.84562308915873563</v>
      </c>
      <c r="H3485" s="92"/>
    </row>
    <row r="3486" spans="1:8" s="15" customFormat="1" outlineLevel="2">
      <c r="A3486" s="89" t="s">
        <v>390</v>
      </c>
      <c r="B3486" s="104" t="s">
        <v>391</v>
      </c>
      <c r="C3486" s="103" t="s">
        <v>392</v>
      </c>
      <c r="D3486" s="161">
        <v>1700000</v>
      </c>
      <c r="E3486" s="161">
        <v>1529173.06</v>
      </c>
      <c r="F3486" s="162">
        <f t="shared" si="190"/>
        <v>170826.93999999994</v>
      </c>
      <c r="G3486" s="52">
        <f t="shared" si="191"/>
        <v>0.8995135647058824</v>
      </c>
      <c r="H3486" s="92"/>
    </row>
    <row r="3487" spans="1:8" s="15" customFormat="1" outlineLevel="2">
      <c r="A3487" s="89" t="s">
        <v>390</v>
      </c>
      <c r="B3487" s="104" t="s">
        <v>393</v>
      </c>
      <c r="C3487" s="103" t="s">
        <v>394</v>
      </c>
      <c r="D3487" s="161">
        <v>8974400</v>
      </c>
      <c r="E3487" s="161">
        <v>8413446.5700000003</v>
      </c>
      <c r="F3487" s="162">
        <f t="shared" si="190"/>
        <v>560953.4299999997</v>
      </c>
      <c r="G3487" s="52">
        <f t="shared" si="191"/>
        <v>0.93749404639864509</v>
      </c>
      <c r="H3487" s="92"/>
    </row>
    <row r="3488" spans="1:8" s="15" customFormat="1" outlineLevel="2">
      <c r="A3488" s="89" t="s">
        <v>390</v>
      </c>
      <c r="B3488" s="104" t="s">
        <v>11616</v>
      </c>
      <c r="C3488" s="103" t="s">
        <v>11617</v>
      </c>
      <c r="D3488" s="161">
        <v>15411772</v>
      </c>
      <c r="E3488" s="161">
        <v>15077262.640000001</v>
      </c>
      <c r="F3488" s="162">
        <f t="shared" si="190"/>
        <v>334509.3599999994</v>
      </c>
      <c r="G3488" s="52">
        <f t="shared" si="191"/>
        <v>0.97829520447097196</v>
      </c>
      <c r="H3488" s="92"/>
    </row>
    <row r="3489" spans="1:8" s="15" customFormat="1" outlineLevel="2">
      <c r="A3489" s="89" t="s">
        <v>390</v>
      </c>
      <c r="B3489" s="104" t="s">
        <v>11814</v>
      </c>
      <c r="C3489" s="103" t="s">
        <v>11815</v>
      </c>
      <c r="D3489" s="161">
        <v>5169772</v>
      </c>
      <c r="E3489" s="161">
        <v>3970041.87</v>
      </c>
      <c r="F3489" s="162">
        <f t="shared" si="190"/>
        <v>1199730.1299999999</v>
      </c>
      <c r="G3489" s="52">
        <f t="shared" si="191"/>
        <v>0.76793364775080997</v>
      </c>
      <c r="H3489" s="92"/>
    </row>
    <row r="3490" spans="1:8" s="15" customFormat="1" outlineLevel="2">
      <c r="A3490" s="89" t="s">
        <v>390</v>
      </c>
      <c r="B3490" s="104" t="s">
        <v>395</v>
      </c>
      <c r="C3490" s="103" t="s">
        <v>396</v>
      </c>
      <c r="D3490" s="161">
        <v>1958000</v>
      </c>
      <c r="E3490" s="161">
        <v>1717004.05</v>
      </c>
      <c r="F3490" s="162">
        <f t="shared" si="190"/>
        <v>240995.94999999995</v>
      </c>
      <c r="G3490" s="52">
        <f t="shared" si="191"/>
        <v>0.87691728804902969</v>
      </c>
      <c r="H3490" s="92"/>
    </row>
    <row r="3491" spans="1:8" s="15" customFormat="1" ht="25.5" outlineLevel="2">
      <c r="A3491" s="89" t="s">
        <v>390</v>
      </c>
      <c r="B3491" s="104" t="s">
        <v>9439</v>
      </c>
      <c r="C3491" s="103" t="s">
        <v>9438</v>
      </c>
      <c r="D3491" s="161">
        <v>1537648</v>
      </c>
      <c r="E3491" s="161">
        <v>1039977.5</v>
      </c>
      <c r="F3491" s="162">
        <f t="shared" si="190"/>
        <v>497670.5</v>
      </c>
      <c r="G3491" s="52">
        <f t="shared" si="191"/>
        <v>0.6763430251917214</v>
      </c>
      <c r="H3491" s="92"/>
    </row>
    <row r="3492" spans="1:8" s="15" customFormat="1" ht="25.5" outlineLevel="2">
      <c r="A3492" s="89" t="s">
        <v>390</v>
      </c>
      <c r="B3492" s="104" t="s">
        <v>9437</v>
      </c>
      <c r="C3492" s="103" t="s">
        <v>9436</v>
      </c>
      <c r="D3492" s="161">
        <v>1025100</v>
      </c>
      <c r="E3492" s="161">
        <v>206268.4</v>
      </c>
      <c r="F3492" s="162">
        <f t="shared" si="190"/>
        <v>818831.6</v>
      </c>
      <c r="G3492" s="52">
        <f t="shared" si="191"/>
        <v>0.20121783240659447</v>
      </c>
      <c r="H3492" s="92"/>
    </row>
    <row r="3493" spans="1:8" s="15" customFormat="1" outlineLevel="2">
      <c r="A3493" s="89" t="s">
        <v>390</v>
      </c>
      <c r="B3493" s="104" t="s">
        <v>9435</v>
      </c>
      <c r="C3493" s="103" t="s">
        <v>9434</v>
      </c>
      <c r="D3493" s="161">
        <v>2460238</v>
      </c>
      <c r="E3493" s="161">
        <v>2375468.36</v>
      </c>
      <c r="F3493" s="162">
        <f t="shared" si="190"/>
        <v>84769.64000000013</v>
      </c>
      <c r="G3493" s="52">
        <f t="shared" si="191"/>
        <v>0.9655441302833303</v>
      </c>
      <c r="H3493" s="92"/>
    </row>
    <row r="3494" spans="1:8" s="15" customFormat="1" outlineLevel="2">
      <c r="A3494" s="89" t="s">
        <v>390</v>
      </c>
      <c r="B3494" s="104" t="s">
        <v>9433</v>
      </c>
      <c r="C3494" s="103" t="s">
        <v>9432</v>
      </c>
      <c r="D3494" s="161">
        <v>2357728</v>
      </c>
      <c r="E3494" s="161">
        <v>2041672.75</v>
      </c>
      <c r="F3494" s="162">
        <f t="shared" si="190"/>
        <v>316055.25</v>
      </c>
      <c r="G3494" s="52">
        <f t="shared" si="191"/>
        <v>0.86594923163316551</v>
      </c>
      <c r="H3494" s="92"/>
    </row>
    <row r="3495" spans="1:8" s="15" customFormat="1" ht="25.5" outlineLevel="2">
      <c r="A3495" s="89" t="s">
        <v>390</v>
      </c>
      <c r="B3495" s="104" t="s">
        <v>9431</v>
      </c>
      <c r="C3495" s="103" t="s">
        <v>9430</v>
      </c>
      <c r="D3495" s="161">
        <v>61506</v>
      </c>
      <c r="E3495" s="161">
        <v>51440.59</v>
      </c>
      <c r="F3495" s="162">
        <f t="shared" si="190"/>
        <v>10065.410000000003</v>
      </c>
      <c r="G3495" s="52">
        <f t="shared" si="191"/>
        <v>0.83635076252723306</v>
      </c>
      <c r="H3495" s="92"/>
    </row>
    <row r="3496" spans="1:8" s="15" customFormat="1" ht="127.5" outlineLevel="2">
      <c r="A3496" s="89" t="s">
        <v>390</v>
      </c>
      <c r="B3496" s="104" t="s">
        <v>9429</v>
      </c>
      <c r="C3496" s="103" t="s">
        <v>9428</v>
      </c>
      <c r="D3496" s="161">
        <v>3027847</v>
      </c>
      <c r="E3496" s="161">
        <v>2724106.32</v>
      </c>
      <c r="F3496" s="162">
        <f t="shared" si="190"/>
        <v>303740.68000000017</v>
      </c>
      <c r="G3496" s="52">
        <f t="shared" si="191"/>
        <v>0.89968427070456325</v>
      </c>
      <c r="H3496" s="92"/>
    </row>
    <row r="3497" spans="1:8" s="15" customFormat="1" ht="25.5" outlineLevel="2">
      <c r="A3497" s="89" t="s">
        <v>390</v>
      </c>
      <c r="B3497" s="104" t="s">
        <v>12118</v>
      </c>
      <c r="C3497" s="103" t="s">
        <v>12119</v>
      </c>
      <c r="D3497" s="161">
        <v>7278205</v>
      </c>
      <c r="E3497" s="161">
        <v>7278204.5300000003</v>
      </c>
      <c r="F3497" s="162">
        <f t="shared" si="190"/>
        <v>0.46999999973922968</v>
      </c>
      <c r="G3497" s="52">
        <f t="shared" si="191"/>
        <v>0.99999993542363819</v>
      </c>
      <c r="H3497" s="92"/>
    </row>
    <row r="3498" spans="1:8" s="15" customFormat="1" ht="25.5" outlineLevel="2">
      <c r="A3498" s="89" t="s">
        <v>390</v>
      </c>
      <c r="B3498" s="104" t="s">
        <v>9427</v>
      </c>
      <c r="C3498" s="103" t="s">
        <v>9426</v>
      </c>
      <c r="D3498" s="161">
        <v>5699552</v>
      </c>
      <c r="E3498" s="161">
        <v>4969845.57</v>
      </c>
      <c r="F3498" s="162">
        <f t="shared" si="190"/>
        <v>729706.4299999997</v>
      </c>
      <c r="G3498" s="52">
        <f t="shared" si="191"/>
        <v>0.87197126546086434</v>
      </c>
      <c r="H3498" s="92"/>
    </row>
    <row r="3499" spans="1:8" s="15" customFormat="1" ht="25.5" outlineLevel="2">
      <c r="A3499" s="89" t="s">
        <v>390</v>
      </c>
      <c r="B3499" s="104" t="s">
        <v>9425</v>
      </c>
      <c r="C3499" s="103" t="s">
        <v>9424</v>
      </c>
      <c r="D3499" s="161">
        <v>3767240</v>
      </c>
      <c r="E3499" s="161">
        <v>3675000</v>
      </c>
      <c r="F3499" s="162">
        <f t="shared" si="190"/>
        <v>92240</v>
      </c>
      <c r="G3499" s="52">
        <f t="shared" si="191"/>
        <v>0.97551523130992446</v>
      </c>
      <c r="H3499" s="92"/>
    </row>
    <row r="3500" spans="1:8" s="15" customFormat="1" ht="38.25" outlineLevel="2">
      <c r="A3500" s="89" t="s">
        <v>390</v>
      </c>
      <c r="B3500" s="104" t="s">
        <v>11873</v>
      </c>
      <c r="C3500" s="103" t="s">
        <v>11874</v>
      </c>
      <c r="D3500" s="161">
        <v>8200795</v>
      </c>
      <c r="E3500" s="161">
        <v>6945350</v>
      </c>
      <c r="F3500" s="162">
        <f t="shared" si="190"/>
        <v>1255445</v>
      </c>
      <c r="G3500" s="52">
        <f t="shared" si="191"/>
        <v>0.84691179330784394</v>
      </c>
      <c r="H3500" s="92"/>
    </row>
    <row r="3501" spans="1:8" s="15" customFormat="1" outlineLevel="2">
      <c r="A3501" s="89" t="s">
        <v>390</v>
      </c>
      <c r="B3501" s="104" t="s">
        <v>9423</v>
      </c>
      <c r="C3501" s="103" t="s">
        <v>9422</v>
      </c>
      <c r="D3501" s="161">
        <v>8200795</v>
      </c>
      <c r="E3501" s="161">
        <v>7827955</v>
      </c>
      <c r="F3501" s="162">
        <f t="shared" si="190"/>
        <v>372840</v>
      </c>
      <c r="G3501" s="52">
        <f t="shared" si="191"/>
        <v>0.95453611509615832</v>
      </c>
      <c r="H3501" s="92"/>
    </row>
    <row r="3502" spans="1:8" s="15" customFormat="1" outlineLevel="2">
      <c r="A3502" s="89" t="s">
        <v>390</v>
      </c>
      <c r="B3502" s="104" t="s">
        <v>9421</v>
      </c>
      <c r="C3502" s="103" t="s">
        <v>9039</v>
      </c>
      <c r="D3502" s="161">
        <v>35186542</v>
      </c>
      <c r="E3502" s="161">
        <v>30575855.629999999</v>
      </c>
      <c r="F3502" s="162">
        <f t="shared" si="190"/>
        <v>4610686.370000001</v>
      </c>
      <c r="G3502" s="52">
        <f t="shared" si="191"/>
        <v>0.8689644930155398</v>
      </c>
      <c r="H3502" s="92"/>
    </row>
    <row r="3503" spans="1:8" s="15" customFormat="1" ht="38.25" outlineLevel="2">
      <c r="A3503" s="89" t="s">
        <v>390</v>
      </c>
      <c r="B3503" s="104" t="s">
        <v>397</v>
      </c>
      <c r="C3503" s="103" t="s">
        <v>398</v>
      </c>
      <c r="D3503" s="161">
        <v>9661562</v>
      </c>
      <c r="E3503" s="161">
        <v>9179575.9900000002</v>
      </c>
      <c r="F3503" s="162">
        <f t="shared" si="190"/>
        <v>481986.00999999978</v>
      </c>
      <c r="G3503" s="52">
        <f t="shared" si="191"/>
        <v>0.95011303451760698</v>
      </c>
      <c r="H3503" s="92"/>
    </row>
    <row r="3504" spans="1:8" s="15" customFormat="1" ht="38.25" outlineLevel="2">
      <c r="A3504" s="89" t="s">
        <v>390</v>
      </c>
      <c r="B3504" s="104" t="s">
        <v>399</v>
      </c>
      <c r="C3504" s="103" t="s">
        <v>400</v>
      </c>
      <c r="D3504" s="161">
        <v>9978000</v>
      </c>
      <c r="E3504" s="161">
        <v>9331884</v>
      </c>
      <c r="F3504" s="162">
        <f t="shared" si="190"/>
        <v>646116</v>
      </c>
      <c r="G3504" s="52">
        <f t="shared" si="191"/>
        <v>0.93524594107035475</v>
      </c>
      <c r="H3504" s="92"/>
    </row>
    <row r="3505" spans="1:8" s="15" customFormat="1" ht="25.5" outlineLevel="2">
      <c r="A3505" s="89" t="s">
        <v>390</v>
      </c>
      <c r="B3505" s="104" t="s">
        <v>401</v>
      </c>
      <c r="C3505" s="103" t="s">
        <v>402</v>
      </c>
      <c r="D3505" s="161">
        <v>496750</v>
      </c>
      <c r="E3505" s="161">
        <v>494169.27</v>
      </c>
      <c r="F3505" s="162">
        <f t="shared" si="190"/>
        <v>2580.7299999999814</v>
      </c>
      <c r="G3505" s="52">
        <f t="shared" si="191"/>
        <v>0.99480477101157527</v>
      </c>
      <c r="H3505" s="92"/>
    </row>
    <row r="3506" spans="1:8" s="15" customFormat="1" ht="25.5" outlineLevel="2">
      <c r="A3506" s="89" t="s">
        <v>390</v>
      </c>
      <c r="B3506" s="104" t="s">
        <v>403</v>
      </c>
      <c r="C3506" s="103" t="s">
        <v>404</v>
      </c>
      <c r="D3506" s="161">
        <v>49675</v>
      </c>
      <c r="E3506" s="161">
        <v>40160.99</v>
      </c>
      <c r="F3506" s="162">
        <f t="shared" si="190"/>
        <v>9514.010000000002</v>
      </c>
      <c r="G3506" s="52">
        <f t="shared" si="191"/>
        <v>0.80847488676396573</v>
      </c>
      <c r="H3506" s="90"/>
    </row>
    <row r="3507" spans="1:8" s="15" customFormat="1" outlineLevel="2">
      <c r="A3507" s="89" t="s">
        <v>390</v>
      </c>
      <c r="B3507" s="104" t="s">
        <v>11710</v>
      </c>
      <c r="C3507" s="103" t="s">
        <v>11711</v>
      </c>
      <c r="D3507" s="161">
        <v>1967856</v>
      </c>
      <c r="E3507" s="161">
        <v>1859589.71</v>
      </c>
      <c r="F3507" s="162">
        <f t="shared" si="190"/>
        <v>108266.29000000004</v>
      </c>
      <c r="G3507" s="52">
        <f t="shared" si="191"/>
        <v>0.94498261559788921</v>
      </c>
      <c r="H3507" s="92"/>
    </row>
    <row r="3508" spans="1:8" s="15" customFormat="1" ht="25.5" outlineLevel="2">
      <c r="A3508" s="89" t="s">
        <v>390</v>
      </c>
      <c r="B3508" s="104" t="s">
        <v>3012</v>
      </c>
      <c r="C3508" s="103" t="s">
        <v>3011</v>
      </c>
      <c r="D3508" s="161">
        <v>2754056</v>
      </c>
      <c r="E3508" s="161">
        <v>2443578.41</v>
      </c>
      <c r="F3508" s="162">
        <f t="shared" si="190"/>
        <v>310477.58999999985</v>
      </c>
      <c r="G3508" s="52">
        <f t="shared" si="191"/>
        <v>0.88726533156914755</v>
      </c>
      <c r="H3508" s="92"/>
    </row>
    <row r="3509" spans="1:8" s="15" customFormat="1" ht="25.5" outlineLevel="2">
      <c r="A3509" s="89" t="s">
        <v>390</v>
      </c>
      <c r="B3509" s="104" t="s">
        <v>3010</v>
      </c>
      <c r="C3509" s="103" t="s">
        <v>3009</v>
      </c>
      <c r="D3509" s="161">
        <v>448661</v>
      </c>
      <c r="E3509" s="161">
        <v>408282</v>
      </c>
      <c r="F3509" s="162">
        <f t="shared" si="190"/>
        <v>40379</v>
      </c>
      <c r="G3509" s="52">
        <f t="shared" si="191"/>
        <v>0.91000109213860803</v>
      </c>
      <c r="H3509" s="92"/>
    </row>
    <row r="3510" spans="1:8" s="15" customFormat="1" ht="25.5" outlineLevel="2">
      <c r="A3510" s="89" t="s">
        <v>390</v>
      </c>
      <c r="B3510" s="104" t="s">
        <v>3008</v>
      </c>
      <c r="C3510" s="103" t="s">
        <v>3007</v>
      </c>
      <c r="D3510" s="161">
        <v>4486608</v>
      </c>
      <c r="E3510" s="161">
        <v>920613.18</v>
      </c>
      <c r="F3510" s="162">
        <f t="shared" si="190"/>
        <v>3565994.82</v>
      </c>
      <c r="G3510" s="52">
        <f t="shared" si="191"/>
        <v>0.20519135614254691</v>
      </c>
      <c r="H3510" s="92"/>
    </row>
    <row r="3511" spans="1:8" s="15" customFormat="1" ht="38.25" outlineLevel="2">
      <c r="A3511" s="89" t="s">
        <v>390</v>
      </c>
      <c r="B3511" s="104" t="s">
        <v>3006</v>
      </c>
      <c r="C3511" s="103" t="s">
        <v>3005</v>
      </c>
      <c r="D3511" s="161">
        <v>490321.8</v>
      </c>
      <c r="E3511" s="161">
        <v>446193</v>
      </c>
      <c r="F3511" s="162">
        <f t="shared" si="190"/>
        <v>44128.799999999988</v>
      </c>
      <c r="G3511" s="52">
        <f t="shared" si="191"/>
        <v>0.91000033039526285</v>
      </c>
      <c r="H3511" s="90"/>
    </row>
    <row r="3512" spans="1:8" s="15" customFormat="1" ht="25.5" outlineLevel="2">
      <c r="A3512" s="89" t="s">
        <v>390</v>
      </c>
      <c r="B3512" s="104" t="s">
        <v>3004</v>
      </c>
      <c r="C3512" s="103" t="s">
        <v>3003</v>
      </c>
      <c r="D3512" s="161">
        <v>400590</v>
      </c>
      <c r="E3512" s="161">
        <v>364537</v>
      </c>
      <c r="F3512" s="162">
        <f t="shared" si="190"/>
        <v>36053</v>
      </c>
      <c r="G3512" s="52">
        <f t="shared" si="191"/>
        <v>0.91000024963179316</v>
      </c>
      <c r="H3512" s="92"/>
    </row>
    <row r="3513" spans="1:8" s="15" customFormat="1" ht="25.5" outlineLevel="2">
      <c r="A3513" s="89" t="s">
        <v>390</v>
      </c>
      <c r="B3513" s="104" t="s">
        <v>3002</v>
      </c>
      <c r="C3513" s="103" t="s">
        <v>3001</v>
      </c>
      <c r="D3513" s="161">
        <v>6970266</v>
      </c>
      <c r="E3513" s="161">
        <v>6342942</v>
      </c>
      <c r="F3513" s="162">
        <f t="shared" si="190"/>
        <v>627324</v>
      </c>
      <c r="G3513" s="52">
        <f t="shared" si="191"/>
        <v>0.90999999139200716</v>
      </c>
      <c r="H3513" s="92"/>
    </row>
    <row r="3514" spans="1:8" s="15" customFormat="1" ht="25.5" outlineLevel="2">
      <c r="A3514" s="89" t="s">
        <v>390</v>
      </c>
      <c r="B3514" s="104" t="s">
        <v>3000</v>
      </c>
      <c r="C3514" s="103" t="s">
        <v>2999</v>
      </c>
      <c r="D3514" s="161">
        <v>280413</v>
      </c>
      <c r="E3514" s="161">
        <v>157101.16</v>
      </c>
      <c r="F3514" s="162">
        <f t="shared" si="190"/>
        <v>123311.84</v>
      </c>
      <c r="G3514" s="52">
        <f t="shared" si="191"/>
        <v>0.56024920385288846</v>
      </c>
      <c r="H3514" s="92"/>
    </row>
    <row r="3515" spans="1:8" s="15" customFormat="1" ht="25.5" outlineLevel="2">
      <c r="A3515" s="89" t="s">
        <v>390</v>
      </c>
      <c r="B3515" s="104" t="s">
        <v>2998</v>
      </c>
      <c r="C3515" s="103" t="s">
        <v>2997</v>
      </c>
      <c r="D3515" s="161">
        <v>4166136</v>
      </c>
      <c r="E3515" s="161">
        <v>2778029</v>
      </c>
      <c r="F3515" s="162">
        <f t="shared" si="190"/>
        <v>1388107</v>
      </c>
      <c r="G3515" s="52">
        <f t="shared" si="191"/>
        <v>0.66681188516169421</v>
      </c>
      <c r="H3515" s="92"/>
    </row>
    <row r="3516" spans="1:8" s="17" customFormat="1" ht="25.5" outlineLevel="2">
      <c r="A3516" s="89" t="s">
        <v>390</v>
      </c>
      <c r="B3516" s="104" t="s">
        <v>2996</v>
      </c>
      <c r="C3516" s="103" t="s">
        <v>2995</v>
      </c>
      <c r="D3516" s="161">
        <v>520767</v>
      </c>
      <c r="E3516" s="161">
        <v>473898</v>
      </c>
      <c r="F3516" s="162">
        <f t="shared" si="190"/>
        <v>46869</v>
      </c>
      <c r="G3516" s="52">
        <f t="shared" si="191"/>
        <v>0.91000005760733682</v>
      </c>
      <c r="H3516" s="92"/>
    </row>
    <row r="3517" spans="1:8" s="15" customFormat="1" ht="38.25" outlineLevel="2">
      <c r="A3517" s="89" t="s">
        <v>390</v>
      </c>
      <c r="B3517" s="104" t="s">
        <v>2994</v>
      </c>
      <c r="C3517" s="103" t="s">
        <v>2993</v>
      </c>
      <c r="D3517" s="161">
        <v>144212</v>
      </c>
      <c r="E3517" s="161">
        <v>131233</v>
      </c>
      <c r="F3517" s="162">
        <f t="shared" si="190"/>
        <v>12979</v>
      </c>
      <c r="G3517" s="52">
        <f t="shared" si="191"/>
        <v>0.91000055473885666</v>
      </c>
      <c r="H3517" s="92"/>
    </row>
    <row r="3518" spans="1:8" s="15" customFormat="1" ht="25.5" outlineLevel="2">
      <c r="A3518" s="89" t="s">
        <v>390</v>
      </c>
      <c r="B3518" s="104" t="s">
        <v>2992</v>
      </c>
      <c r="C3518" s="103" t="s">
        <v>2991</v>
      </c>
      <c r="D3518" s="161">
        <v>3004425</v>
      </c>
      <c r="E3518" s="161">
        <v>2734027</v>
      </c>
      <c r="F3518" s="162">
        <f t="shared" si="190"/>
        <v>270398</v>
      </c>
      <c r="G3518" s="52">
        <f t="shared" si="191"/>
        <v>0.91000008321059767</v>
      </c>
      <c r="H3518" s="92"/>
    </row>
    <row r="3519" spans="1:8" s="15" customFormat="1" ht="25.5" outlineLevel="2">
      <c r="A3519" s="89" t="s">
        <v>390</v>
      </c>
      <c r="B3519" s="104" t="s">
        <v>2990</v>
      </c>
      <c r="C3519" s="103" t="s">
        <v>2989</v>
      </c>
      <c r="D3519" s="161">
        <v>1201770</v>
      </c>
      <c r="E3519" s="161">
        <v>1093611</v>
      </c>
      <c r="F3519" s="162">
        <f t="shared" si="190"/>
        <v>108159</v>
      </c>
      <c r="G3519" s="52">
        <f t="shared" si="191"/>
        <v>0.91000024963179316</v>
      </c>
      <c r="H3519" s="92"/>
    </row>
    <row r="3520" spans="1:8" s="15" customFormat="1" ht="25.5" outlineLevel="2">
      <c r="A3520" s="89" t="s">
        <v>390</v>
      </c>
      <c r="B3520" s="104" t="s">
        <v>2988</v>
      </c>
      <c r="C3520" s="103" t="s">
        <v>2987</v>
      </c>
      <c r="D3520" s="161">
        <v>1153699</v>
      </c>
      <c r="E3520" s="161">
        <v>1046223</v>
      </c>
      <c r="F3520" s="162">
        <f t="shared" si="190"/>
        <v>107476</v>
      </c>
      <c r="G3520" s="52">
        <f t="shared" si="191"/>
        <v>0.90684225261528351</v>
      </c>
      <c r="H3520" s="92"/>
    </row>
    <row r="3521" spans="1:8" s="17" customFormat="1" ht="25.5" outlineLevel="2">
      <c r="A3521" s="89" t="s">
        <v>390</v>
      </c>
      <c r="B3521" s="104" t="s">
        <v>2986</v>
      </c>
      <c r="C3521" s="103" t="s">
        <v>2985</v>
      </c>
      <c r="D3521" s="161">
        <v>54480.2</v>
      </c>
      <c r="E3521" s="161">
        <v>36005.4</v>
      </c>
      <c r="F3521" s="162">
        <f t="shared" si="190"/>
        <v>18474.799999999996</v>
      </c>
      <c r="G3521" s="52">
        <f t="shared" si="191"/>
        <v>0.66088964431114428</v>
      </c>
      <c r="H3521" s="92"/>
    </row>
    <row r="3522" spans="1:8" s="15" customFormat="1" ht="25.5" outlineLevel="2">
      <c r="A3522" s="89" t="s">
        <v>390</v>
      </c>
      <c r="B3522" s="104" t="s">
        <v>2984</v>
      </c>
      <c r="C3522" s="103" t="s">
        <v>2983</v>
      </c>
      <c r="D3522" s="161">
        <v>5207670</v>
      </c>
      <c r="E3522" s="161">
        <v>4738980</v>
      </c>
      <c r="F3522" s="162">
        <f t="shared" si="190"/>
        <v>468690</v>
      </c>
      <c r="G3522" s="52">
        <f t="shared" si="191"/>
        <v>0.91000005760733682</v>
      </c>
      <c r="H3522" s="92"/>
    </row>
    <row r="3523" spans="1:8" s="15" customFormat="1" ht="25.5" outlineLevel="2">
      <c r="A3523" s="89" t="s">
        <v>390</v>
      </c>
      <c r="B3523" s="104" t="s">
        <v>2982</v>
      </c>
      <c r="C3523" s="103" t="s">
        <v>2981</v>
      </c>
      <c r="D3523" s="161">
        <v>2403540</v>
      </c>
      <c r="E3523" s="161">
        <v>2172104.71</v>
      </c>
      <c r="F3523" s="162">
        <f t="shared" si="190"/>
        <v>231435.29000000004</v>
      </c>
      <c r="G3523" s="52">
        <f t="shared" si="191"/>
        <v>0.90371065594914168</v>
      </c>
      <c r="H3523" s="92"/>
    </row>
    <row r="3524" spans="1:8" s="15" customFormat="1" ht="25.5" outlineLevel="2">
      <c r="A3524" s="89" t="s">
        <v>390</v>
      </c>
      <c r="B3524" s="104" t="s">
        <v>2978</v>
      </c>
      <c r="C3524" s="103" t="s">
        <v>2977</v>
      </c>
      <c r="D3524" s="161">
        <v>2002950</v>
      </c>
      <c r="E3524" s="161">
        <v>500000</v>
      </c>
      <c r="F3524" s="162">
        <f t="shared" si="190"/>
        <v>1502950</v>
      </c>
      <c r="G3524" s="52">
        <f t="shared" si="191"/>
        <v>0.24963179310516986</v>
      </c>
      <c r="H3524" s="92"/>
    </row>
    <row r="3525" spans="1:8" s="15" customFormat="1" outlineLevel="2">
      <c r="A3525" s="89" t="s">
        <v>390</v>
      </c>
      <c r="B3525" s="104" t="s">
        <v>2976</v>
      </c>
      <c r="C3525" s="103" t="s">
        <v>2975</v>
      </c>
      <c r="D3525" s="161">
        <v>2002950</v>
      </c>
      <c r="E3525" s="161">
        <v>300000</v>
      </c>
      <c r="F3525" s="162">
        <v>1702950</v>
      </c>
      <c r="G3525" s="52">
        <f t="shared" si="191"/>
        <v>0.14977907586310193</v>
      </c>
      <c r="H3525" s="92"/>
    </row>
    <row r="3526" spans="1:8" s="15" customFormat="1" outlineLevel="2">
      <c r="A3526" s="89" t="s">
        <v>390</v>
      </c>
      <c r="B3526" s="104" t="s">
        <v>2972</v>
      </c>
      <c r="C3526" s="103" t="s">
        <v>2971</v>
      </c>
      <c r="D3526" s="161">
        <v>220325</v>
      </c>
      <c r="E3526" s="161">
        <v>200496</v>
      </c>
      <c r="F3526" s="162">
        <f t="shared" si="190"/>
        <v>19829</v>
      </c>
      <c r="G3526" s="52">
        <f t="shared" si="191"/>
        <v>0.91000113468739363</v>
      </c>
      <c r="H3526" s="92"/>
    </row>
    <row r="3527" spans="1:8" s="15" customFormat="1" ht="38.25" outlineLevel="2">
      <c r="A3527" s="89" t="s">
        <v>390</v>
      </c>
      <c r="B3527" s="104" t="s">
        <v>2970</v>
      </c>
      <c r="C3527" s="103" t="s">
        <v>2969</v>
      </c>
      <c r="D3527" s="161">
        <v>801180</v>
      </c>
      <c r="E3527" s="161">
        <v>724300.64</v>
      </c>
      <c r="F3527" s="162">
        <f t="shared" si="190"/>
        <v>76879.359999999986</v>
      </c>
      <c r="G3527" s="52">
        <f t="shared" si="191"/>
        <v>0.90404233755211061</v>
      </c>
      <c r="H3527" s="92"/>
    </row>
    <row r="3528" spans="1:8" s="15" customFormat="1" ht="38.25" outlineLevel="2">
      <c r="A3528" s="89" t="s">
        <v>390</v>
      </c>
      <c r="B3528" s="104" t="s">
        <v>2964</v>
      </c>
      <c r="C3528" s="103" t="s">
        <v>2963</v>
      </c>
      <c r="D3528" s="161">
        <v>53678.8</v>
      </c>
      <c r="E3528" s="161">
        <v>48848</v>
      </c>
      <c r="F3528" s="162">
        <f t="shared" si="190"/>
        <v>4830.8000000000029</v>
      </c>
      <c r="G3528" s="52">
        <f t="shared" si="191"/>
        <v>0.91000543976392911</v>
      </c>
      <c r="H3528" s="92"/>
    </row>
    <row r="3529" spans="1:8" s="15" customFormat="1" ht="38.25" outlineLevel="2">
      <c r="A3529" s="89" t="s">
        <v>390</v>
      </c>
      <c r="B3529" s="104" t="s">
        <v>2962</v>
      </c>
      <c r="C3529" s="103" t="s">
        <v>2961</v>
      </c>
      <c r="D3529" s="161">
        <v>2403540</v>
      </c>
      <c r="E3529" s="161">
        <v>2187221</v>
      </c>
      <c r="F3529" s="162">
        <f t="shared" si="190"/>
        <v>216319</v>
      </c>
      <c r="G3529" s="52">
        <f t="shared" si="191"/>
        <v>0.90999983357880465</v>
      </c>
      <c r="H3529" s="92"/>
    </row>
    <row r="3530" spans="1:8" s="15" customFormat="1" ht="25.5" outlineLevel="2">
      <c r="A3530" s="89" t="s">
        <v>390</v>
      </c>
      <c r="B3530" s="104" t="s">
        <v>2958</v>
      </c>
      <c r="C3530" s="103" t="s">
        <v>2957</v>
      </c>
      <c r="D3530" s="161">
        <v>600885</v>
      </c>
      <c r="E3530" s="161">
        <v>546805</v>
      </c>
      <c r="F3530" s="162">
        <f t="shared" si="190"/>
        <v>54080</v>
      </c>
      <c r="G3530" s="52">
        <f t="shared" si="191"/>
        <v>0.90999941752581603</v>
      </c>
      <c r="H3530" s="92"/>
    </row>
    <row r="3531" spans="1:8" s="15" customFormat="1" ht="76.5" outlineLevel="2">
      <c r="A3531" s="89" t="s">
        <v>390</v>
      </c>
      <c r="B3531" s="104" t="s">
        <v>2956</v>
      </c>
      <c r="C3531" s="103" t="s">
        <v>2955</v>
      </c>
      <c r="D3531" s="161">
        <v>2002950</v>
      </c>
      <c r="E3531" s="161">
        <v>443643</v>
      </c>
      <c r="F3531" s="162">
        <f t="shared" si="190"/>
        <v>1559307</v>
      </c>
      <c r="G3531" s="52">
        <f t="shared" si="191"/>
        <v>0.22149479517711376</v>
      </c>
      <c r="H3531" s="92"/>
    </row>
    <row r="3532" spans="1:8" s="15" customFormat="1" ht="25.5" outlineLevel="2">
      <c r="A3532" s="89" t="s">
        <v>390</v>
      </c>
      <c r="B3532" s="104" t="s">
        <v>2954</v>
      </c>
      <c r="C3532" s="103" t="s">
        <v>2953</v>
      </c>
      <c r="D3532" s="161">
        <v>560826</v>
      </c>
      <c r="E3532" s="161">
        <v>509600</v>
      </c>
      <c r="F3532" s="162">
        <f t="shared" si="190"/>
        <v>51226</v>
      </c>
      <c r="G3532" s="52">
        <f t="shared" si="191"/>
        <v>0.90865972690281838</v>
      </c>
      <c r="H3532" s="92"/>
    </row>
    <row r="3533" spans="1:8" s="15" customFormat="1" outlineLevel="2">
      <c r="A3533" s="89" t="s">
        <v>390</v>
      </c>
      <c r="B3533" s="104" t="s">
        <v>2950</v>
      </c>
      <c r="C3533" s="103" t="s">
        <v>2949</v>
      </c>
      <c r="D3533" s="161">
        <v>2002950</v>
      </c>
      <c r="E3533" s="161">
        <v>1822685</v>
      </c>
      <c r="F3533" s="162">
        <f t="shared" si="190"/>
        <v>180265</v>
      </c>
      <c r="G3533" s="52">
        <f t="shared" si="191"/>
        <v>0.91000024963179316</v>
      </c>
      <c r="H3533" s="92"/>
    </row>
    <row r="3534" spans="1:8" s="15" customFormat="1" ht="25.5" outlineLevel="2">
      <c r="A3534" s="89" t="s">
        <v>390</v>
      </c>
      <c r="B3534" s="104" t="s">
        <v>2948</v>
      </c>
      <c r="C3534" s="103" t="s">
        <v>2947</v>
      </c>
      <c r="D3534" s="161">
        <v>1602360</v>
      </c>
      <c r="E3534" s="161">
        <v>1439840</v>
      </c>
      <c r="F3534" s="162">
        <f t="shared" si="190"/>
        <v>162520</v>
      </c>
      <c r="G3534" s="52">
        <f t="shared" si="191"/>
        <v>0.89857460246136944</v>
      </c>
      <c r="H3534" s="92"/>
    </row>
    <row r="3535" spans="1:8" s="15" customFormat="1" ht="38.25" outlineLevel="2">
      <c r="A3535" s="89" t="s">
        <v>390</v>
      </c>
      <c r="B3535" s="104" t="s">
        <v>2946</v>
      </c>
      <c r="C3535" s="103" t="s">
        <v>2945</v>
      </c>
      <c r="D3535" s="161">
        <v>2103098</v>
      </c>
      <c r="E3535" s="161">
        <v>494578.46</v>
      </c>
      <c r="F3535" s="162">
        <f t="shared" si="190"/>
        <v>1608519.54</v>
      </c>
      <c r="G3535" s="52">
        <f t="shared" si="191"/>
        <v>0.2351666256161149</v>
      </c>
      <c r="H3535" s="92"/>
    </row>
    <row r="3536" spans="1:8" s="15" customFormat="1" ht="25.5" outlineLevel="2">
      <c r="A3536" s="89" t="s">
        <v>390</v>
      </c>
      <c r="B3536" s="104" t="s">
        <v>2944</v>
      </c>
      <c r="C3536" s="103" t="s">
        <v>2943</v>
      </c>
      <c r="D3536" s="161">
        <v>400590</v>
      </c>
      <c r="E3536" s="161">
        <v>364537</v>
      </c>
      <c r="F3536" s="162">
        <f t="shared" si="190"/>
        <v>36053</v>
      </c>
      <c r="G3536" s="52">
        <f t="shared" si="191"/>
        <v>0.91000024963179316</v>
      </c>
      <c r="H3536" s="92"/>
    </row>
    <row r="3537" spans="1:8" s="15" customFormat="1" outlineLevel="2">
      <c r="A3537" s="89" t="s">
        <v>390</v>
      </c>
      <c r="B3537" s="104" t="s">
        <v>2942</v>
      </c>
      <c r="C3537" s="103" t="s">
        <v>2941</v>
      </c>
      <c r="D3537" s="161">
        <v>5007375</v>
      </c>
      <c r="E3537" s="161">
        <v>4556711</v>
      </c>
      <c r="F3537" s="162">
        <f t="shared" si="190"/>
        <v>450664</v>
      </c>
      <c r="G3537" s="52">
        <f t="shared" si="191"/>
        <v>0.90999995007364143</v>
      </c>
      <c r="H3537" s="92"/>
    </row>
    <row r="3538" spans="1:8" s="15" customFormat="1" ht="25.5" outlineLevel="2">
      <c r="A3538" s="89" t="s">
        <v>390</v>
      </c>
      <c r="B3538" s="104" t="s">
        <v>2940</v>
      </c>
      <c r="C3538" s="103" t="s">
        <v>2939</v>
      </c>
      <c r="D3538" s="161">
        <v>240354</v>
      </c>
      <c r="E3538" s="161">
        <v>218722</v>
      </c>
      <c r="F3538" s="162">
        <f t="shared" si="190"/>
        <v>21632</v>
      </c>
      <c r="G3538" s="52">
        <f t="shared" si="191"/>
        <v>0.90999941752581603</v>
      </c>
      <c r="H3538" s="92"/>
    </row>
    <row r="3539" spans="1:8" s="15" customFormat="1" ht="25.5" outlineLevel="2">
      <c r="A3539" s="89" t="s">
        <v>390</v>
      </c>
      <c r="B3539" s="104" t="s">
        <v>2938</v>
      </c>
      <c r="C3539" s="103" t="s">
        <v>2937</v>
      </c>
      <c r="D3539" s="161">
        <v>600885</v>
      </c>
      <c r="E3539" s="161">
        <v>546805</v>
      </c>
      <c r="F3539" s="162">
        <f t="shared" si="190"/>
        <v>54080</v>
      </c>
      <c r="G3539" s="52">
        <f t="shared" si="191"/>
        <v>0.90999941752581603</v>
      </c>
      <c r="H3539" s="92"/>
    </row>
    <row r="3540" spans="1:8" s="15" customFormat="1" ht="25.5" outlineLevel="2">
      <c r="A3540" s="89" t="s">
        <v>390</v>
      </c>
      <c r="B3540" s="104" t="s">
        <v>2936</v>
      </c>
      <c r="C3540" s="103" t="s">
        <v>2935</v>
      </c>
      <c r="D3540" s="161">
        <v>1714525</v>
      </c>
      <c r="E3540" s="161">
        <v>1540628</v>
      </c>
      <c r="F3540" s="162">
        <f t="shared" si="190"/>
        <v>173897</v>
      </c>
      <c r="G3540" s="52">
        <f t="shared" si="191"/>
        <v>0.89857424067890523</v>
      </c>
      <c r="H3540" s="92"/>
    </row>
    <row r="3541" spans="1:8" s="15" customFormat="1" ht="25.5" outlineLevel="2">
      <c r="A3541" s="89" t="s">
        <v>390</v>
      </c>
      <c r="B3541" s="104" t="s">
        <v>2934</v>
      </c>
      <c r="C3541" s="103" t="s">
        <v>2933</v>
      </c>
      <c r="D3541" s="161">
        <v>100148</v>
      </c>
      <c r="E3541" s="161">
        <v>63020</v>
      </c>
      <c r="F3541" s="162">
        <f t="shared" si="190"/>
        <v>37128</v>
      </c>
      <c r="G3541" s="52">
        <f t="shared" si="191"/>
        <v>0.62926868235012179</v>
      </c>
      <c r="H3541" s="92"/>
    </row>
    <row r="3542" spans="1:8" s="15" customFormat="1" ht="25.5" outlineLevel="2">
      <c r="A3542" s="89" t="s">
        <v>390</v>
      </c>
      <c r="B3542" s="104" t="s">
        <v>2932</v>
      </c>
      <c r="C3542" s="103" t="s">
        <v>2931</v>
      </c>
      <c r="D3542" s="161">
        <v>6008850</v>
      </c>
      <c r="E3542" s="161">
        <v>5235662.07</v>
      </c>
      <c r="F3542" s="162">
        <f t="shared" si="190"/>
        <v>773187.9299999997</v>
      </c>
      <c r="G3542" s="52">
        <f t="shared" si="191"/>
        <v>0.87132514041788367</v>
      </c>
      <c r="H3542" s="92"/>
    </row>
    <row r="3543" spans="1:8" s="15" customFormat="1" ht="25.5" outlineLevel="2">
      <c r="A3543" s="89" t="s">
        <v>390</v>
      </c>
      <c r="B3543" s="104" t="s">
        <v>2930</v>
      </c>
      <c r="C3543" s="103" t="s">
        <v>2929</v>
      </c>
      <c r="D3543" s="161">
        <v>80118</v>
      </c>
      <c r="E3543" s="161">
        <v>70491.540000000008</v>
      </c>
      <c r="F3543" s="162">
        <f t="shared" si="190"/>
        <v>9626.4599999999919</v>
      </c>
      <c r="G3543" s="52">
        <f t="shared" si="191"/>
        <v>0.87984647644724046</v>
      </c>
      <c r="H3543" s="92"/>
    </row>
    <row r="3544" spans="1:8" s="15" customFormat="1" ht="63.75" outlineLevel="2">
      <c r="A3544" s="89" t="s">
        <v>390</v>
      </c>
      <c r="B3544" s="104" t="s">
        <v>2928</v>
      </c>
      <c r="C3544" s="103" t="s">
        <v>2927</v>
      </c>
      <c r="D3544" s="161">
        <v>801180</v>
      </c>
      <c r="E3544" s="161">
        <v>729074</v>
      </c>
      <c r="F3544" s="162">
        <f t="shared" si="190"/>
        <v>72106</v>
      </c>
      <c r="G3544" s="52">
        <f t="shared" si="191"/>
        <v>0.91000024963179316</v>
      </c>
      <c r="H3544" s="92"/>
    </row>
    <row r="3545" spans="1:8" s="15" customFormat="1" ht="25.5" outlineLevel="2">
      <c r="A3545" s="89" t="s">
        <v>390</v>
      </c>
      <c r="B3545" s="104" t="s">
        <v>2926</v>
      </c>
      <c r="C3545" s="103" t="s">
        <v>2925</v>
      </c>
      <c r="D3545" s="161">
        <v>1201770</v>
      </c>
      <c r="E3545" s="161">
        <v>1093611</v>
      </c>
      <c r="F3545" s="162">
        <f t="shared" si="190"/>
        <v>108159</v>
      </c>
      <c r="G3545" s="52">
        <f t="shared" si="191"/>
        <v>0.91000024963179316</v>
      </c>
      <c r="H3545" s="92"/>
    </row>
    <row r="3546" spans="1:8" s="15" customFormat="1" ht="25.5" outlineLevel="2">
      <c r="A3546" s="89" t="s">
        <v>390</v>
      </c>
      <c r="B3546" s="104" t="s">
        <v>2924</v>
      </c>
      <c r="C3546" s="103" t="s">
        <v>2923</v>
      </c>
      <c r="D3546" s="161">
        <v>3565251</v>
      </c>
      <c r="E3546" s="161">
        <v>3234439.11</v>
      </c>
      <c r="F3546" s="162">
        <f t="shared" si="190"/>
        <v>330811.89000000013</v>
      </c>
      <c r="G3546" s="52">
        <f t="shared" si="191"/>
        <v>0.90721217384133679</v>
      </c>
      <c r="H3546" s="92"/>
    </row>
    <row r="3547" spans="1:8" s="15" customFormat="1" ht="25.5" outlineLevel="2">
      <c r="A3547" s="89" t="s">
        <v>390</v>
      </c>
      <c r="B3547" s="104" t="s">
        <v>2922</v>
      </c>
      <c r="C3547" s="103" t="s">
        <v>2921</v>
      </c>
      <c r="D3547" s="161">
        <v>1602360</v>
      </c>
      <c r="E3547" s="161">
        <v>1434472</v>
      </c>
      <c r="F3547" s="162">
        <f t="shared" si="190"/>
        <v>167888</v>
      </c>
      <c r="G3547" s="52">
        <f t="shared" si="191"/>
        <v>0.89522454379789806</v>
      </c>
      <c r="H3547" s="92"/>
    </row>
    <row r="3548" spans="1:8" s="15" customFormat="1" ht="38.25" outlineLevel="2">
      <c r="A3548" s="89" t="s">
        <v>390</v>
      </c>
      <c r="B3548" s="104" t="s">
        <v>2920</v>
      </c>
      <c r="C3548" s="103" t="s">
        <v>2919</v>
      </c>
      <c r="D3548" s="161">
        <v>600885</v>
      </c>
      <c r="E3548" s="161">
        <v>546805</v>
      </c>
      <c r="F3548" s="162">
        <f t="shared" si="190"/>
        <v>54080</v>
      </c>
      <c r="G3548" s="52">
        <f t="shared" si="191"/>
        <v>0.90999941752581603</v>
      </c>
      <c r="H3548" s="92"/>
    </row>
    <row r="3549" spans="1:8" s="15" customFormat="1" outlineLevel="2">
      <c r="A3549" s="89" t="s">
        <v>390</v>
      </c>
      <c r="B3549" s="104" t="s">
        <v>2918</v>
      </c>
      <c r="C3549" s="103" t="s">
        <v>2917</v>
      </c>
      <c r="D3549" s="161">
        <v>1201770</v>
      </c>
      <c r="E3549" s="161">
        <v>1093611</v>
      </c>
      <c r="F3549" s="162">
        <f t="shared" ref="F3549:F3612" si="192">D3549-E3549</f>
        <v>108159</v>
      </c>
      <c r="G3549" s="52">
        <f t="shared" ref="G3549:G3612" si="193">E3549/D3549</f>
        <v>0.91000024963179316</v>
      </c>
      <c r="H3549" s="92"/>
    </row>
    <row r="3550" spans="1:8" s="15" customFormat="1" outlineLevel="2">
      <c r="A3550" s="89" t="s">
        <v>390</v>
      </c>
      <c r="B3550" s="104" t="s">
        <v>2916</v>
      </c>
      <c r="C3550" s="103" t="s">
        <v>2915</v>
      </c>
      <c r="D3550" s="161">
        <v>2403540</v>
      </c>
      <c r="E3550" s="161">
        <v>2187221</v>
      </c>
      <c r="F3550" s="162">
        <f t="shared" si="192"/>
        <v>216319</v>
      </c>
      <c r="G3550" s="52">
        <f t="shared" si="193"/>
        <v>0.90999983357880465</v>
      </c>
      <c r="H3550" s="92"/>
    </row>
    <row r="3551" spans="1:8" s="15" customFormat="1" ht="25.5" outlineLevel="2">
      <c r="A3551" s="89" t="s">
        <v>390</v>
      </c>
      <c r="B3551" s="104" t="s">
        <v>2914</v>
      </c>
      <c r="C3551" s="103" t="s">
        <v>2913</v>
      </c>
      <c r="D3551" s="161">
        <v>1762596</v>
      </c>
      <c r="E3551" s="161">
        <v>1603962</v>
      </c>
      <c r="F3551" s="162">
        <f t="shared" si="192"/>
        <v>158634</v>
      </c>
      <c r="G3551" s="52">
        <f t="shared" si="193"/>
        <v>0.9099997957558057</v>
      </c>
      <c r="H3551" s="92"/>
    </row>
    <row r="3552" spans="1:8" s="15" customFormat="1" ht="38.25" outlineLevel="2">
      <c r="A3552" s="89" t="s">
        <v>390</v>
      </c>
      <c r="B3552" s="104" t="s">
        <v>2912</v>
      </c>
      <c r="C3552" s="103" t="s">
        <v>2911</v>
      </c>
      <c r="D3552" s="161">
        <v>801180</v>
      </c>
      <c r="E3552" s="161">
        <v>729074</v>
      </c>
      <c r="F3552" s="162">
        <f t="shared" si="192"/>
        <v>72106</v>
      </c>
      <c r="G3552" s="52">
        <f t="shared" si="193"/>
        <v>0.91000024963179316</v>
      </c>
      <c r="H3552" s="92"/>
    </row>
    <row r="3553" spans="1:8" s="15" customFormat="1" ht="38.25" outlineLevel="2">
      <c r="A3553" s="89" t="s">
        <v>390</v>
      </c>
      <c r="B3553" s="104" t="s">
        <v>2910</v>
      </c>
      <c r="C3553" s="103" t="s">
        <v>2909</v>
      </c>
      <c r="D3553" s="161">
        <v>4810605.96</v>
      </c>
      <c r="E3553" s="161">
        <v>2905189.37</v>
      </c>
      <c r="F3553" s="162">
        <f t="shared" si="192"/>
        <v>1905416.5899999999</v>
      </c>
      <c r="G3553" s="52">
        <f t="shared" si="193"/>
        <v>0.60391339348026751</v>
      </c>
      <c r="H3553" s="92"/>
    </row>
    <row r="3554" spans="1:8" s="15" customFormat="1" ht="25.5" outlineLevel="2">
      <c r="A3554" s="89" t="s">
        <v>390</v>
      </c>
      <c r="B3554" s="104" t="s">
        <v>2908</v>
      </c>
      <c r="C3554" s="103" t="s">
        <v>2907</v>
      </c>
      <c r="D3554" s="161">
        <v>480708</v>
      </c>
      <c r="E3554" s="161">
        <v>430188.53</v>
      </c>
      <c r="F3554" s="162">
        <f t="shared" si="192"/>
        <v>50519.469999999972</v>
      </c>
      <c r="G3554" s="52">
        <f t="shared" si="193"/>
        <v>0.8949061176431431</v>
      </c>
      <c r="H3554" s="92"/>
    </row>
    <row r="3555" spans="1:8" s="15" customFormat="1" ht="25.5" outlineLevel="2">
      <c r="A3555" s="89" t="s">
        <v>390</v>
      </c>
      <c r="B3555" s="104" t="s">
        <v>2906</v>
      </c>
      <c r="C3555" s="103" t="s">
        <v>2905</v>
      </c>
      <c r="D3555" s="161">
        <v>761121</v>
      </c>
      <c r="E3555" s="161">
        <v>691600</v>
      </c>
      <c r="F3555" s="162">
        <f t="shared" si="192"/>
        <v>69521</v>
      </c>
      <c r="G3555" s="52">
        <f t="shared" si="193"/>
        <v>0.90865972690281838</v>
      </c>
      <c r="H3555" s="92"/>
    </row>
    <row r="3556" spans="1:8" s="15" customFormat="1" ht="25.5" outlineLevel="2">
      <c r="A3556" s="89" t="s">
        <v>390</v>
      </c>
      <c r="B3556" s="104" t="s">
        <v>2904</v>
      </c>
      <c r="C3556" s="103" t="s">
        <v>2903</v>
      </c>
      <c r="D3556" s="161">
        <v>80000</v>
      </c>
      <c r="E3556" s="161">
        <v>68438</v>
      </c>
      <c r="F3556" s="162">
        <f t="shared" si="192"/>
        <v>11562</v>
      </c>
      <c r="G3556" s="52">
        <f t="shared" si="193"/>
        <v>0.85547499999999999</v>
      </c>
      <c r="H3556" s="92"/>
    </row>
    <row r="3557" spans="1:8" s="15" customFormat="1" ht="25.5" outlineLevel="2">
      <c r="A3557" s="89" t="s">
        <v>390</v>
      </c>
      <c r="B3557" s="104" t="s">
        <v>2904</v>
      </c>
      <c r="C3557" s="103" t="s">
        <v>2903</v>
      </c>
      <c r="D3557" s="161">
        <v>320590</v>
      </c>
      <c r="E3557" s="161">
        <v>291522</v>
      </c>
      <c r="F3557" s="162">
        <f t="shared" si="192"/>
        <v>29068</v>
      </c>
      <c r="G3557" s="52">
        <f t="shared" si="193"/>
        <v>0.90932967341464177</v>
      </c>
      <c r="H3557" s="92"/>
    </row>
    <row r="3558" spans="1:8" s="15" customFormat="1" outlineLevel="2">
      <c r="A3558" s="89" t="s">
        <v>390</v>
      </c>
      <c r="B3558" s="104" t="s">
        <v>2900</v>
      </c>
      <c r="C3558" s="103" t="s">
        <v>2899</v>
      </c>
      <c r="D3558" s="161">
        <v>4005900</v>
      </c>
      <c r="E3558" s="161">
        <v>3457875.53</v>
      </c>
      <c r="F3558" s="162">
        <f t="shared" si="192"/>
        <v>548024.4700000002</v>
      </c>
      <c r="G3558" s="52">
        <f t="shared" si="193"/>
        <v>0.86319566888838961</v>
      </c>
      <c r="H3558" s="92"/>
    </row>
    <row r="3559" spans="1:8" s="15" customFormat="1" ht="38.25" outlineLevel="2">
      <c r="A3559" s="89" t="s">
        <v>390</v>
      </c>
      <c r="B3559" s="104" t="s">
        <v>2898</v>
      </c>
      <c r="C3559" s="103" t="s">
        <v>2897</v>
      </c>
      <c r="D3559" s="161">
        <v>3725487</v>
      </c>
      <c r="E3559" s="161">
        <v>3390193</v>
      </c>
      <c r="F3559" s="162">
        <f t="shared" si="192"/>
        <v>335294</v>
      </c>
      <c r="G3559" s="52">
        <f t="shared" si="193"/>
        <v>0.90999995436838188</v>
      </c>
      <c r="H3559" s="92"/>
    </row>
    <row r="3560" spans="1:8" s="15" customFormat="1" ht="25.5" outlineLevel="2">
      <c r="A3560" s="89" t="s">
        <v>390</v>
      </c>
      <c r="B3560" s="104" t="s">
        <v>2896</v>
      </c>
      <c r="C3560" s="103" t="s">
        <v>2895</v>
      </c>
      <c r="D3560" s="161">
        <v>801180</v>
      </c>
      <c r="E3560" s="161">
        <v>729074</v>
      </c>
      <c r="F3560" s="162">
        <f t="shared" si="192"/>
        <v>72106</v>
      </c>
      <c r="G3560" s="52">
        <f t="shared" si="193"/>
        <v>0.91000024963179316</v>
      </c>
      <c r="H3560" s="92"/>
    </row>
    <row r="3561" spans="1:8" s="15" customFormat="1" ht="38.25" outlineLevel="2">
      <c r="A3561" s="89" t="s">
        <v>390</v>
      </c>
      <c r="B3561" s="104" t="s">
        <v>2894</v>
      </c>
      <c r="C3561" s="103" t="s">
        <v>2893</v>
      </c>
      <c r="D3561" s="161">
        <v>1201770</v>
      </c>
      <c r="E3561" s="161">
        <v>862433.12</v>
      </c>
      <c r="F3561" s="162">
        <f t="shared" si="192"/>
        <v>339336.88</v>
      </c>
      <c r="G3561" s="52">
        <f t="shared" si="193"/>
        <v>0.71763575392962042</v>
      </c>
      <c r="H3561" s="92"/>
    </row>
    <row r="3562" spans="1:8" s="15" customFormat="1" ht="38.25" outlineLevel="2">
      <c r="A3562" s="89" t="s">
        <v>390</v>
      </c>
      <c r="B3562" s="104" t="s">
        <v>2892</v>
      </c>
      <c r="C3562" s="103" t="s">
        <v>2891</v>
      </c>
      <c r="D3562" s="161">
        <v>801180</v>
      </c>
      <c r="E3562" s="161">
        <v>729074</v>
      </c>
      <c r="F3562" s="162">
        <f t="shared" si="192"/>
        <v>72106</v>
      </c>
      <c r="G3562" s="52">
        <f t="shared" si="193"/>
        <v>0.91000024963179316</v>
      </c>
      <c r="H3562" s="92"/>
    </row>
    <row r="3563" spans="1:8" s="15" customFormat="1" ht="25.5" outlineLevel="2">
      <c r="A3563" s="89" t="s">
        <v>390</v>
      </c>
      <c r="B3563" s="104" t="s">
        <v>2888</v>
      </c>
      <c r="C3563" s="103" t="s">
        <v>2887</v>
      </c>
      <c r="D3563" s="161">
        <v>801180</v>
      </c>
      <c r="E3563" s="161">
        <v>594628.66</v>
      </c>
      <c r="F3563" s="162">
        <f t="shared" si="192"/>
        <v>206551.33999999997</v>
      </c>
      <c r="G3563" s="52">
        <f t="shared" si="193"/>
        <v>0.74219109313762199</v>
      </c>
      <c r="H3563" s="92"/>
    </row>
    <row r="3564" spans="1:8" s="15" customFormat="1" ht="25.5" outlineLevel="2">
      <c r="A3564" s="89" t="s">
        <v>390</v>
      </c>
      <c r="B3564" s="104" t="s">
        <v>2886</v>
      </c>
      <c r="C3564" s="103" t="s">
        <v>2885</v>
      </c>
      <c r="D3564" s="161">
        <v>9714308</v>
      </c>
      <c r="E3564" s="161">
        <f>8729030-4842792</f>
        <v>3886238</v>
      </c>
      <c r="F3564" s="162">
        <f t="shared" si="192"/>
        <v>5828070</v>
      </c>
      <c r="G3564" s="52">
        <f t="shared" si="193"/>
        <v>0.40005299399607258</v>
      </c>
      <c r="H3564" s="90"/>
    </row>
    <row r="3565" spans="1:8" s="15" customFormat="1" ht="25.5" outlineLevel="2">
      <c r="A3565" s="89" t="s">
        <v>390</v>
      </c>
      <c r="B3565" s="104" t="s">
        <v>2882</v>
      </c>
      <c r="C3565" s="103" t="s">
        <v>2881</v>
      </c>
      <c r="D3565" s="161">
        <v>112165</v>
      </c>
      <c r="E3565" s="161">
        <v>102070</v>
      </c>
      <c r="F3565" s="162">
        <f t="shared" si="192"/>
        <v>10095</v>
      </c>
      <c r="G3565" s="52">
        <f t="shared" si="193"/>
        <v>0.90999866268443808</v>
      </c>
      <c r="H3565" s="92"/>
    </row>
    <row r="3566" spans="1:8" s="15" customFormat="1" ht="25.5" outlineLevel="2">
      <c r="A3566" s="89" t="s">
        <v>390</v>
      </c>
      <c r="B3566" s="104" t="s">
        <v>2880</v>
      </c>
      <c r="C3566" s="103" t="s">
        <v>2879</v>
      </c>
      <c r="D3566" s="161">
        <v>3605310</v>
      </c>
      <c r="E3566" s="161">
        <v>2897330.4</v>
      </c>
      <c r="F3566" s="162">
        <f t="shared" si="192"/>
        <v>707979.60000000009</v>
      </c>
      <c r="G3566" s="52">
        <f t="shared" si="193"/>
        <v>0.80362864774457676</v>
      </c>
      <c r="H3566" s="92"/>
    </row>
    <row r="3567" spans="1:8" s="15" customFormat="1" ht="25.5" outlineLevel="2">
      <c r="A3567" s="89" t="s">
        <v>390</v>
      </c>
      <c r="B3567" s="104" t="s">
        <v>2878</v>
      </c>
      <c r="C3567" s="103" t="s">
        <v>2877</v>
      </c>
      <c r="D3567" s="161">
        <v>4646844</v>
      </c>
      <c r="E3567" s="161">
        <v>3149712</v>
      </c>
      <c r="F3567" s="162">
        <f t="shared" si="192"/>
        <v>1497132</v>
      </c>
      <c r="G3567" s="52">
        <f t="shared" si="193"/>
        <v>0.67781746062488868</v>
      </c>
      <c r="H3567" s="92"/>
    </row>
    <row r="3568" spans="1:8" s="15" customFormat="1" outlineLevel="2">
      <c r="A3568" s="89" t="s">
        <v>390</v>
      </c>
      <c r="B3568" s="104" t="s">
        <v>2876</v>
      </c>
      <c r="C3568" s="103" t="s">
        <v>2875</v>
      </c>
      <c r="D3568" s="161">
        <v>1089605</v>
      </c>
      <c r="E3568" s="161">
        <v>957812.81</v>
      </c>
      <c r="F3568" s="162">
        <f t="shared" si="192"/>
        <v>131792.18999999994</v>
      </c>
      <c r="G3568" s="52">
        <f t="shared" si="193"/>
        <v>0.87904590195529575</v>
      </c>
      <c r="H3568" s="92"/>
    </row>
    <row r="3569" spans="1:8" s="15" customFormat="1" ht="25.5" outlineLevel="2">
      <c r="A3569" s="89" t="s">
        <v>390</v>
      </c>
      <c r="B3569" s="104" t="s">
        <v>2874</v>
      </c>
      <c r="C3569" s="103" t="s">
        <v>2873</v>
      </c>
      <c r="D3569" s="161">
        <v>1602360</v>
      </c>
      <c r="E3569" s="161">
        <v>1439840</v>
      </c>
      <c r="F3569" s="162">
        <f t="shared" si="192"/>
        <v>162520</v>
      </c>
      <c r="G3569" s="52">
        <f t="shared" si="193"/>
        <v>0.89857460246136944</v>
      </c>
      <c r="H3569" s="92"/>
    </row>
    <row r="3570" spans="1:8" s="15" customFormat="1" ht="25.5" outlineLevel="2">
      <c r="A3570" s="89" t="s">
        <v>390</v>
      </c>
      <c r="B3570" s="104" t="s">
        <v>2872</v>
      </c>
      <c r="C3570" s="103" t="s">
        <v>2871</v>
      </c>
      <c r="D3570" s="161">
        <v>3124602</v>
      </c>
      <c r="E3570" s="161">
        <v>2843388</v>
      </c>
      <c r="F3570" s="162">
        <f t="shared" si="192"/>
        <v>281214</v>
      </c>
      <c r="G3570" s="52">
        <f t="shared" si="193"/>
        <v>0.91000005760733682</v>
      </c>
      <c r="H3570" s="92"/>
    </row>
    <row r="3571" spans="1:8" s="15" customFormat="1" outlineLevel="2">
      <c r="A3571" s="89" t="s">
        <v>390</v>
      </c>
      <c r="B3571" s="104" t="s">
        <v>2870</v>
      </c>
      <c r="C3571" s="103" t="s">
        <v>2869</v>
      </c>
      <c r="D3571" s="161">
        <v>80118</v>
      </c>
      <c r="E3571" s="161">
        <v>72907</v>
      </c>
      <c r="F3571" s="162">
        <f t="shared" si="192"/>
        <v>7211</v>
      </c>
      <c r="G3571" s="52">
        <f t="shared" si="193"/>
        <v>0.90999525699593098</v>
      </c>
      <c r="H3571" s="92"/>
    </row>
    <row r="3572" spans="1:8" s="15" customFormat="1" ht="25.5" outlineLevel="2">
      <c r="A3572" s="89" t="s">
        <v>390</v>
      </c>
      <c r="B3572" s="104" t="s">
        <v>2868</v>
      </c>
      <c r="C3572" s="103" t="s">
        <v>2867</v>
      </c>
      <c r="D3572" s="161">
        <v>400590</v>
      </c>
      <c r="E3572" s="161">
        <v>364537</v>
      </c>
      <c r="F3572" s="162">
        <f t="shared" si="192"/>
        <v>36053</v>
      </c>
      <c r="G3572" s="52">
        <f t="shared" si="193"/>
        <v>0.91000024963179316</v>
      </c>
      <c r="H3572" s="92"/>
    </row>
    <row r="3573" spans="1:8" s="15" customFormat="1" ht="25.5" outlineLevel="2">
      <c r="A3573" s="89" t="s">
        <v>390</v>
      </c>
      <c r="B3573" s="104" t="s">
        <v>2866</v>
      </c>
      <c r="C3573" s="103" t="s">
        <v>2865</v>
      </c>
      <c r="D3573" s="161">
        <v>4807080</v>
      </c>
      <c r="E3573" s="161">
        <v>1806356.96</v>
      </c>
      <c r="F3573" s="162">
        <f t="shared" si="192"/>
        <v>3000723.04</v>
      </c>
      <c r="G3573" s="52">
        <f t="shared" si="193"/>
        <v>0.37577010576066966</v>
      </c>
      <c r="H3573" s="92"/>
    </row>
    <row r="3574" spans="1:8" s="15" customFormat="1" ht="38.25" outlineLevel="2">
      <c r="A3574" s="89" t="s">
        <v>390</v>
      </c>
      <c r="B3574" s="104" t="s">
        <v>2864</v>
      </c>
      <c r="C3574" s="103" t="s">
        <v>2863</v>
      </c>
      <c r="D3574" s="161">
        <v>120177</v>
      </c>
      <c r="E3574" s="161">
        <v>109361</v>
      </c>
      <c r="F3574" s="162">
        <f t="shared" si="192"/>
        <v>10816</v>
      </c>
      <c r="G3574" s="52">
        <f t="shared" si="193"/>
        <v>0.90999941752581603</v>
      </c>
      <c r="H3574" s="92"/>
    </row>
    <row r="3575" spans="1:8" s="15" customFormat="1" ht="25.5" outlineLevel="2">
      <c r="A3575" s="89" t="s">
        <v>390</v>
      </c>
      <c r="B3575" s="104" t="s">
        <v>2862</v>
      </c>
      <c r="C3575" s="103" t="s">
        <v>2861</v>
      </c>
      <c r="D3575" s="161">
        <v>1602360</v>
      </c>
      <c r="E3575" s="161">
        <v>1211569.78</v>
      </c>
      <c r="F3575" s="162">
        <f t="shared" si="192"/>
        <v>390790.22</v>
      </c>
      <c r="G3575" s="52">
        <f t="shared" si="193"/>
        <v>0.75611584163359047</v>
      </c>
      <c r="H3575" s="92"/>
    </row>
    <row r="3576" spans="1:8" s="15" customFormat="1" ht="38.25" outlineLevel="2">
      <c r="A3576" s="89" t="s">
        <v>390</v>
      </c>
      <c r="B3576" s="104" t="s">
        <v>2860</v>
      </c>
      <c r="C3576" s="103" t="s">
        <v>2859</v>
      </c>
      <c r="D3576" s="161">
        <v>2002950</v>
      </c>
      <c r="E3576" s="161">
        <v>1822685</v>
      </c>
      <c r="F3576" s="162">
        <f t="shared" si="192"/>
        <v>180265</v>
      </c>
      <c r="G3576" s="52">
        <f t="shared" si="193"/>
        <v>0.91000024963179316</v>
      </c>
      <c r="H3576" s="92"/>
    </row>
    <row r="3577" spans="1:8" s="15" customFormat="1" ht="25.5" outlineLevel="2">
      <c r="A3577" s="89" t="s">
        <v>390</v>
      </c>
      <c r="B3577" s="104" t="s">
        <v>2858</v>
      </c>
      <c r="C3577" s="103" t="s">
        <v>2857</v>
      </c>
      <c r="D3577" s="161">
        <v>80118</v>
      </c>
      <c r="E3577" s="161">
        <v>72907</v>
      </c>
      <c r="F3577" s="162">
        <f t="shared" si="192"/>
        <v>7211</v>
      </c>
      <c r="G3577" s="52">
        <f t="shared" si="193"/>
        <v>0.90999525699593098</v>
      </c>
      <c r="H3577" s="92"/>
    </row>
    <row r="3578" spans="1:8" s="15" customFormat="1" outlineLevel="2">
      <c r="A3578" s="89" t="s">
        <v>390</v>
      </c>
      <c r="B3578" s="104" t="s">
        <v>2856</v>
      </c>
      <c r="C3578" s="103" t="s">
        <v>2855</v>
      </c>
      <c r="D3578" s="161">
        <v>600885</v>
      </c>
      <c r="E3578" s="161">
        <v>517599.37</v>
      </c>
      <c r="F3578" s="162">
        <f t="shared" si="192"/>
        <v>83285.63</v>
      </c>
      <c r="G3578" s="52">
        <f t="shared" si="193"/>
        <v>0.86139505895470847</v>
      </c>
      <c r="H3578" s="92"/>
    </row>
    <row r="3579" spans="1:8" s="15" customFormat="1" ht="25.5" outlineLevel="2">
      <c r="A3579" s="89" t="s">
        <v>390</v>
      </c>
      <c r="B3579" s="104" t="s">
        <v>2854</v>
      </c>
      <c r="C3579" s="103" t="s">
        <v>2853</v>
      </c>
      <c r="D3579" s="161">
        <v>2732024</v>
      </c>
      <c r="E3579" s="161">
        <v>2486142</v>
      </c>
      <c r="F3579" s="162">
        <f t="shared" si="192"/>
        <v>245882</v>
      </c>
      <c r="G3579" s="52">
        <f t="shared" si="193"/>
        <v>0.91000005856463928</v>
      </c>
      <c r="H3579" s="92"/>
    </row>
    <row r="3580" spans="1:8" s="15" customFormat="1" ht="25.5" outlineLevel="2">
      <c r="A3580" s="89" t="s">
        <v>390</v>
      </c>
      <c r="B3580" s="104" t="s">
        <v>2852</v>
      </c>
      <c r="C3580" s="103" t="s">
        <v>2851</v>
      </c>
      <c r="D3580" s="161">
        <v>8412390</v>
      </c>
      <c r="E3580" s="161">
        <v>5872702.1600000001</v>
      </c>
      <c r="F3580" s="162">
        <f t="shared" si="192"/>
        <v>2539687.84</v>
      </c>
      <c r="G3580" s="52">
        <f t="shared" si="193"/>
        <v>0.69810150979685914</v>
      </c>
      <c r="H3580" s="92"/>
    </row>
    <row r="3581" spans="1:8" s="15" customFormat="1" ht="38.25" outlineLevel="2">
      <c r="A3581" s="89" t="s">
        <v>390</v>
      </c>
      <c r="B3581" s="104" t="s">
        <v>2850</v>
      </c>
      <c r="C3581" s="103" t="s">
        <v>2770</v>
      </c>
      <c r="D3581" s="161">
        <v>12017701</v>
      </c>
      <c r="E3581" s="161">
        <v>10936108</v>
      </c>
      <c r="F3581" s="162">
        <f t="shared" si="192"/>
        <v>1081593</v>
      </c>
      <c r="G3581" s="52">
        <f t="shared" si="193"/>
        <v>0.91000000748895316</v>
      </c>
      <c r="H3581" s="92"/>
    </row>
    <row r="3582" spans="1:8" s="15" customFormat="1" outlineLevel="2">
      <c r="A3582" s="89" t="s">
        <v>390</v>
      </c>
      <c r="B3582" s="104" t="s">
        <v>2847</v>
      </c>
      <c r="C3582" s="103" t="s">
        <v>2846</v>
      </c>
      <c r="D3582" s="161">
        <v>2403540</v>
      </c>
      <c r="E3582" s="161">
        <v>2187221</v>
      </c>
      <c r="F3582" s="162">
        <f t="shared" si="192"/>
        <v>216319</v>
      </c>
      <c r="G3582" s="52">
        <f t="shared" si="193"/>
        <v>0.90999983357880465</v>
      </c>
      <c r="H3582" s="92"/>
    </row>
    <row r="3583" spans="1:8" s="17" customFormat="1" ht="25.5" outlineLevel="2">
      <c r="A3583" s="89" t="s">
        <v>390</v>
      </c>
      <c r="B3583" s="104" t="s">
        <v>2845</v>
      </c>
      <c r="C3583" s="103" t="s">
        <v>2844</v>
      </c>
      <c r="D3583" s="161">
        <v>550811</v>
      </c>
      <c r="E3583" s="161">
        <v>470724.87</v>
      </c>
      <c r="F3583" s="162">
        <f t="shared" si="192"/>
        <v>80086.13</v>
      </c>
      <c r="G3583" s="52">
        <f t="shared" si="193"/>
        <v>0.85460324866424231</v>
      </c>
      <c r="H3583" s="92"/>
    </row>
    <row r="3584" spans="1:8" s="15" customFormat="1" ht="25.5" outlineLevel="2">
      <c r="A3584" s="89" t="s">
        <v>390</v>
      </c>
      <c r="B3584" s="104" t="s">
        <v>2843</v>
      </c>
      <c r="C3584" s="103" t="s">
        <v>2842</v>
      </c>
      <c r="D3584" s="161">
        <v>1602360</v>
      </c>
      <c r="E3584" s="161">
        <v>1458148</v>
      </c>
      <c r="F3584" s="162">
        <f t="shared" si="192"/>
        <v>144212</v>
      </c>
      <c r="G3584" s="52">
        <f t="shared" si="193"/>
        <v>0.91000024963179316</v>
      </c>
      <c r="H3584" s="92"/>
    </row>
    <row r="3585" spans="1:8" s="15" customFormat="1" ht="25.5" outlineLevel="2">
      <c r="A3585" s="89" t="s">
        <v>390</v>
      </c>
      <c r="B3585" s="104" t="s">
        <v>2841</v>
      </c>
      <c r="C3585" s="103" t="s">
        <v>2840</v>
      </c>
      <c r="D3585" s="161">
        <v>3605310</v>
      </c>
      <c r="E3585" s="161">
        <v>3280832</v>
      </c>
      <c r="F3585" s="162">
        <f t="shared" si="192"/>
        <v>324478</v>
      </c>
      <c r="G3585" s="52">
        <f t="shared" si="193"/>
        <v>0.90999997226313412</v>
      </c>
      <c r="H3585" s="92"/>
    </row>
    <row r="3586" spans="1:8" s="15" customFormat="1" ht="25.5" outlineLevel="2">
      <c r="A3586" s="89" t="s">
        <v>390</v>
      </c>
      <c r="B3586" s="104" t="s">
        <v>2839</v>
      </c>
      <c r="C3586" s="103" t="s">
        <v>2838</v>
      </c>
      <c r="D3586" s="161">
        <v>400590</v>
      </c>
      <c r="E3586" s="161">
        <v>364537</v>
      </c>
      <c r="F3586" s="162">
        <f t="shared" si="192"/>
        <v>36053</v>
      </c>
      <c r="G3586" s="52">
        <f t="shared" si="193"/>
        <v>0.91000024963179316</v>
      </c>
      <c r="H3586" s="92"/>
    </row>
    <row r="3587" spans="1:8" s="15" customFormat="1" outlineLevel="2">
      <c r="A3587" s="89" t="s">
        <v>390</v>
      </c>
      <c r="B3587" s="104" t="s">
        <v>2837</v>
      </c>
      <c r="C3587" s="103" t="s">
        <v>2836</v>
      </c>
      <c r="D3587" s="161">
        <v>3204720</v>
      </c>
      <c r="E3587" s="161">
        <v>2915855.5</v>
      </c>
      <c r="F3587" s="162">
        <f t="shared" si="192"/>
        <v>288864.5</v>
      </c>
      <c r="G3587" s="52">
        <f t="shared" si="193"/>
        <v>0.90986279612571452</v>
      </c>
      <c r="H3587" s="92"/>
    </row>
    <row r="3588" spans="1:8" s="15" customFormat="1" outlineLevel="2">
      <c r="A3588" s="89" t="s">
        <v>390</v>
      </c>
      <c r="B3588" s="104" t="s">
        <v>2833</v>
      </c>
      <c r="C3588" s="103" t="s">
        <v>2832</v>
      </c>
      <c r="D3588" s="161">
        <v>2643894</v>
      </c>
      <c r="E3588" s="161">
        <v>2405944</v>
      </c>
      <c r="F3588" s="162">
        <f t="shared" si="192"/>
        <v>237950</v>
      </c>
      <c r="G3588" s="52">
        <f t="shared" si="193"/>
        <v>0.91000017398579525</v>
      </c>
      <c r="H3588" s="92"/>
    </row>
    <row r="3589" spans="1:8" s="15" customFormat="1" ht="25.5" outlineLevel="2">
      <c r="A3589" s="89" t="s">
        <v>390</v>
      </c>
      <c r="B3589" s="104" t="s">
        <v>2827</v>
      </c>
      <c r="C3589" s="103" t="s">
        <v>2826</v>
      </c>
      <c r="D3589" s="161">
        <v>8011800</v>
      </c>
      <c r="E3589" s="161">
        <v>6691434.4100000001</v>
      </c>
      <c r="F3589" s="162">
        <f t="shared" si="192"/>
        <v>1320365.5899999999</v>
      </c>
      <c r="G3589" s="52">
        <f t="shared" si="193"/>
        <v>0.83519738510696728</v>
      </c>
      <c r="H3589" s="92"/>
    </row>
    <row r="3590" spans="1:8" s="15" customFormat="1" outlineLevel="2">
      <c r="A3590" s="89" t="s">
        <v>390</v>
      </c>
      <c r="B3590" s="104" t="s">
        <v>2825</v>
      </c>
      <c r="C3590" s="103" t="s">
        <v>2824</v>
      </c>
      <c r="D3590" s="161">
        <v>400590</v>
      </c>
      <c r="E3590" s="161">
        <v>364537</v>
      </c>
      <c r="F3590" s="162">
        <f t="shared" si="192"/>
        <v>36053</v>
      </c>
      <c r="G3590" s="52">
        <f t="shared" si="193"/>
        <v>0.91000024963179316</v>
      </c>
      <c r="H3590" s="92"/>
    </row>
    <row r="3591" spans="1:8" s="15" customFormat="1" ht="25.5" outlineLevel="2">
      <c r="A3591" s="89" t="s">
        <v>390</v>
      </c>
      <c r="B3591" s="104" t="s">
        <v>2823</v>
      </c>
      <c r="C3591" s="103" t="s">
        <v>2822</v>
      </c>
      <c r="D3591" s="161">
        <v>320472</v>
      </c>
      <c r="E3591" s="161">
        <v>291630</v>
      </c>
      <c r="F3591" s="162">
        <f t="shared" si="192"/>
        <v>28842</v>
      </c>
      <c r="G3591" s="52">
        <f t="shared" si="193"/>
        <v>0.91000149779075867</v>
      </c>
      <c r="H3591" s="92"/>
    </row>
    <row r="3592" spans="1:8" s="15" customFormat="1" ht="25.5" outlineLevel="2">
      <c r="A3592" s="89" t="s">
        <v>390</v>
      </c>
      <c r="B3592" s="104" t="s">
        <v>2821</v>
      </c>
      <c r="C3592" s="103" t="s">
        <v>2820</v>
      </c>
      <c r="D3592" s="161">
        <v>881298</v>
      </c>
      <c r="E3592" s="161">
        <v>801981</v>
      </c>
      <c r="F3592" s="162">
        <f t="shared" si="192"/>
        <v>79317</v>
      </c>
      <c r="G3592" s="52">
        <f t="shared" si="193"/>
        <v>0.9099997957558057</v>
      </c>
      <c r="H3592" s="92"/>
    </row>
    <row r="3593" spans="1:8" s="15" customFormat="1" ht="38.25" outlineLevel="2">
      <c r="A3593" s="89" t="s">
        <v>390</v>
      </c>
      <c r="B3593" s="104" t="s">
        <v>2819</v>
      </c>
      <c r="C3593" s="103" t="s">
        <v>2818</v>
      </c>
      <c r="D3593" s="161">
        <v>5191647</v>
      </c>
      <c r="E3593" s="161">
        <v>4652945.76</v>
      </c>
      <c r="F3593" s="162">
        <f t="shared" si="192"/>
        <v>538701.24000000022</v>
      </c>
      <c r="G3593" s="52">
        <f t="shared" si="193"/>
        <v>0.89623692828114077</v>
      </c>
      <c r="H3593" s="92"/>
    </row>
    <row r="3594" spans="1:8" s="15" customFormat="1" ht="25.5" outlineLevel="2">
      <c r="A3594" s="89" t="s">
        <v>390</v>
      </c>
      <c r="B3594" s="104" t="s">
        <v>2817</v>
      </c>
      <c r="C3594" s="103" t="s">
        <v>2816</v>
      </c>
      <c r="D3594" s="161">
        <v>1602360</v>
      </c>
      <c r="E3594" s="161">
        <v>1458148</v>
      </c>
      <c r="F3594" s="162">
        <f t="shared" si="192"/>
        <v>144212</v>
      </c>
      <c r="G3594" s="52">
        <f t="shared" si="193"/>
        <v>0.91000024963179316</v>
      </c>
      <c r="H3594" s="92"/>
    </row>
    <row r="3595" spans="1:8" s="15" customFormat="1" ht="25.5" outlineLevel="2">
      <c r="A3595" s="89" t="s">
        <v>390</v>
      </c>
      <c r="B3595" s="104" t="s">
        <v>2815</v>
      </c>
      <c r="C3595" s="103" t="s">
        <v>2814</v>
      </c>
      <c r="D3595" s="161">
        <v>1562301</v>
      </c>
      <c r="E3595" s="161">
        <v>1375952.31</v>
      </c>
      <c r="F3595" s="162">
        <f t="shared" si="192"/>
        <v>186348.68999999994</v>
      </c>
      <c r="G3595" s="52">
        <f t="shared" si="193"/>
        <v>0.88072164710897582</v>
      </c>
      <c r="H3595" s="92"/>
    </row>
    <row r="3596" spans="1:8" s="15" customFormat="1" ht="25.5" outlineLevel="2">
      <c r="A3596" s="89" t="s">
        <v>390</v>
      </c>
      <c r="B3596" s="104" t="s">
        <v>2813</v>
      </c>
      <c r="C3596" s="103" t="s">
        <v>2812</v>
      </c>
      <c r="D3596" s="161">
        <v>2108705.7999999998</v>
      </c>
      <c r="E3596" s="161">
        <v>1918922</v>
      </c>
      <c r="F3596" s="162">
        <f t="shared" si="192"/>
        <v>189783.79999999981</v>
      </c>
      <c r="G3596" s="52">
        <f t="shared" si="193"/>
        <v>0.90999986816558298</v>
      </c>
      <c r="H3596" s="92"/>
    </row>
    <row r="3597" spans="1:8" s="15" customFormat="1" ht="25.5" outlineLevel="2">
      <c r="A3597" s="89" t="s">
        <v>390</v>
      </c>
      <c r="B3597" s="104" t="s">
        <v>2811</v>
      </c>
      <c r="C3597" s="103" t="s">
        <v>2810</v>
      </c>
      <c r="D3597" s="161">
        <v>4106048</v>
      </c>
      <c r="E3597" s="161">
        <v>3736504</v>
      </c>
      <c r="F3597" s="162">
        <f t="shared" si="192"/>
        <v>369544</v>
      </c>
      <c r="G3597" s="52">
        <f t="shared" si="193"/>
        <v>0.91000007793381865</v>
      </c>
      <c r="H3597" s="92"/>
    </row>
    <row r="3598" spans="1:8" s="15" customFormat="1" ht="38.25" outlineLevel="2">
      <c r="A3598" s="89" t="s">
        <v>390</v>
      </c>
      <c r="B3598" s="104" t="s">
        <v>2809</v>
      </c>
      <c r="C3598" s="103" t="s">
        <v>2808</v>
      </c>
      <c r="D3598" s="161">
        <v>240354</v>
      </c>
      <c r="E3598" s="161">
        <v>212319.61</v>
      </c>
      <c r="F3598" s="162">
        <f t="shared" si="192"/>
        <v>28034.390000000014</v>
      </c>
      <c r="G3598" s="52">
        <f t="shared" si="193"/>
        <v>0.88336208259483917</v>
      </c>
      <c r="H3598" s="92"/>
    </row>
    <row r="3599" spans="1:8" s="15" customFormat="1" ht="25.5" outlineLevel="2">
      <c r="A3599" s="89" t="s">
        <v>390</v>
      </c>
      <c r="B3599" s="104" t="s">
        <v>2807</v>
      </c>
      <c r="C3599" s="103" t="s">
        <v>2806</v>
      </c>
      <c r="D3599" s="161">
        <v>560826</v>
      </c>
      <c r="E3599" s="161">
        <v>457499.38</v>
      </c>
      <c r="F3599" s="162">
        <f t="shared" si="192"/>
        <v>103326.62</v>
      </c>
      <c r="G3599" s="52">
        <f t="shared" si="193"/>
        <v>0.81575993267073921</v>
      </c>
      <c r="H3599" s="92"/>
    </row>
    <row r="3600" spans="1:8" s="15" customFormat="1" ht="127.5" outlineLevel="2">
      <c r="A3600" s="89" t="s">
        <v>390</v>
      </c>
      <c r="B3600" s="104" t="s">
        <v>2805</v>
      </c>
      <c r="C3600" s="103" t="s">
        <v>2804</v>
      </c>
      <c r="D3600" s="161">
        <v>2804130</v>
      </c>
      <c r="E3600" s="161">
        <v>2519721</v>
      </c>
      <c r="F3600" s="162">
        <f t="shared" si="192"/>
        <v>284409</v>
      </c>
      <c r="G3600" s="52">
        <f t="shared" si="193"/>
        <v>0.89857495907821683</v>
      </c>
      <c r="H3600" s="92"/>
    </row>
    <row r="3601" spans="1:8" s="15" customFormat="1" ht="25.5" outlineLevel="2">
      <c r="A3601" s="89" t="s">
        <v>390</v>
      </c>
      <c r="B3601" s="104" t="s">
        <v>2803</v>
      </c>
      <c r="C3601" s="103" t="s">
        <v>2802</v>
      </c>
      <c r="D3601" s="161">
        <v>231540.6</v>
      </c>
      <c r="E3601" s="161">
        <v>210702</v>
      </c>
      <c r="F3601" s="162">
        <f t="shared" si="192"/>
        <v>20838.600000000006</v>
      </c>
      <c r="G3601" s="52">
        <f t="shared" si="193"/>
        <v>0.91000023322043733</v>
      </c>
      <c r="H3601" s="92"/>
    </row>
    <row r="3602" spans="1:8" s="15" customFormat="1" ht="25.5" outlineLevel="2">
      <c r="A3602" s="89" t="s">
        <v>390</v>
      </c>
      <c r="B3602" s="104" t="s">
        <v>2801</v>
      </c>
      <c r="C3602" s="103" t="s">
        <v>2800</v>
      </c>
      <c r="D3602" s="161">
        <v>2083068</v>
      </c>
      <c r="E3602" s="161">
        <v>571990</v>
      </c>
      <c r="F3602" s="162">
        <f t="shared" si="192"/>
        <v>1511078</v>
      </c>
      <c r="G3602" s="52">
        <f t="shared" si="193"/>
        <v>0.27459017180428097</v>
      </c>
      <c r="H3602" s="92"/>
    </row>
    <row r="3603" spans="1:8" s="15" customFormat="1" ht="25.5" outlineLevel="2">
      <c r="A3603" s="89" t="s">
        <v>390</v>
      </c>
      <c r="B3603" s="104" t="s">
        <v>2799</v>
      </c>
      <c r="C3603" s="103" t="s">
        <v>2798</v>
      </c>
      <c r="D3603" s="161">
        <v>2403540</v>
      </c>
      <c r="E3603" s="161">
        <v>2187221</v>
      </c>
      <c r="F3603" s="162">
        <f t="shared" si="192"/>
        <v>216319</v>
      </c>
      <c r="G3603" s="52">
        <f t="shared" si="193"/>
        <v>0.90999983357880465</v>
      </c>
      <c r="H3603" s="92"/>
    </row>
    <row r="3604" spans="1:8" s="15" customFormat="1" ht="25.5" outlineLevel="2">
      <c r="A3604" s="89" t="s">
        <v>390</v>
      </c>
      <c r="B3604" s="104" t="s">
        <v>2797</v>
      </c>
      <c r="C3604" s="103" t="s">
        <v>2796</v>
      </c>
      <c r="D3604" s="161">
        <v>6008850</v>
      </c>
      <c r="E3604" s="161">
        <v>5468054</v>
      </c>
      <c r="F3604" s="162">
        <f t="shared" si="192"/>
        <v>540796</v>
      </c>
      <c r="G3604" s="52">
        <f t="shared" si="193"/>
        <v>0.91000008321059767</v>
      </c>
      <c r="H3604" s="92"/>
    </row>
    <row r="3605" spans="1:8" s="15" customFormat="1" ht="25.5" outlineLevel="2">
      <c r="A3605" s="89" t="s">
        <v>390</v>
      </c>
      <c r="B3605" s="104" t="s">
        <v>2795</v>
      </c>
      <c r="C3605" s="103" t="s">
        <v>2794</v>
      </c>
      <c r="D3605" s="161">
        <v>5007375</v>
      </c>
      <c r="E3605" s="161">
        <v>4556711</v>
      </c>
      <c r="F3605" s="162">
        <f t="shared" si="192"/>
        <v>450664</v>
      </c>
      <c r="G3605" s="52">
        <f t="shared" si="193"/>
        <v>0.90999995007364143</v>
      </c>
      <c r="H3605" s="92"/>
    </row>
    <row r="3606" spans="1:8" s="15" customFormat="1" ht="38.25" outlineLevel="2">
      <c r="A3606" s="89" t="s">
        <v>390</v>
      </c>
      <c r="B3606" s="104" t="s">
        <v>2791</v>
      </c>
      <c r="C3606" s="103" t="s">
        <v>2790</v>
      </c>
      <c r="D3606" s="161">
        <v>100148</v>
      </c>
      <c r="E3606" s="161">
        <v>91135</v>
      </c>
      <c r="F3606" s="162">
        <f t="shared" si="192"/>
        <v>9013</v>
      </c>
      <c r="G3606" s="52">
        <f t="shared" si="193"/>
        <v>0.91000319527099893</v>
      </c>
      <c r="H3606" s="92"/>
    </row>
    <row r="3607" spans="1:8" s="15" customFormat="1" ht="25.5" outlineLevel="2">
      <c r="A3607" s="89" t="s">
        <v>390</v>
      </c>
      <c r="B3607" s="104" t="s">
        <v>2789</v>
      </c>
      <c r="C3607" s="103" t="s">
        <v>2788</v>
      </c>
      <c r="D3607" s="161">
        <v>400590</v>
      </c>
      <c r="E3607" s="161">
        <v>364537</v>
      </c>
      <c r="F3607" s="162">
        <f t="shared" si="192"/>
        <v>36053</v>
      </c>
      <c r="G3607" s="52">
        <f t="shared" si="193"/>
        <v>0.91000024963179316</v>
      </c>
      <c r="H3607" s="92"/>
    </row>
    <row r="3608" spans="1:8" s="15" customFormat="1" ht="38.25" outlineLevel="2">
      <c r="A3608" s="89" t="s">
        <v>390</v>
      </c>
      <c r="B3608" s="104" t="s">
        <v>2787</v>
      </c>
      <c r="C3608" s="103" t="s">
        <v>2786</v>
      </c>
      <c r="D3608" s="161">
        <v>240354</v>
      </c>
      <c r="E3608" s="161">
        <v>218722</v>
      </c>
      <c r="F3608" s="162">
        <f t="shared" si="192"/>
        <v>21632</v>
      </c>
      <c r="G3608" s="52">
        <f t="shared" si="193"/>
        <v>0.90999941752581603</v>
      </c>
      <c r="H3608" s="92"/>
    </row>
    <row r="3609" spans="1:8" s="15" customFormat="1" ht="25.5" outlineLevel="2">
      <c r="A3609" s="89" t="s">
        <v>390</v>
      </c>
      <c r="B3609" s="104" t="s">
        <v>2785</v>
      </c>
      <c r="C3609" s="103" t="s">
        <v>2784</v>
      </c>
      <c r="D3609" s="161">
        <v>1041534</v>
      </c>
      <c r="E3609" s="161">
        <v>947796</v>
      </c>
      <c r="F3609" s="162">
        <f t="shared" si="192"/>
        <v>93738</v>
      </c>
      <c r="G3609" s="52">
        <f t="shared" si="193"/>
        <v>0.91000005760733682</v>
      </c>
      <c r="H3609" s="92"/>
    </row>
    <row r="3610" spans="1:8" s="15" customFormat="1" ht="25.5" outlineLevel="2">
      <c r="A3610" s="89" t="s">
        <v>390</v>
      </c>
      <c r="B3610" s="104" t="s">
        <v>2783</v>
      </c>
      <c r="C3610" s="103" t="s">
        <v>2782</v>
      </c>
      <c r="D3610" s="161">
        <v>400590</v>
      </c>
      <c r="E3610" s="161">
        <v>364537</v>
      </c>
      <c r="F3610" s="162">
        <f t="shared" si="192"/>
        <v>36053</v>
      </c>
      <c r="G3610" s="52">
        <f t="shared" si="193"/>
        <v>0.91000024963179316</v>
      </c>
      <c r="H3610" s="92"/>
    </row>
    <row r="3611" spans="1:8" s="15" customFormat="1" ht="25.5" outlineLevel="2">
      <c r="A3611" s="89" t="s">
        <v>390</v>
      </c>
      <c r="B3611" s="104" t="s">
        <v>2781</v>
      </c>
      <c r="C3611" s="103" t="s">
        <v>2780</v>
      </c>
      <c r="D3611" s="161">
        <v>1217794</v>
      </c>
      <c r="E3611" s="161">
        <v>1108193</v>
      </c>
      <c r="F3611" s="162">
        <f t="shared" si="192"/>
        <v>109601</v>
      </c>
      <c r="G3611" s="52">
        <f t="shared" si="193"/>
        <v>0.91000037773219444</v>
      </c>
      <c r="H3611" s="92"/>
    </row>
    <row r="3612" spans="1:8" s="15" customFormat="1" ht="25.5" outlineLevel="2">
      <c r="A3612" s="89" t="s">
        <v>390</v>
      </c>
      <c r="B3612" s="104" t="s">
        <v>2779</v>
      </c>
      <c r="C3612" s="103" t="s">
        <v>2778</v>
      </c>
      <c r="D3612" s="161">
        <v>490321.8</v>
      </c>
      <c r="E3612" s="161">
        <v>446193</v>
      </c>
      <c r="F3612" s="162">
        <f t="shared" si="192"/>
        <v>44128.799999999988</v>
      </c>
      <c r="G3612" s="52">
        <f t="shared" si="193"/>
        <v>0.91000033039526285</v>
      </c>
      <c r="H3612" s="92"/>
    </row>
    <row r="3613" spans="1:8" s="15" customFormat="1" ht="25.5" outlineLevel="2">
      <c r="A3613" s="89" t="s">
        <v>390</v>
      </c>
      <c r="B3613" s="104" t="s">
        <v>2777</v>
      </c>
      <c r="C3613" s="103" t="s">
        <v>2776</v>
      </c>
      <c r="D3613" s="161">
        <v>1201770</v>
      </c>
      <c r="E3613" s="161">
        <v>683626.47</v>
      </c>
      <c r="F3613" s="162">
        <f t="shared" ref="F3613:F3676" si="194">D3613-E3613</f>
        <v>518143.53</v>
      </c>
      <c r="G3613" s="52">
        <f t="shared" ref="G3613:G3676" si="195">E3613/D3613</f>
        <v>0.5688496717341921</v>
      </c>
      <c r="H3613" s="92"/>
    </row>
    <row r="3614" spans="1:8" s="15" customFormat="1" ht="25.5" outlineLevel="2">
      <c r="A3614" s="89" t="s">
        <v>390</v>
      </c>
      <c r="B3614" s="104" t="s">
        <v>2773</v>
      </c>
      <c r="C3614" s="103" t="s">
        <v>2772</v>
      </c>
      <c r="D3614" s="161">
        <v>701033</v>
      </c>
      <c r="E3614" s="161">
        <v>637940</v>
      </c>
      <c r="F3614" s="162">
        <f t="shared" si="194"/>
        <v>63093</v>
      </c>
      <c r="G3614" s="52">
        <f t="shared" si="195"/>
        <v>0.90999995720600879</v>
      </c>
      <c r="H3614" s="92"/>
    </row>
    <row r="3615" spans="1:8" s="15" customFormat="1" ht="38.25" outlineLevel="2">
      <c r="A3615" s="89" t="s">
        <v>390</v>
      </c>
      <c r="B3615" s="104" t="s">
        <v>2771</v>
      </c>
      <c r="C3615" s="103" t="s">
        <v>2770</v>
      </c>
      <c r="D3615" s="161">
        <v>5207670</v>
      </c>
      <c r="E3615" s="161">
        <v>4738980</v>
      </c>
      <c r="F3615" s="162">
        <f t="shared" si="194"/>
        <v>468690</v>
      </c>
      <c r="G3615" s="52">
        <f t="shared" si="195"/>
        <v>0.91000005760733682</v>
      </c>
      <c r="H3615" s="92"/>
    </row>
    <row r="3616" spans="1:8" s="15" customFormat="1" ht="38.25" outlineLevel="2">
      <c r="A3616" s="89" t="s">
        <v>390</v>
      </c>
      <c r="B3616" s="104" t="s">
        <v>2769</v>
      </c>
      <c r="C3616" s="103" t="s">
        <v>2768</v>
      </c>
      <c r="D3616" s="161">
        <v>801180</v>
      </c>
      <c r="E3616" s="161">
        <v>729074</v>
      </c>
      <c r="F3616" s="162">
        <f t="shared" si="194"/>
        <v>72106</v>
      </c>
      <c r="G3616" s="52">
        <f t="shared" si="195"/>
        <v>0.91000024963179316</v>
      </c>
      <c r="H3616" s="92"/>
    </row>
    <row r="3617" spans="1:8" s="15" customFormat="1" ht="25.5" outlineLevel="2">
      <c r="A3617" s="89" t="s">
        <v>390</v>
      </c>
      <c r="B3617" s="104" t="s">
        <v>2765</v>
      </c>
      <c r="C3617" s="103" t="s">
        <v>2764</v>
      </c>
      <c r="D3617" s="161">
        <v>2002950</v>
      </c>
      <c r="E3617" s="161">
        <v>1681126.33</v>
      </c>
      <c r="F3617" s="162">
        <f t="shared" si="194"/>
        <v>321823.66999999993</v>
      </c>
      <c r="G3617" s="52">
        <f t="shared" si="195"/>
        <v>0.83932516038842708</v>
      </c>
      <c r="H3617" s="92"/>
    </row>
    <row r="3618" spans="1:8" s="15" customFormat="1" ht="38.25" outlineLevel="2">
      <c r="A3618" s="89" t="s">
        <v>390</v>
      </c>
      <c r="B3618" s="104" t="s">
        <v>2763</v>
      </c>
      <c r="C3618" s="103" t="s">
        <v>2719</v>
      </c>
      <c r="D3618" s="161">
        <v>288425</v>
      </c>
      <c r="E3618" s="161">
        <v>262467</v>
      </c>
      <c r="F3618" s="162">
        <f t="shared" si="194"/>
        <v>25958</v>
      </c>
      <c r="G3618" s="52">
        <f t="shared" si="195"/>
        <v>0.91000086677645831</v>
      </c>
      <c r="H3618" s="92"/>
    </row>
    <row r="3619" spans="1:8" s="15" customFormat="1" ht="25.5" outlineLevel="2">
      <c r="A3619" s="89" t="s">
        <v>390</v>
      </c>
      <c r="B3619" s="104" t="s">
        <v>2762</v>
      </c>
      <c r="C3619" s="103" t="s">
        <v>2761</v>
      </c>
      <c r="D3619" s="161">
        <v>400590</v>
      </c>
      <c r="E3619" s="161">
        <v>364537</v>
      </c>
      <c r="F3619" s="162">
        <f t="shared" si="194"/>
        <v>36053</v>
      </c>
      <c r="G3619" s="52">
        <f t="shared" si="195"/>
        <v>0.91000024963179316</v>
      </c>
      <c r="H3619" s="92"/>
    </row>
    <row r="3620" spans="1:8" s="15" customFormat="1" ht="25.5" outlineLevel="2">
      <c r="A3620" s="89" t="s">
        <v>390</v>
      </c>
      <c r="B3620" s="104" t="s">
        <v>2758</v>
      </c>
      <c r="C3620" s="103" t="s">
        <v>2757</v>
      </c>
      <c r="D3620" s="161">
        <v>500738</v>
      </c>
      <c r="E3620" s="161">
        <v>455672</v>
      </c>
      <c r="F3620" s="162">
        <f t="shared" si="194"/>
        <v>45066</v>
      </c>
      <c r="G3620" s="52">
        <f t="shared" si="195"/>
        <v>0.91000083876198734</v>
      </c>
      <c r="H3620" s="92"/>
    </row>
    <row r="3621" spans="1:8" s="15" customFormat="1" ht="25.5" outlineLevel="2">
      <c r="A3621" s="89" t="s">
        <v>390</v>
      </c>
      <c r="B3621" s="104" t="s">
        <v>2756</v>
      </c>
      <c r="C3621" s="103" t="s">
        <v>2755</v>
      </c>
      <c r="D3621" s="161">
        <v>450664</v>
      </c>
      <c r="E3621" s="161">
        <v>409500</v>
      </c>
      <c r="F3621" s="162">
        <f t="shared" si="194"/>
        <v>41164</v>
      </c>
      <c r="G3621" s="52">
        <f t="shared" si="195"/>
        <v>0.90865922283563805</v>
      </c>
      <c r="H3621" s="92"/>
    </row>
    <row r="3622" spans="1:8" s="15" customFormat="1" ht="25.5" outlineLevel="2">
      <c r="A3622" s="89" t="s">
        <v>390</v>
      </c>
      <c r="B3622" s="104" t="s">
        <v>2754</v>
      </c>
      <c r="C3622" s="103" t="s">
        <v>2753</v>
      </c>
      <c r="D3622" s="161">
        <v>1017499</v>
      </c>
      <c r="E3622" s="161">
        <v>925924</v>
      </c>
      <c r="F3622" s="162">
        <f t="shared" si="194"/>
        <v>91575</v>
      </c>
      <c r="G3622" s="52">
        <f t="shared" si="195"/>
        <v>0.90999991154782467</v>
      </c>
      <c r="H3622" s="92"/>
    </row>
    <row r="3623" spans="1:8" s="15" customFormat="1" ht="38.25" outlineLevel="2">
      <c r="A3623" s="89" t="s">
        <v>390</v>
      </c>
      <c r="B3623" s="104" t="s">
        <v>2752</v>
      </c>
      <c r="C3623" s="103" t="s">
        <v>2751</v>
      </c>
      <c r="D3623" s="161">
        <v>6945229</v>
      </c>
      <c r="E3623" s="161">
        <v>2285531</v>
      </c>
      <c r="F3623" s="162">
        <f t="shared" si="194"/>
        <v>4659698</v>
      </c>
      <c r="G3623" s="52">
        <f t="shared" si="195"/>
        <v>0.32907928593859181</v>
      </c>
      <c r="H3623" s="92"/>
    </row>
    <row r="3624" spans="1:8" s="15" customFormat="1" ht="25.5" outlineLevel="2">
      <c r="A3624" s="89" t="s">
        <v>390</v>
      </c>
      <c r="B3624" s="104" t="s">
        <v>2750</v>
      </c>
      <c r="C3624" s="103" t="s">
        <v>2749</v>
      </c>
      <c r="D3624" s="161">
        <v>762723.8</v>
      </c>
      <c r="E3624" s="161">
        <v>685365</v>
      </c>
      <c r="F3624" s="162">
        <f t="shared" si="194"/>
        <v>77358.800000000047</v>
      </c>
      <c r="G3624" s="52">
        <f t="shared" si="195"/>
        <v>0.89857560495686639</v>
      </c>
      <c r="H3624" s="92"/>
    </row>
    <row r="3625" spans="1:8" s="15" customFormat="1" ht="25.5" outlineLevel="2">
      <c r="A3625" s="89" t="s">
        <v>390</v>
      </c>
      <c r="B3625" s="104" t="s">
        <v>2748</v>
      </c>
      <c r="C3625" s="103" t="s">
        <v>2747</v>
      </c>
      <c r="D3625" s="161">
        <v>456673</v>
      </c>
      <c r="E3625" s="161">
        <v>415516.22</v>
      </c>
      <c r="F3625" s="162">
        <f t="shared" si="194"/>
        <v>41156.780000000028</v>
      </c>
      <c r="G3625" s="52">
        <f t="shared" si="195"/>
        <v>0.90987691411578953</v>
      </c>
      <c r="H3625" s="92"/>
    </row>
    <row r="3626" spans="1:8" s="15" customFormat="1" ht="38.25" outlineLevel="2">
      <c r="A3626" s="89" t="s">
        <v>390</v>
      </c>
      <c r="B3626" s="104" t="s">
        <v>2746</v>
      </c>
      <c r="C3626" s="103" t="s">
        <v>2745</v>
      </c>
      <c r="D3626" s="161">
        <v>2603835</v>
      </c>
      <c r="E3626" s="161">
        <v>1929798</v>
      </c>
      <c r="F3626" s="162">
        <f t="shared" si="194"/>
        <v>674037</v>
      </c>
      <c r="G3626" s="52">
        <f t="shared" si="195"/>
        <v>0.74113682318580099</v>
      </c>
      <c r="H3626" s="92"/>
    </row>
    <row r="3627" spans="1:8" s="15" customFormat="1" ht="25.5" outlineLevel="2">
      <c r="A3627" s="89" t="s">
        <v>390</v>
      </c>
      <c r="B3627" s="104" t="s">
        <v>2744</v>
      </c>
      <c r="C3627" s="103" t="s">
        <v>2743</v>
      </c>
      <c r="D3627" s="161">
        <v>801180</v>
      </c>
      <c r="E3627" s="161">
        <v>729074</v>
      </c>
      <c r="F3627" s="162">
        <f t="shared" si="194"/>
        <v>72106</v>
      </c>
      <c r="G3627" s="52">
        <f t="shared" si="195"/>
        <v>0.91000024963179316</v>
      </c>
      <c r="H3627" s="92"/>
    </row>
    <row r="3628" spans="1:8" s="15" customFormat="1" ht="38.25" outlineLevel="2">
      <c r="A3628" s="89" t="s">
        <v>390</v>
      </c>
      <c r="B3628" s="104" t="s">
        <v>2742</v>
      </c>
      <c r="C3628" s="103" t="s">
        <v>2741</v>
      </c>
      <c r="D3628" s="161">
        <v>250369</v>
      </c>
      <c r="E3628" s="161">
        <v>220196.63</v>
      </c>
      <c r="F3628" s="162">
        <f t="shared" si="194"/>
        <v>30172.369999999995</v>
      </c>
      <c r="G3628" s="52">
        <f t="shared" si="195"/>
        <v>0.87948839512878996</v>
      </c>
      <c r="H3628" s="92"/>
    </row>
    <row r="3629" spans="1:8" s="15" customFormat="1" ht="25.5" outlineLevel="2">
      <c r="A3629" s="89" t="s">
        <v>390</v>
      </c>
      <c r="B3629" s="104" t="s">
        <v>2740</v>
      </c>
      <c r="C3629" s="103" t="s">
        <v>2739</v>
      </c>
      <c r="D3629" s="161">
        <v>200295</v>
      </c>
      <c r="E3629" s="161">
        <v>182000</v>
      </c>
      <c r="F3629" s="162">
        <f t="shared" si="194"/>
        <v>18295</v>
      </c>
      <c r="G3629" s="52">
        <f t="shared" si="195"/>
        <v>0.90865972690281838</v>
      </c>
      <c r="H3629" s="92"/>
    </row>
    <row r="3630" spans="1:8" s="15" customFormat="1" ht="25.5" outlineLevel="2">
      <c r="A3630" s="89" t="s">
        <v>390</v>
      </c>
      <c r="B3630" s="104" t="s">
        <v>2738</v>
      </c>
      <c r="C3630" s="103" t="s">
        <v>2737</v>
      </c>
      <c r="D3630" s="161">
        <v>3304868</v>
      </c>
      <c r="E3630" s="161">
        <v>2494942.0499999998</v>
      </c>
      <c r="F3630" s="162">
        <f t="shared" si="194"/>
        <v>809925.95000000019</v>
      </c>
      <c r="G3630" s="52">
        <f t="shared" si="195"/>
        <v>0.75492941019126936</v>
      </c>
      <c r="H3630" s="92"/>
    </row>
    <row r="3631" spans="1:8" s="15" customFormat="1" outlineLevel="2">
      <c r="A3631" s="89" t="s">
        <v>390</v>
      </c>
      <c r="B3631" s="104" t="s">
        <v>2736</v>
      </c>
      <c r="C3631" s="103" t="s">
        <v>2735</v>
      </c>
      <c r="D3631" s="161">
        <v>1241829</v>
      </c>
      <c r="E3631" s="161">
        <v>1130064</v>
      </c>
      <c r="F3631" s="162">
        <f t="shared" si="194"/>
        <v>111765</v>
      </c>
      <c r="G3631" s="52">
        <f t="shared" si="195"/>
        <v>0.90999968594709901</v>
      </c>
      <c r="H3631" s="92"/>
    </row>
    <row r="3632" spans="1:8" s="15" customFormat="1" ht="38.25" outlineLevel="2">
      <c r="A3632" s="89" t="s">
        <v>390</v>
      </c>
      <c r="B3632" s="104" t="s">
        <v>2734</v>
      </c>
      <c r="C3632" s="103" t="s">
        <v>2733</v>
      </c>
      <c r="D3632" s="161">
        <v>11216521</v>
      </c>
      <c r="E3632" s="161">
        <v>10207034</v>
      </c>
      <c r="F3632" s="162">
        <f t="shared" si="194"/>
        <v>1009487</v>
      </c>
      <c r="G3632" s="52">
        <f t="shared" si="195"/>
        <v>0.90999999019303757</v>
      </c>
      <c r="H3632" s="92"/>
    </row>
    <row r="3633" spans="1:8" s="15" customFormat="1" outlineLevel="2">
      <c r="A3633" s="89" t="s">
        <v>390</v>
      </c>
      <c r="B3633" s="104" t="s">
        <v>2732</v>
      </c>
      <c r="C3633" s="103" t="s">
        <v>2731</v>
      </c>
      <c r="D3633" s="161">
        <v>801180</v>
      </c>
      <c r="E3633" s="161">
        <v>729074</v>
      </c>
      <c r="F3633" s="162">
        <f t="shared" si="194"/>
        <v>72106</v>
      </c>
      <c r="G3633" s="52">
        <f t="shared" si="195"/>
        <v>0.91000024963179316</v>
      </c>
      <c r="H3633" s="92"/>
    </row>
    <row r="3634" spans="1:8" s="15" customFormat="1" ht="38.25" outlineLevel="2">
      <c r="A3634" s="89" t="s">
        <v>390</v>
      </c>
      <c r="B3634" s="104" t="s">
        <v>2730</v>
      </c>
      <c r="C3634" s="103" t="s">
        <v>2729</v>
      </c>
      <c r="D3634" s="161">
        <v>801180</v>
      </c>
      <c r="E3634" s="161">
        <v>728209.38</v>
      </c>
      <c r="F3634" s="162">
        <f t="shared" si="194"/>
        <v>72970.62</v>
      </c>
      <c r="G3634" s="52">
        <f t="shared" si="195"/>
        <v>0.9089210664270202</v>
      </c>
      <c r="H3634" s="92"/>
    </row>
    <row r="3635" spans="1:8" s="15" customFormat="1" ht="25.5" outlineLevel="2">
      <c r="A3635" s="89" t="s">
        <v>390</v>
      </c>
      <c r="B3635" s="104" t="s">
        <v>2728</v>
      </c>
      <c r="C3635" s="103" t="s">
        <v>2727</v>
      </c>
      <c r="D3635" s="161">
        <v>8083907</v>
      </c>
      <c r="E3635" s="161">
        <v>7356355</v>
      </c>
      <c r="F3635" s="162">
        <f t="shared" si="194"/>
        <v>727552</v>
      </c>
      <c r="G3635" s="52">
        <f t="shared" si="195"/>
        <v>0.90999995423005242</v>
      </c>
      <c r="H3635" s="92"/>
    </row>
    <row r="3636" spans="1:8" s="15" customFormat="1" ht="25.5" outlineLevel="2">
      <c r="A3636" s="89" t="s">
        <v>390</v>
      </c>
      <c r="B3636" s="104" t="s">
        <v>2726</v>
      </c>
      <c r="C3636" s="103" t="s">
        <v>2725</v>
      </c>
      <c r="D3636" s="161">
        <v>3364956</v>
      </c>
      <c r="E3636" s="161">
        <v>3062110</v>
      </c>
      <c r="F3636" s="162">
        <f t="shared" si="194"/>
        <v>302846</v>
      </c>
      <c r="G3636" s="52">
        <f t="shared" si="195"/>
        <v>0.91000001188722823</v>
      </c>
      <c r="H3636" s="92"/>
    </row>
    <row r="3637" spans="1:8" s="15" customFormat="1" outlineLevel="2">
      <c r="A3637" s="89" t="s">
        <v>390</v>
      </c>
      <c r="B3637" s="104" t="s">
        <v>2724</v>
      </c>
      <c r="C3637" s="103" t="s">
        <v>2723</v>
      </c>
      <c r="D3637" s="161">
        <v>6409440</v>
      </c>
      <c r="E3637" s="161">
        <v>5832590</v>
      </c>
      <c r="F3637" s="162">
        <f t="shared" si="194"/>
        <v>576850</v>
      </c>
      <c r="G3637" s="52">
        <f t="shared" si="195"/>
        <v>0.90999993759205178</v>
      </c>
      <c r="H3637" s="92"/>
    </row>
    <row r="3638" spans="1:8" s="15" customFormat="1" ht="38.25" outlineLevel="2">
      <c r="A3638" s="89" t="s">
        <v>390</v>
      </c>
      <c r="B3638" s="104" t="s">
        <v>2722</v>
      </c>
      <c r="C3638" s="103" t="s">
        <v>2721</v>
      </c>
      <c r="D3638" s="161">
        <v>1362006</v>
      </c>
      <c r="E3638" s="161">
        <v>631642.25</v>
      </c>
      <c r="F3638" s="162">
        <f t="shared" si="194"/>
        <v>730363.75</v>
      </c>
      <c r="G3638" s="52">
        <f t="shared" si="195"/>
        <v>0.4637587866720117</v>
      </c>
      <c r="H3638" s="92"/>
    </row>
    <row r="3639" spans="1:8" s="15" customFormat="1" ht="38.25" outlineLevel="2">
      <c r="A3639" s="89" t="s">
        <v>390</v>
      </c>
      <c r="B3639" s="104" t="s">
        <v>2720</v>
      </c>
      <c r="C3639" s="103" t="s">
        <v>2719</v>
      </c>
      <c r="D3639" s="161">
        <v>240354</v>
      </c>
      <c r="E3639" s="161">
        <v>218722</v>
      </c>
      <c r="F3639" s="162">
        <f t="shared" si="194"/>
        <v>21632</v>
      </c>
      <c r="G3639" s="52">
        <f t="shared" si="195"/>
        <v>0.90999941752581603</v>
      </c>
      <c r="H3639" s="92"/>
    </row>
    <row r="3640" spans="1:8" s="15" customFormat="1" ht="25.5" outlineLevel="2">
      <c r="A3640" s="89" t="s">
        <v>390</v>
      </c>
      <c r="B3640" s="104" t="s">
        <v>2718</v>
      </c>
      <c r="C3640" s="103" t="s">
        <v>2717</v>
      </c>
      <c r="D3640" s="161">
        <v>761121</v>
      </c>
      <c r="E3640" s="161">
        <v>692620</v>
      </c>
      <c r="F3640" s="162">
        <f t="shared" si="194"/>
        <v>68501</v>
      </c>
      <c r="G3640" s="52">
        <f t="shared" si="195"/>
        <v>0.90999985547633033</v>
      </c>
      <c r="H3640" s="92"/>
    </row>
    <row r="3641" spans="1:8" s="15" customFormat="1" ht="25.5" outlineLevel="2">
      <c r="A3641" s="89" t="s">
        <v>390</v>
      </c>
      <c r="B3641" s="104" t="s">
        <v>2716</v>
      </c>
      <c r="C3641" s="103" t="s">
        <v>2715</v>
      </c>
      <c r="D3641" s="161">
        <v>801180</v>
      </c>
      <c r="E3641" s="161">
        <v>729074</v>
      </c>
      <c r="F3641" s="162">
        <f t="shared" si="194"/>
        <v>72106</v>
      </c>
      <c r="G3641" s="52">
        <f t="shared" si="195"/>
        <v>0.91000024963179316</v>
      </c>
      <c r="H3641" s="92"/>
    </row>
    <row r="3642" spans="1:8" s="15" customFormat="1" outlineLevel="2">
      <c r="A3642" s="89" t="s">
        <v>390</v>
      </c>
      <c r="B3642" s="104" t="s">
        <v>2714</v>
      </c>
      <c r="C3642" s="103" t="s">
        <v>2713</v>
      </c>
      <c r="D3642" s="161">
        <v>2403540</v>
      </c>
      <c r="E3642" s="161">
        <v>1794020.72</v>
      </c>
      <c r="F3642" s="162">
        <f t="shared" si="194"/>
        <v>609519.28</v>
      </c>
      <c r="G3642" s="52">
        <f t="shared" si="195"/>
        <v>0.74640768200237984</v>
      </c>
      <c r="H3642" s="92"/>
    </row>
    <row r="3643" spans="1:8" s="15" customFormat="1" ht="38.25" outlineLevel="2">
      <c r="A3643" s="89" t="s">
        <v>390</v>
      </c>
      <c r="B3643" s="104" t="s">
        <v>2712</v>
      </c>
      <c r="C3643" s="103" t="s">
        <v>2711</v>
      </c>
      <c r="D3643" s="161">
        <v>1081593</v>
      </c>
      <c r="E3643" s="161">
        <v>984250</v>
      </c>
      <c r="F3643" s="162">
        <f t="shared" si="194"/>
        <v>97343</v>
      </c>
      <c r="G3643" s="52">
        <f t="shared" si="195"/>
        <v>0.91000034208801273</v>
      </c>
      <c r="H3643" s="92"/>
    </row>
    <row r="3644" spans="1:8" s="15" customFormat="1" ht="25.5" outlineLevel="2">
      <c r="A3644" s="89" t="s">
        <v>390</v>
      </c>
      <c r="B3644" s="104" t="s">
        <v>2710</v>
      </c>
      <c r="C3644" s="103" t="s">
        <v>2709</v>
      </c>
      <c r="D3644" s="161">
        <v>801180</v>
      </c>
      <c r="E3644" s="161">
        <v>729074</v>
      </c>
      <c r="F3644" s="162">
        <f t="shared" si="194"/>
        <v>72106</v>
      </c>
      <c r="G3644" s="52">
        <f t="shared" si="195"/>
        <v>0.91000024963179316</v>
      </c>
      <c r="H3644" s="92"/>
    </row>
    <row r="3645" spans="1:8" s="15" customFormat="1" ht="25.5" outlineLevel="2">
      <c r="A3645" s="89" t="s">
        <v>390</v>
      </c>
      <c r="B3645" s="104" t="s">
        <v>2708</v>
      </c>
      <c r="C3645" s="103" t="s">
        <v>2707</v>
      </c>
      <c r="D3645" s="161">
        <v>560826</v>
      </c>
      <c r="E3645" s="161">
        <v>508581</v>
      </c>
      <c r="F3645" s="162">
        <f t="shared" si="194"/>
        <v>52245</v>
      </c>
      <c r="G3645" s="52">
        <f t="shared" si="195"/>
        <v>0.90684276406585995</v>
      </c>
      <c r="H3645" s="92"/>
    </row>
    <row r="3646" spans="1:8" s="15" customFormat="1" ht="25.5" outlineLevel="2">
      <c r="A3646" s="89" t="s">
        <v>390</v>
      </c>
      <c r="B3646" s="104" t="s">
        <v>2706</v>
      </c>
      <c r="C3646" s="103" t="s">
        <v>2705</v>
      </c>
      <c r="D3646" s="161">
        <v>240354</v>
      </c>
      <c r="E3646" s="161">
        <v>218722</v>
      </c>
      <c r="F3646" s="162">
        <f t="shared" si="194"/>
        <v>21632</v>
      </c>
      <c r="G3646" s="52">
        <f t="shared" si="195"/>
        <v>0.90999941752581603</v>
      </c>
      <c r="H3646" s="92"/>
    </row>
    <row r="3647" spans="1:8" s="15" customFormat="1" ht="25.5" outlineLevel="2">
      <c r="A3647" s="89" t="s">
        <v>390</v>
      </c>
      <c r="B3647" s="104" t="s">
        <v>2702</v>
      </c>
      <c r="C3647" s="103" t="s">
        <v>2701</v>
      </c>
      <c r="D3647" s="161">
        <v>801180</v>
      </c>
      <c r="E3647" s="161">
        <v>729074</v>
      </c>
      <c r="F3647" s="162">
        <f t="shared" si="194"/>
        <v>72106</v>
      </c>
      <c r="G3647" s="52">
        <f t="shared" si="195"/>
        <v>0.91000024963179316</v>
      </c>
      <c r="H3647" s="92"/>
    </row>
    <row r="3648" spans="1:8" s="15" customFormat="1" ht="38.25" outlineLevel="2">
      <c r="A3648" s="89" t="s">
        <v>390</v>
      </c>
      <c r="B3648" s="104" t="s">
        <v>2700</v>
      </c>
      <c r="C3648" s="103" t="s">
        <v>2699</v>
      </c>
      <c r="D3648" s="161">
        <v>22002407</v>
      </c>
      <c r="E3648" s="161">
        <v>20022190</v>
      </c>
      <c r="F3648" s="162">
        <f t="shared" si="194"/>
        <v>1980217</v>
      </c>
      <c r="G3648" s="52">
        <f t="shared" si="195"/>
        <v>0.90999998318365805</v>
      </c>
      <c r="H3648" s="92"/>
    </row>
    <row r="3649" spans="1:8" s="15" customFormat="1" ht="38.25" outlineLevel="2">
      <c r="A3649" s="89" t="s">
        <v>390</v>
      </c>
      <c r="B3649" s="104" t="s">
        <v>2698</v>
      </c>
      <c r="C3649" s="103" t="s">
        <v>2697</v>
      </c>
      <c r="D3649" s="161">
        <v>8212095</v>
      </c>
      <c r="E3649" s="161">
        <v>7473006</v>
      </c>
      <c r="F3649" s="162">
        <f t="shared" si="194"/>
        <v>739089</v>
      </c>
      <c r="G3649" s="52">
        <f t="shared" si="195"/>
        <v>0.90999994520277716</v>
      </c>
      <c r="H3649" s="92"/>
    </row>
    <row r="3650" spans="1:8" s="15" customFormat="1" ht="25.5" outlineLevel="2">
      <c r="A3650" s="89" t="s">
        <v>390</v>
      </c>
      <c r="B3650" s="104" t="s">
        <v>2696</v>
      </c>
      <c r="C3650" s="103" t="s">
        <v>2695</v>
      </c>
      <c r="D3650" s="161">
        <v>10014750</v>
      </c>
      <c r="E3650" s="161">
        <v>8040359.5899999999</v>
      </c>
      <c r="F3650" s="162">
        <f t="shared" si="194"/>
        <v>1974390.4100000001</v>
      </c>
      <c r="G3650" s="52">
        <f t="shared" si="195"/>
        <v>0.80285175266481934</v>
      </c>
      <c r="H3650" s="92"/>
    </row>
    <row r="3651" spans="1:8" s="15" customFormat="1" ht="25.5" outlineLevel="2">
      <c r="A3651" s="89" t="s">
        <v>390</v>
      </c>
      <c r="B3651" s="104" t="s">
        <v>2694</v>
      </c>
      <c r="C3651" s="103" t="s">
        <v>2693</v>
      </c>
      <c r="D3651" s="161">
        <v>2002950</v>
      </c>
      <c r="E3651" s="161">
        <v>1822685</v>
      </c>
      <c r="F3651" s="162">
        <f t="shared" si="194"/>
        <v>180265</v>
      </c>
      <c r="G3651" s="52">
        <f t="shared" si="195"/>
        <v>0.91000024963179316</v>
      </c>
      <c r="H3651" s="92"/>
    </row>
    <row r="3652" spans="1:8" s="15" customFormat="1" ht="25.5" outlineLevel="2">
      <c r="A3652" s="89" t="s">
        <v>390</v>
      </c>
      <c r="B3652" s="104" t="s">
        <v>2692</v>
      </c>
      <c r="C3652" s="103" t="s">
        <v>2691</v>
      </c>
      <c r="D3652" s="161">
        <v>5007375</v>
      </c>
      <c r="E3652" s="161">
        <v>4556711</v>
      </c>
      <c r="F3652" s="162">
        <f t="shared" si="194"/>
        <v>450664</v>
      </c>
      <c r="G3652" s="52">
        <f t="shared" si="195"/>
        <v>0.90999995007364143</v>
      </c>
      <c r="H3652" s="92"/>
    </row>
    <row r="3653" spans="1:8" s="15" customFormat="1" ht="25.5" outlineLevel="2">
      <c r="A3653" s="89" t="s">
        <v>390</v>
      </c>
      <c r="B3653" s="104" t="s">
        <v>2690</v>
      </c>
      <c r="C3653" s="103" t="s">
        <v>2689</v>
      </c>
      <c r="D3653" s="161">
        <v>6008850</v>
      </c>
      <c r="E3653" s="161">
        <v>5468054</v>
      </c>
      <c r="F3653" s="162">
        <f t="shared" si="194"/>
        <v>540796</v>
      </c>
      <c r="G3653" s="52">
        <f t="shared" si="195"/>
        <v>0.91000008321059767</v>
      </c>
      <c r="H3653" s="92"/>
    </row>
    <row r="3654" spans="1:8" s="15" customFormat="1" ht="25.5" outlineLevel="2">
      <c r="A3654" s="89" t="s">
        <v>390</v>
      </c>
      <c r="B3654" s="104" t="s">
        <v>2688</v>
      </c>
      <c r="C3654" s="103" t="s">
        <v>2687</v>
      </c>
      <c r="D3654" s="161">
        <v>2603835</v>
      </c>
      <c r="E3654" s="161">
        <v>2369490</v>
      </c>
      <c r="F3654" s="162">
        <f t="shared" si="194"/>
        <v>234345</v>
      </c>
      <c r="G3654" s="52">
        <f t="shared" si="195"/>
        <v>0.91000005760733682</v>
      </c>
      <c r="H3654" s="92"/>
    </row>
    <row r="3655" spans="1:8" s="15" customFormat="1" ht="25.5" outlineLevel="2">
      <c r="A3655" s="89" t="s">
        <v>390</v>
      </c>
      <c r="B3655" s="104" t="s">
        <v>2686</v>
      </c>
      <c r="C3655" s="103" t="s">
        <v>2685</v>
      </c>
      <c r="D3655" s="161">
        <v>8011800</v>
      </c>
      <c r="E3655" s="161">
        <v>7290738</v>
      </c>
      <c r="F3655" s="162">
        <f t="shared" si="194"/>
        <v>721062</v>
      </c>
      <c r="G3655" s="52">
        <f t="shared" si="195"/>
        <v>0.91</v>
      </c>
      <c r="H3655" s="92"/>
    </row>
    <row r="3656" spans="1:8" s="15" customFormat="1" ht="25.5" outlineLevel="2">
      <c r="A3656" s="89" t="s">
        <v>390</v>
      </c>
      <c r="B3656" s="104" t="s">
        <v>2684</v>
      </c>
      <c r="C3656" s="103" t="s">
        <v>2683</v>
      </c>
      <c r="D3656" s="161">
        <v>4005900</v>
      </c>
      <c r="E3656" s="161">
        <v>2771374</v>
      </c>
      <c r="F3656" s="162">
        <f t="shared" si="194"/>
        <v>1234526</v>
      </c>
      <c r="G3656" s="52">
        <f t="shared" si="195"/>
        <v>0.69182306098504709</v>
      </c>
      <c r="H3656" s="92"/>
    </row>
    <row r="3657" spans="1:8" s="15" customFormat="1" ht="25.5" outlineLevel="2">
      <c r="A3657" s="89" t="s">
        <v>390</v>
      </c>
      <c r="B3657" s="104" t="s">
        <v>2682</v>
      </c>
      <c r="C3657" s="103" t="s">
        <v>2681</v>
      </c>
      <c r="D3657" s="161">
        <v>3304868</v>
      </c>
      <c r="E3657" s="161">
        <v>3007430</v>
      </c>
      <c r="F3657" s="162">
        <f t="shared" si="194"/>
        <v>297438</v>
      </c>
      <c r="G3657" s="52">
        <f t="shared" si="195"/>
        <v>0.91000003631007353</v>
      </c>
      <c r="H3657" s="92"/>
    </row>
    <row r="3658" spans="1:8" s="15" customFormat="1" ht="38.25" outlineLevel="2">
      <c r="A3658" s="89" t="s">
        <v>390</v>
      </c>
      <c r="B3658" s="104" t="s">
        <v>2680</v>
      </c>
      <c r="C3658" s="103" t="s">
        <v>2679</v>
      </c>
      <c r="D3658" s="161">
        <v>4106048</v>
      </c>
      <c r="E3658" s="161">
        <v>425920</v>
      </c>
      <c r="F3658" s="162">
        <f t="shared" si="194"/>
        <v>3680128</v>
      </c>
      <c r="G3658" s="52">
        <f t="shared" si="195"/>
        <v>0.10372991255825553</v>
      </c>
      <c r="H3658" s="92"/>
    </row>
    <row r="3659" spans="1:8" s="15" customFormat="1" ht="51" outlineLevel="2">
      <c r="A3659" s="89" t="s">
        <v>390</v>
      </c>
      <c r="B3659" s="104" t="s">
        <v>2678</v>
      </c>
      <c r="C3659" s="103" t="s">
        <v>2677</v>
      </c>
      <c r="D3659" s="161">
        <v>751106</v>
      </c>
      <c r="E3659" s="161">
        <v>683506</v>
      </c>
      <c r="F3659" s="162">
        <f t="shared" si="194"/>
        <v>67600</v>
      </c>
      <c r="G3659" s="52">
        <f t="shared" si="195"/>
        <v>0.90999938756979704</v>
      </c>
      <c r="H3659" s="92"/>
    </row>
    <row r="3660" spans="1:8" s="15" customFormat="1" outlineLevel="2">
      <c r="A3660" s="89" t="s">
        <v>390</v>
      </c>
      <c r="B3660" s="104" t="s">
        <v>2676</v>
      </c>
      <c r="C3660" s="103" t="s">
        <v>2675</v>
      </c>
      <c r="D3660" s="161">
        <v>5007375</v>
      </c>
      <c r="E3660" s="161">
        <v>4556711</v>
      </c>
      <c r="F3660" s="162">
        <f t="shared" si="194"/>
        <v>450664</v>
      </c>
      <c r="G3660" s="52">
        <f t="shared" si="195"/>
        <v>0.90999995007364143</v>
      </c>
      <c r="H3660" s="92"/>
    </row>
    <row r="3661" spans="1:8" s="15" customFormat="1" ht="38.25" outlineLevel="2">
      <c r="A3661" s="89" t="s">
        <v>390</v>
      </c>
      <c r="B3661" s="104" t="s">
        <v>2674</v>
      </c>
      <c r="C3661" s="103" t="s">
        <v>2673</v>
      </c>
      <c r="D3661" s="161">
        <v>1281888</v>
      </c>
      <c r="E3661" s="161">
        <v>1166518</v>
      </c>
      <c r="F3661" s="162">
        <f t="shared" si="194"/>
        <v>115370</v>
      </c>
      <c r="G3661" s="52">
        <f t="shared" si="195"/>
        <v>0.90999993759205178</v>
      </c>
      <c r="H3661" s="92"/>
    </row>
    <row r="3662" spans="1:8" s="15" customFormat="1" ht="38.25" outlineLevel="2">
      <c r="A3662" s="89" t="s">
        <v>390</v>
      </c>
      <c r="B3662" s="104" t="s">
        <v>2672</v>
      </c>
      <c r="C3662" s="103" t="s">
        <v>2671</v>
      </c>
      <c r="D3662" s="161">
        <v>3304868</v>
      </c>
      <c r="E3662" s="161">
        <v>3007430</v>
      </c>
      <c r="F3662" s="162">
        <f t="shared" si="194"/>
        <v>297438</v>
      </c>
      <c r="G3662" s="52">
        <f t="shared" si="195"/>
        <v>0.91000003631007353</v>
      </c>
      <c r="H3662" s="92"/>
    </row>
    <row r="3663" spans="1:8" s="15" customFormat="1" ht="25.5" outlineLevel="2">
      <c r="A3663" s="89" t="s">
        <v>390</v>
      </c>
      <c r="B3663" s="104" t="s">
        <v>2668</v>
      </c>
      <c r="C3663" s="103" t="s">
        <v>2667</v>
      </c>
      <c r="D3663" s="161">
        <v>2804130</v>
      </c>
      <c r="E3663" s="161">
        <v>2551758</v>
      </c>
      <c r="F3663" s="162">
        <f t="shared" si="194"/>
        <v>252372</v>
      </c>
      <c r="G3663" s="52">
        <f t="shared" si="195"/>
        <v>0.90999989301494577</v>
      </c>
      <c r="H3663" s="92"/>
    </row>
    <row r="3664" spans="1:8" s="15" customFormat="1" ht="38.25" outlineLevel="2">
      <c r="A3664" s="89" t="s">
        <v>390</v>
      </c>
      <c r="B3664" s="104" t="s">
        <v>2666</v>
      </c>
      <c r="C3664" s="103" t="s">
        <v>2665</v>
      </c>
      <c r="D3664" s="161">
        <v>3004425</v>
      </c>
      <c r="E3664" s="161">
        <v>2734027</v>
      </c>
      <c r="F3664" s="162">
        <f t="shared" si="194"/>
        <v>270398</v>
      </c>
      <c r="G3664" s="52">
        <f t="shared" si="195"/>
        <v>0.91000008321059767</v>
      </c>
      <c r="H3664" s="92"/>
    </row>
    <row r="3665" spans="1:8" s="15" customFormat="1" ht="38.25" outlineLevel="2">
      <c r="A3665" s="89" t="s">
        <v>390</v>
      </c>
      <c r="B3665" s="104" t="s">
        <v>2664</v>
      </c>
      <c r="C3665" s="103" t="s">
        <v>2663</v>
      </c>
      <c r="D3665" s="161">
        <v>1802655</v>
      </c>
      <c r="E3665" s="161">
        <v>654737</v>
      </c>
      <c r="F3665" s="162">
        <f t="shared" si="194"/>
        <v>1147918</v>
      </c>
      <c r="G3665" s="52">
        <f t="shared" si="195"/>
        <v>0.363207047382888</v>
      </c>
      <c r="H3665" s="92"/>
    </row>
    <row r="3666" spans="1:8" s="15" customFormat="1" outlineLevel="2">
      <c r="A3666" s="89" t="s">
        <v>390</v>
      </c>
      <c r="B3666" s="104" t="s">
        <v>2662</v>
      </c>
      <c r="C3666" s="103" t="s">
        <v>2661</v>
      </c>
      <c r="D3666" s="161">
        <v>1001475</v>
      </c>
      <c r="E3666" s="161">
        <v>757680</v>
      </c>
      <c r="F3666" s="162">
        <f t="shared" si="194"/>
        <v>243795</v>
      </c>
      <c r="G3666" s="52">
        <f t="shared" si="195"/>
        <v>0.75656406799970044</v>
      </c>
      <c r="H3666" s="92"/>
    </row>
    <row r="3667" spans="1:8" s="15" customFormat="1" ht="25.5" outlineLevel="2">
      <c r="A3667" s="89" t="s">
        <v>390</v>
      </c>
      <c r="B3667" s="104" t="s">
        <v>2660</v>
      </c>
      <c r="C3667" s="103" t="s">
        <v>2659</v>
      </c>
      <c r="D3667" s="161">
        <v>500738</v>
      </c>
      <c r="E3667" s="161">
        <v>455672</v>
      </c>
      <c r="F3667" s="162">
        <f t="shared" si="194"/>
        <v>45066</v>
      </c>
      <c r="G3667" s="52">
        <f t="shared" si="195"/>
        <v>0.91000083876198734</v>
      </c>
      <c r="H3667" s="92"/>
    </row>
    <row r="3668" spans="1:8" s="15" customFormat="1" ht="25.5" outlineLevel="2">
      <c r="A3668" s="89" t="s">
        <v>390</v>
      </c>
      <c r="B3668" s="104" t="s">
        <v>2658</v>
      </c>
      <c r="C3668" s="103" t="s">
        <v>2657</v>
      </c>
      <c r="D3668" s="161">
        <v>2002950</v>
      </c>
      <c r="E3668" s="161">
        <v>1822685</v>
      </c>
      <c r="F3668" s="162">
        <f t="shared" si="194"/>
        <v>180265</v>
      </c>
      <c r="G3668" s="52">
        <f t="shared" si="195"/>
        <v>0.91000024963179316</v>
      </c>
      <c r="H3668" s="92"/>
    </row>
    <row r="3669" spans="1:8" s="15" customFormat="1" ht="25.5" outlineLevel="2">
      <c r="A3669" s="89" t="s">
        <v>390</v>
      </c>
      <c r="B3669" s="104" t="s">
        <v>2656</v>
      </c>
      <c r="C3669" s="103" t="s">
        <v>2655</v>
      </c>
      <c r="D3669" s="161">
        <v>14020651</v>
      </c>
      <c r="E3669" s="161">
        <v>12758792</v>
      </c>
      <c r="F3669" s="162">
        <f t="shared" si="194"/>
        <v>1261859</v>
      </c>
      <c r="G3669" s="52">
        <f t="shared" si="195"/>
        <v>0.90999997075742056</v>
      </c>
      <c r="H3669" s="92"/>
    </row>
    <row r="3670" spans="1:8" s="15" customFormat="1" ht="25.5" outlineLevel="2">
      <c r="A3670" s="89" t="s">
        <v>390</v>
      </c>
      <c r="B3670" s="104" t="s">
        <v>2654</v>
      </c>
      <c r="C3670" s="103" t="s">
        <v>2653</v>
      </c>
      <c r="D3670" s="161">
        <v>5007375</v>
      </c>
      <c r="E3670" s="161">
        <v>4556711</v>
      </c>
      <c r="F3670" s="162">
        <f t="shared" si="194"/>
        <v>450664</v>
      </c>
      <c r="G3670" s="52">
        <f t="shared" si="195"/>
        <v>0.90999995007364143</v>
      </c>
      <c r="H3670" s="92"/>
    </row>
    <row r="3671" spans="1:8" s="15" customFormat="1" ht="25.5" outlineLevel="2">
      <c r="A3671" s="89" t="s">
        <v>390</v>
      </c>
      <c r="B3671" s="104" t="s">
        <v>2652</v>
      </c>
      <c r="C3671" s="103" t="s">
        <v>2651</v>
      </c>
      <c r="D3671" s="161">
        <v>4096033</v>
      </c>
      <c r="E3671" s="161">
        <v>3727390</v>
      </c>
      <c r="F3671" s="162">
        <f t="shared" si="194"/>
        <v>368643</v>
      </c>
      <c r="G3671" s="52">
        <f t="shared" si="195"/>
        <v>0.90999999267584031</v>
      </c>
      <c r="H3671" s="92"/>
    </row>
    <row r="3672" spans="1:8" s="15" customFormat="1" ht="25.5" outlineLevel="2">
      <c r="A3672" s="89" t="s">
        <v>390</v>
      </c>
      <c r="B3672" s="104" t="s">
        <v>2650</v>
      </c>
      <c r="C3672" s="103" t="s">
        <v>2649</v>
      </c>
      <c r="D3672" s="161">
        <v>2403540</v>
      </c>
      <c r="E3672" s="161">
        <v>2187221</v>
      </c>
      <c r="F3672" s="162">
        <f t="shared" si="194"/>
        <v>216319</v>
      </c>
      <c r="G3672" s="52">
        <f t="shared" si="195"/>
        <v>0.90999983357880465</v>
      </c>
      <c r="H3672" s="92"/>
    </row>
    <row r="3673" spans="1:8" s="15" customFormat="1" ht="25.5" outlineLevel="2">
      <c r="A3673" s="89" t="s">
        <v>390</v>
      </c>
      <c r="B3673" s="104" t="s">
        <v>2648</v>
      </c>
      <c r="C3673" s="103" t="s">
        <v>2647</v>
      </c>
      <c r="D3673" s="161">
        <v>500738</v>
      </c>
      <c r="E3673" s="161">
        <v>455672</v>
      </c>
      <c r="F3673" s="162">
        <f t="shared" si="194"/>
        <v>45066</v>
      </c>
      <c r="G3673" s="52">
        <f t="shared" si="195"/>
        <v>0.91000083876198734</v>
      </c>
      <c r="H3673" s="92"/>
    </row>
    <row r="3674" spans="1:8" s="15" customFormat="1" ht="25.5" outlineLevel="2">
      <c r="A3674" s="89" t="s">
        <v>390</v>
      </c>
      <c r="B3674" s="104" t="s">
        <v>2646</v>
      </c>
      <c r="C3674" s="103" t="s">
        <v>2645</v>
      </c>
      <c r="D3674" s="161">
        <v>4005900</v>
      </c>
      <c r="E3674" s="161">
        <f>3094366.29-115622-36584.29</f>
        <v>2942160</v>
      </c>
      <c r="F3674" s="162">
        <f t="shared" si="194"/>
        <v>1063740</v>
      </c>
      <c r="G3674" s="52">
        <f t="shared" si="195"/>
        <v>0.73445667640230661</v>
      </c>
      <c r="H3674" s="90"/>
    </row>
    <row r="3675" spans="1:8" s="15" customFormat="1" ht="38.25" outlineLevel="2">
      <c r="A3675" s="89" t="s">
        <v>390</v>
      </c>
      <c r="B3675" s="104" t="s">
        <v>2644</v>
      </c>
      <c r="C3675" s="103" t="s">
        <v>2643</v>
      </c>
      <c r="D3675" s="161">
        <v>751106</v>
      </c>
      <c r="E3675" s="161">
        <v>683506</v>
      </c>
      <c r="F3675" s="162">
        <f t="shared" si="194"/>
        <v>67600</v>
      </c>
      <c r="G3675" s="52">
        <f t="shared" si="195"/>
        <v>0.90999938756979704</v>
      </c>
      <c r="H3675" s="92"/>
    </row>
    <row r="3676" spans="1:8" s="15" customFormat="1" ht="25.5" outlineLevel="2">
      <c r="A3676" s="89" t="s">
        <v>390</v>
      </c>
      <c r="B3676" s="104" t="s">
        <v>2642</v>
      </c>
      <c r="C3676" s="103" t="s">
        <v>2641</v>
      </c>
      <c r="D3676" s="161">
        <v>936379</v>
      </c>
      <c r="E3676" s="161">
        <v>852105</v>
      </c>
      <c r="F3676" s="162">
        <f t="shared" si="194"/>
        <v>84274</v>
      </c>
      <c r="G3676" s="52">
        <f t="shared" si="195"/>
        <v>0.91000011747380072</v>
      </c>
      <c r="H3676" s="92"/>
    </row>
    <row r="3677" spans="1:8" s="15" customFormat="1" ht="38.25" outlineLevel="2">
      <c r="A3677" s="89" t="s">
        <v>390</v>
      </c>
      <c r="B3677" s="104" t="s">
        <v>2640</v>
      </c>
      <c r="C3677" s="103" t="s">
        <v>2639</v>
      </c>
      <c r="D3677" s="161">
        <v>2002950</v>
      </c>
      <c r="E3677" s="161">
        <v>1822685</v>
      </c>
      <c r="F3677" s="162">
        <f t="shared" ref="F3677:F3699" si="196">D3677-E3677</f>
        <v>180265</v>
      </c>
      <c r="G3677" s="52">
        <f t="shared" ref="G3677:G3699" si="197">E3677/D3677</f>
        <v>0.91000024963179316</v>
      </c>
      <c r="H3677" s="92"/>
    </row>
    <row r="3678" spans="1:8" s="15" customFormat="1" ht="25.5" outlineLevel="2">
      <c r="A3678" s="89" t="s">
        <v>390</v>
      </c>
      <c r="B3678" s="104" t="s">
        <v>2638</v>
      </c>
      <c r="C3678" s="103" t="s">
        <v>2637</v>
      </c>
      <c r="D3678" s="161">
        <v>3720480</v>
      </c>
      <c r="E3678" s="161">
        <v>3385637</v>
      </c>
      <c r="F3678" s="162">
        <f t="shared" si="196"/>
        <v>334843</v>
      </c>
      <c r="G3678" s="52">
        <f t="shared" si="197"/>
        <v>0.9100000537565045</v>
      </c>
      <c r="H3678" s="92"/>
    </row>
    <row r="3679" spans="1:8" s="15" customFormat="1" ht="25.5" outlineLevel="2">
      <c r="A3679" s="89" t="s">
        <v>390</v>
      </c>
      <c r="B3679" s="104" t="s">
        <v>2636</v>
      </c>
      <c r="C3679" s="103" t="s">
        <v>2635</v>
      </c>
      <c r="D3679" s="161">
        <v>5007375</v>
      </c>
      <c r="E3679" s="161">
        <v>4556711</v>
      </c>
      <c r="F3679" s="162">
        <f t="shared" si="196"/>
        <v>450664</v>
      </c>
      <c r="G3679" s="52">
        <f t="shared" si="197"/>
        <v>0.90999995007364143</v>
      </c>
      <c r="H3679" s="92"/>
    </row>
    <row r="3680" spans="1:8" s="15" customFormat="1" ht="25.5" outlineLevel="2">
      <c r="A3680" s="89" t="s">
        <v>390</v>
      </c>
      <c r="B3680" s="104" t="s">
        <v>2634</v>
      </c>
      <c r="C3680" s="103" t="s">
        <v>2633</v>
      </c>
      <c r="D3680" s="161">
        <v>480708</v>
      </c>
      <c r="E3680" s="161">
        <v>437444</v>
      </c>
      <c r="F3680" s="162">
        <f t="shared" si="196"/>
        <v>43264</v>
      </c>
      <c r="G3680" s="52">
        <f t="shared" si="197"/>
        <v>0.90999941752581603</v>
      </c>
      <c r="H3680" s="92"/>
    </row>
    <row r="3681" spans="1:8" s="15" customFormat="1" ht="25.5" outlineLevel="2">
      <c r="A3681" s="89" t="s">
        <v>390</v>
      </c>
      <c r="B3681" s="104" t="s">
        <v>2632</v>
      </c>
      <c r="C3681" s="103" t="s">
        <v>2631</v>
      </c>
      <c r="D3681" s="161">
        <v>731077</v>
      </c>
      <c r="E3681" s="161">
        <v>665280</v>
      </c>
      <c r="F3681" s="162">
        <f t="shared" si="196"/>
        <v>65797</v>
      </c>
      <c r="G3681" s="52">
        <f t="shared" si="197"/>
        <v>0.90999990425085187</v>
      </c>
      <c r="H3681" s="92"/>
    </row>
    <row r="3682" spans="1:8" s="15" customFormat="1" ht="25.5" outlineLevel="2">
      <c r="A3682" s="89" t="s">
        <v>390</v>
      </c>
      <c r="B3682" s="104" t="s">
        <v>2630</v>
      </c>
      <c r="C3682" s="103" t="s">
        <v>2629</v>
      </c>
      <c r="D3682" s="161">
        <v>2503688</v>
      </c>
      <c r="E3682" s="161">
        <v>2278356</v>
      </c>
      <c r="F3682" s="162">
        <f t="shared" si="196"/>
        <v>225332</v>
      </c>
      <c r="G3682" s="52">
        <f t="shared" si="197"/>
        <v>0.9099999680471369</v>
      </c>
      <c r="H3682" s="92"/>
    </row>
    <row r="3683" spans="1:8" s="15" customFormat="1" ht="25.5" outlineLevel="2">
      <c r="A3683" s="89" t="s">
        <v>390</v>
      </c>
      <c r="B3683" s="104" t="s">
        <v>2628</v>
      </c>
      <c r="C3683" s="103" t="s">
        <v>2627</v>
      </c>
      <c r="D3683" s="161">
        <v>2503688</v>
      </c>
      <c r="E3683" s="161">
        <v>2278356</v>
      </c>
      <c r="F3683" s="162">
        <f t="shared" si="196"/>
        <v>225332</v>
      </c>
      <c r="G3683" s="52">
        <f t="shared" si="197"/>
        <v>0.9099999680471369</v>
      </c>
      <c r="H3683" s="92"/>
    </row>
    <row r="3684" spans="1:8" s="15" customFormat="1" ht="25.5" outlineLevel="2">
      <c r="A3684" s="89" t="s">
        <v>390</v>
      </c>
      <c r="B3684" s="104" t="s">
        <v>2626</v>
      </c>
      <c r="C3684" s="103" t="s">
        <v>2625</v>
      </c>
      <c r="D3684" s="161">
        <v>1301918</v>
      </c>
      <c r="E3684" s="161">
        <v>621265.77</v>
      </c>
      <c r="F3684" s="162">
        <f t="shared" si="196"/>
        <v>680652.23</v>
      </c>
      <c r="G3684" s="52">
        <f t="shared" si="197"/>
        <v>0.47719270338070446</v>
      </c>
      <c r="H3684" s="92"/>
    </row>
    <row r="3685" spans="1:8" s="15" customFormat="1" ht="25.5" outlineLevel="2">
      <c r="A3685" s="89" t="s">
        <v>390</v>
      </c>
      <c r="B3685" s="104" t="s">
        <v>2622</v>
      </c>
      <c r="C3685" s="103" t="s">
        <v>2621</v>
      </c>
      <c r="D3685" s="161">
        <v>60089</v>
      </c>
      <c r="E3685" s="161">
        <v>54681</v>
      </c>
      <c r="F3685" s="162">
        <f t="shared" si="196"/>
        <v>5408</v>
      </c>
      <c r="G3685" s="52">
        <f t="shared" si="197"/>
        <v>0.91000016641981063</v>
      </c>
      <c r="H3685" s="92"/>
    </row>
    <row r="3686" spans="1:8" s="15" customFormat="1" ht="25.5" outlineLevel="2">
      <c r="A3686" s="89" t="s">
        <v>390</v>
      </c>
      <c r="B3686" s="104" t="s">
        <v>2620</v>
      </c>
      <c r="C3686" s="103" t="s">
        <v>2619</v>
      </c>
      <c r="D3686" s="161">
        <v>3505163</v>
      </c>
      <c r="E3686" s="161">
        <v>3189698</v>
      </c>
      <c r="F3686" s="162">
        <f t="shared" si="196"/>
        <v>315465</v>
      </c>
      <c r="G3686" s="52">
        <f t="shared" si="197"/>
        <v>0.9099999058531657</v>
      </c>
      <c r="H3686" s="92"/>
    </row>
    <row r="3687" spans="1:8" s="15" customFormat="1" ht="38.25" outlineLevel="2">
      <c r="A3687" s="89" t="s">
        <v>390</v>
      </c>
      <c r="B3687" s="104" t="s">
        <v>2618</v>
      </c>
      <c r="C3687" s="103" t="s">
        <v>2617</v>
      </c>
      <c r="D3687" s="161">
        <v>1001475</v>
      </c>
      <c r="E3687" s="161">
        <v>908179</v>
      </c>
      <c r="F3687" s="162">
        <f t="shared" si="196"/>
        <v>93296</v>
      </c>
      <c r="G3687" s="52">
        <f t="shared" si="197"/>
        <v>0.90684140892184029</v>
      </c>
      <c r="H3687" s="92"/>
    </row>
    <row r="3688" spans="1:8" s="15" customFormat="1" ht="25.5" outlineLevel="2">
      <c r="A3688" s="89" t="s">
        <v>390</v>
      </c>
      <c r="B3688" s="104" t="s">
        <v>2616</v>
      </c>
      <c r="C3688" s="103" t="s">
        <v>2615</v>
      </c>
      <c r="D3688" s="161">
        <v>2002950</v>
      </c>
      <c r="E3688" s="161">
        <v>1822685</v>
      </c>
      <c r="F3688" s="162">
        <f t="shared" si="196"/>
        <v>180265</v>
      </c>
      <c r="G3688" s="52">
        <f t="shared" si="197"/>
        <v>0.91000024963179316</v>
      </c>
      <c r="H3688" s="92"/>
    </row>
    <row r="3689" spans="1:8" s="15" customFormat="1" ht="25.5" outlineLevel="2">
      <c r="A3689" s="89" t="s">
        <v>390</v>
      </c>
      <c r="B3689" s="104" t="s">
        <v>2614</v>
      </c>
      <c r="C3689" s="103" t="s">
        <v>2613</v>
      </c>
      <c r="D3689" s="161">
        <v>1001475</v>
      </c>
      <c r="E3689" s="161">
        <v>122512.54</v>
      </c>
      <c r="F3689" s="162">
        <f t="shared" si="196"/>
        <v>878962.46</v>
      </c>
      <c r="G3689" s="52">
        <f t="shared" si="197"/>
        <v>0.12233210015227539</v>
      </c>
      <c r="H3689" s="92"/>
    </row>
    <row r="3690" spans="1:8" s="15" customFormat="1" ht="38.25" outlineLevel="2">
      <c r="A3690" s="89" t="s">
        <v>390</v>
      </c>
      <c r="B3690" s="104" t="s">
        <v>2612</v>
      </c>
      <c r="C3690" s="103" t="s">
        <v>2611</v>
      </c>
      <c r="D3690" s="161">
        <v>2002950</v>
      </c>
      <c r="E3690" s="161">
        <v>1822685</v>
      </c>
      <c r="F3690" s="162">
        <f t="shared" si="196"/>
        <v>180265</v>
      </c>
      <c r="G3690" s="52">
        <f t="shared" si="197"/>
        <v>0.91000024963179316</v>
      </c>
      <c r="H3690" s="92"/>
    </row>
    <row r="3691" spans="1:8" s="15" customFormat="1" ht="25.5" outlineLevel="2">
      <c r="A3691" s="89" t="s">
        <v>390</v>
      </c>
      <c r="B3691" s="104" t="s">
        <v>2610</v>
      </c>
      <c r="C3691" s="103" t="s">
        <v>2609</v>
      </c>
      <c r="D3691" s="161">
        <v>2203245</v>
      </c>
      <c r="E3691" s="161">
        <v>1817548.4500000002</v>
      </c>
      <c r="F3691" s="162">
        <f t="shared" si="196"/>
        <v>385696.54999999981</v>
      </c>
      <c r="G3691" s="52">
        <f t="shared" si="197"/>
        <v>0.82494159750731311</v>
      </c>
      <c r="H3691" s="92"/>
    </row>
    <row r="3692" spans="1:8" s="15" customFormat="1" ht="25.5" outlineLevel="2">
      <c r="A3692" s="89" t="s">
        <v>390</v>
      </c>
      <c r="B3692" s="104" t="s">
        <v>2608</v>
      </c>
      <c r="C3692" s="103" t="s">
        <v>2607</v>
      </c>
      <c r="D3692" s="161">
        <v>3234764</v>
      </c>
      <c r="E3692" s="161">
        <v>2943635</v>
      </c>
      <c r="F3692" s="162">
        <f t="shared" si="196"/>
        <v>291129</v>
      </c>
      <c r="G3692" s="52">
        <f t="shared" si="197"/>
        <v>0.90999992580602485</v>
      </c>
      <c r="H3692" s="92"/>
    </row>
    <row r="3693" spans="1:8" s="15" customFormat="1" ht="38.25" outlineLevel="2">
      <c r="A3693" s="89" t="s">
        <v>390</v>
      </c>
      <c r="B3693" s="104" t="s">
        <v>10569</v>
      </c>
      <c r="C3693" s="103" t="s">
        <v>10568</v>
      </c>
      <c r="D3693" s="161">
        <v>85199019</v>
      </c>
      <c r="E3693" s="161">
        <v>77531107</v>
      </c>
      <c r="F3693" s="162">
        <f t="shared" si="196"/>
        <v>7667912</v>
      </c>
      <c r="G3693" s="52">
        <f t="shared" si="197"/>
        <v>0.9099999965962049</v>
      </c>
      <c r="H3693" s="92"/>
    </row>
    <row r="3694" spans="1:8" s="15" customFormat="1" ht="25.5" outlineLevel="2">
      <c r="A3694" s="89" t="s">
        <v>390</v>
      </c>
      <c r="B3694" s="104" t="s">
        <v>10567</v>
      </c>
      <c r="C3694" s="103" t="s">
        <v>10566</v>
      </c>
      <c r="D3694" s="161">
        <v>2505853</v>
      </c>
      <c r="E3694" s="161">
        <v>2280326</v>
      </c>
      <c r="F3694" s="162">
        <f t="shared" si="196"/>
        <v>225527</v>
      </c>
      <c r="G3694" s="52">
        <f t="shared" si="197"/>
        <v>0.9099999082148873</v>
      </c>
      <c r="H3694" s="92"/>
    </row>
    <row r="3695" spans="1:8" s="15" customFormat="1" ht="25.5" outlineLevel="2">
      <c r="A3695" s="89" t="s">
        <v>390</v>
      </c>
      <c r="B3695" s="104" t="s">
        <v>10565</v>
      </c>
      <c r="C3695" s="103" t="s">
        <v>10564</v>
      </c>
      <c r="D3695" s="161">
        <v>1102576</v>
      </c>
      <c r="E3695" s="161">
        <v>1003344</v>
      </c>
      <c r="F3695" s="162">
        <f t="shared" si="196"/>
        <v>99232</v>
      </c>
      <c r="G3695" s="52">
        <f t="shared" si="197"/>
        <v>0.90999985488528679</v>
      </c>
      <c r="H3695" s="92"/>
    </row>
    <row r="3696" spans="1:8" s="15" customFormat="1" ht="38.25" outlineLevel="2">
      <c r="A3696" s="89" t="s">
        <v>390</v>
      </c>
      <c r="B3696" s="104" t="s">
        <v>10561</v>
      </c>
      <c r="C3696" s="103" t="s">
        <v>10560</v>
      </c>
      <c r="D3696" s="161">
        <v>1603746</v>
      </c>
      <c r="E3696" s="161">
        <v>1459409</v>
      </c>
      <c r="F3696" s="162">
        <f t="shared" si="196"/>
        <v>144337</v>
      </c>
      <c r="G3696" s="52">
        <f t="shared" si="197"/>
        <v>0.9100000872956191</v>
      </c>
      <c r="H3696" s="92"/>
    </row>
    <row r="3697" spans="1:8" s="15" customFormat="1" ht="25.5" outlineLevel="2">
      <c r="A3697" s="89" t="s">
        <v>390</v>
      </c>
      <c r="B3697" s="104" t="s">
        <v>10559</v>
      </c>
      <c r="C3697" s="103" t="s">
        <v>10558</v>
      </c>
      <c r="D3697" s="161">
        <v>2004683</v>
      </c>
      <c r="E3697" s="161">
        <v>1824262</v>
      </c>
      <c r="F3697" s="162">
        <f t="shared" si="196"/>
        <v>180421</v>
      </c>
      <c r="G3697" s="52">
        <f t="shared" si="197"/>
        <v>0.91000023445103295</v>
      </c>
      <c r="H3697" s="92"/>
    </row>
    <row r="3698" spans="1:8" s="15" customFormat="1" ht="25.5" outlineLevel="2">
      <c r="A3698" s="89" t="s">
        <v>390</v>
      </c>
      <c r="B3698" s="104" t="s">
        <v>10557</v>
      </c>
      <c r="C3698" s="103" t="s">
        <v>10556</v>
      </c>
      <c r="D3698" s="161">
        <v>601405</v>
      </c>
      <c r="E3698" s="161">
        <v>547279</v>
      </c>
      <c r="F3698" s="162">
        <f t="shared" si="196"/>
        <v>54126</v>
      </c>
      <c r="G3698" s="52">
        <f t="shared" si="197"/>
        <v>0.91000074824785293</v>
      </c>
      <c r="H3698" s="92"/>
    </row>
    <row r="3699" spans="1:8" s="15" customFormat="1" ht="25.5" outlineLevel="2">
      <c r="A3699" s="89" t="s">
        <v>390</v>
      </c>
      <c r="B3699" s="104" t="s">
        <v>10555</v>
      </c>
      <c r="C3699" s="103" t="s">
        <v>10554</v>
      </c>
      <c r="D3699" s="161">
        <v>1603746</v>
      </c>
      <c r="E3699" s="161">
        <v>1459409</v>
      </c>
      <c r="F3699" s="162">
        <f t="shared" si="196"/>
        <v>144337</v>
      </c>
      <c r="G3699" s="52">
        <f t="shared" si="197"/>
        <v>0.9100000872956191</v>
      </c>
      <c r="H3699" s="92"/>
    </row>
    <row r="3700" spans="1:8" s="101" customFormat="1" outlineLevel="1">
      <c r="A3700" s="91" t="s">
        <v>11196</v>
      </c>
      <c r="B3700" s="104"/>
      <c r="C3700" s="103"/>
      <c r="D3700" s="161"/>
      <c r="E3700" s="161"/>
      <c r="F3700" s="162">
        <f>SUBTOTAL(9,F3485:F3699)</f>
        <v>102666336.73999999</v>
      </c>
      <c r="G3700" s="52"/>
      <c r="H3700" s="92"/>
    </row>
    <row r="3701" spans="1:8" s="15" customFormat="1" outlineLevel="2">
      <c r="A3701" s="89" t="s">
        <v>405</v>
      </c>
      <c r="B3701" s="104" t="s">
        <v>406</v>
      </c>
      <c r="C3701" s="103" t="s">
        <v>407</v>
      </c>
      <c r="D3701" s="161">
        <v>1275000</v>
      </c>
      <c r="E3701" s="161">
        <v>1182732.93</v>
      </c>
      <c r="F3701" s="162">
        <f t="shared" ref="F3701:F3732" si="198">D3701-E3701</f>
        <v>92267.070000000065</v>
      </c>
      <c r="G3701" s="52">
        <f t="shared" ref="G3701:G3732" si="199">E3701/D3701</f>
        <v>0.9276336705882352</v>
      </c>
      <c r="H3701" s="92"/>
    </row>
    <row r="3702" spans="1:8" s="15" customFormat="1" outlineLevel="2">
      <c r="A3702" s="89" t="s">
        <v>405</v>
      </c>
      <c r="B3702" s="104" t="s">
        <v>408</v>
      </c>
      <c r="C3702" s="103" t="s">
        <v>409</v>
      </c>
      <c r="D3702" s="161">
        <v>1440000</v>
      </c>
      <c r="E3702" s="161">
        <v>1433516.19</v>
      </c>
      <c r="F3702" s="162">
        <f t="shared" si="198"/>
        <v>6483.8100000000559</v>
      </c>
      <c r="G3702" s="52">
        <f t="shared" si="199"/>
        <v>0.99549735416666663</v>
      </c>
      <c r="H3702" s="92"/>
    </row>
    <row r="3703" spans="1:8" s="15" customFormat="1" ht="25.5" outlineLevel="2">
      <c r="A3703" s="89" t="s">
        <v>405</v>
      </c>
      <c r="B3703" s="104" t="s">
        <v>9420</v>
      </c>
      <c r="C3703" s="103" t="s">
        <v>9419</v>
      </c>
      <c r="D3703" s="161">
        <v>4817967</v>
      </c>
      <c r="E3703" s="161">
        <v>4539282.07</v>
      </c>
      <c r="F3703" s="162">
        <f t="shared" si="198"/>
        <v>278684.9299999997</v>
      </c>
      <c r="G3703" s="52">
        <f t="shared" si="199"/>
        <v>0.9421571525915392</v>
      </c>
      <c r="H3703" s="92"/>
    </row>
    <row r="3704" spans="1:8" s="15" customFormat="1" ht="25.5" outlineLevel="2">
      <c r="A3704" s="89" t="s">
        <v>405</v>
      </c>
      <c r="B3704" s="104" t="s">
        <v>9418</v>
      </c>
      <c r="C3704" s="103" t="s">
        <v>9417</v>
      </c>
      <c r="D3704" s="161">
        <v>192206</v>
      </c>
      <c r="E3704" s="161">
        <v>155236.82</v>
      </c>
      <c r="F3704" s="162">
        <f t="shared" si="198"/>
        <v>36969.179999999993</v>
      </c>
      <c r="G3704" s="52">
        <f t="shared" si="199"/>
        <v>0.80765855384327234</v>
      </c>
      <c r="H3704" s="92"/>
    </row>
    <row r="3705" spans="1:8" s="17" customFormat="1" ht="25.5" outlineLevel="2">
      <c r="A3705" s="89" t="s">
        <v>405</v>
      </c>
      <c r="B3705" s="104" t="s">
        <v>9416</v>
      </c>
      <c r="C3705" s="103" t="s">
        <v>9415</v>
      </c>
      <c r="D3705" s="161">
        <v>1640159</v>
      </c>
      <c r="E3705" s="161">
        <v>1501075.12</v>
      </c>
      <c r="F3705" s="162">
        <f t="shared" si="198"/>
        <v>139083.87999999989</v>
      </c>
      <c r="G3705" s="52">
        <f t="shared" si="199"/>
        <v>0.9152009774662091</v>
      </c>
      <c r="H3705" s="92"/>
    </row>
    <row r="3706" spans="1:8" s="15" customFormat="1" ht="25.5" outlineLevel="2">
      <c r="A3706" s="89" t="s">
        <v>405</v>
      </c>
      <c r="B3706" s="104" t="s">
        <v>9414</v>
      </c>
      <c r="C3706" s="103" t="s">
        <v>9413</v>
      </c>
      <c r="D3706" s="161">
        <v>4028640</v>
      </c>
      <c r="E3706" s="161">
        <v>3687011.33</v>
      </c>
      <c r="F3706" s="162">
        <f t="shared" si="198"/>
        <v>341628.66999999993</v>
      </c>
      <c r="G3706" s="52">
        <f t="shared" si="199"/>
        <v>0.91520000049644545</v>
      </c>
      <c r="H3706" s="92"/>
    </row>
    <row r="3707" spans="1:8" s="15" customFormat="1" ht="63.75" outlineLevel="2">
      <c r="A3707" s="89" t="s">
        <v>405</v>
      </c>
      <c r="B3707" s="104" t="s">
        <v>9412</v>
      </c>
      <c r="C3707" s="103" t="s">
        <v>9411</v>
      </c>
      <c r="D3707" s="161">
        <v>106302301</v>
      </c>
      <c r="E3707" s="161">
        <v>97310400.159999996</v>
      </c>
      <c r="F3707" s="162">
        <f t="shared" si="198"/>
        <v>8991900.8400000036</v>
      </c>
      <c r="G3707" s="52">
        <f t="shared" si="199"/>
        <v>0.91541198303882432</v>
      </c>
      <c r="H3707" s="92"/>
    </row>
    <row r="3708" spans="1:8" s="15" customFormat="1" outlineLevel="2">
      <c r="A3708" s="89" t="s">
        <v>405</v>
      </c>
      <c r="B3708" s="104" t="s">
        <v>9410</v>
      </c>
      <c r="C3708" s="103" t="s">
        <v>9409</v>
      </c>
      <c r="D3708" s="161">
        <v>112761</v>
      </c>
      <c r="E3708" s="161">
        <v>103198</v>
      </c>
      <c r="F3708" s="162">
        <f t="shared" si="198"/>
        <v>9563</v>
      </c>
      <c r="G3708" s="52">
        <f t="shared" si="199"/>
        <v>0.91519230939775276</v>
      </c>
      <c r="H3708" s="92"/>
    </row>
    <row r="3709" spans="1:8" s="15" customFormat="1" ht="25.5" outlineLevel="2">
      <c r="A3709" s="89" t="s">
        <v>405</v>
      </c>
      <c r="B3709" s="104" t="s">
        <v>9408</v>
      </c>
      <c r="C3709" s="103" t="s">
        <v>9407</v>
      </c>
      <c r="D3709" s="161">
        <v>164015</v>
      </c>
      <c r="E3709" s="161">
        <v>150106.53</v>
      </c>
      <c r="F3709" s="162">
        <f t="shared" si="198"/>
        <v>13908.470000000001</v>
      </c>
      <c r="G3709" s="52">
        <f t="shared" si="199"/>
        <v>0.9152000121940066</v>
      </c>
      <c r="H3709" s="92"/>
    </row>
    <row r="3710" spans="1:8" s="15" customFormat="1" outlineLevel="2">
      <c r="A3710" s="89" t="s">
        <v>405</v>
      </c>
      <c r="B3710" s="104" t="s">
        <v>9406</v>
      </c>
      <c r="C3710" s="103" t="s">
        <v>9039</v>
      </c>
      <c r="D3710" s="161">
        <v>5125498</v>
      </c>
      <c r="E3710" s="161">
        <v>4538442.09</v>
      </c>
      <c r="F3710" s="162">
        <f t="shared" si="198"/>
        <v>587055.91000000015</v>
      </c>
      <c r="G3710" s="52">
        <f t="shared" si="199"/>
        <v>0.88546363494825275</v>
      </c>
      <c r="H3710" s="92"/>
    </row>
    <row r="3711" spans="1:8" s="15" customFormat="1" ht="25.5" outlineLevel="2">
      <c r="A3711" s="89" t="s">
        <v>405</v>
      </c>
      <c r="B3711" s="104" t="s">
        <v>11333</v>
      </c>
      <c r="C3711" s="103" t="s">
        <v>11334</v>
      </c>
      <c r="D3711" s="161">
        <v>4190760</v>
      </c>
      <c r="E3711" s="161">
        <v>4140579.38</v>
      </c>
      <c r="F3711" s="162">
        <f t="shared" si="198"/>
        <v>50180.620000000112</v>
      </c>
      <c r="G3711" s="52">
        <f t="shared" si="199"/>
        <v>0.98802589029197563</v>
      </c>
      <c r="H3711" s="92"/>
    </row>
    <row r="3712" spans="1:8" s="15" customFormat="1" outlineLevel="2">
      <c r="A3712" s="89" t="s">
        <v>405</v>
      </c>
      <c r="B3712" s="104" t="s">
        <v>11758</v>
      </c>
      <c r="C3712" s="103" t="s">
        <v>11759</v>
      </c>
      <c r="D3712" s="161">
        <v>2000000</v>
      </c>
      <c r="E3712" s="161">
        <v>1610698.91</v>
      </c>
      <c r="F3712" s="162">
        <f t="shared" si="198"/>
        <v>389301.09000000008</v>
      </c>
      <c r="G3712" s="52">
        <f t="shared" si="199"/>
        <v>0.80534945499999999</v>
      </c>
      <c r="H3712" s="92"/>
    </row>
    <row r="3713" spans="1:8" s="15" customFormat="1" outlineLevel="2">
      <c r="A3713" s="89" t="s">
        <v>405</v>
      </c>
      <c r="B3713" s="104" t="s">
        <v>11871</v>
      </c>
      <c r="C3713" s="103" t="s">
        <v>11872</v>
      </c>
      <c r="D3713" s="161">
        <v>2000000</v>
      </c>
      <c r="E3713" s="161">
        <v>1897607.57</v>
      </c>
      <c r="F3713" s="162">
        <f t="shared" si="198"/>
        <v>102392.42999999993</v>
      </c>
      <c r="G3713" s="52">
        <f t="shared" si="199"/>
        <v>0.94880378500000007</v>
      </c>
      <c r="H3713" s="92"/>
    </row>
    <row r="3714" spans="1:8" s="15" customFormat="1" outlineLevel="2">
      <c r="A3714" s="89" t="s">
        <v>405</v>
      </c>
      <c r="B3714" s="104" t="s">
        <v>11760</v>
      </c>
      <c r="C3714" s="103" t="s">
        <v>11761</v>
      </c>
      <c r="D3714" s="161">
        <v>3000000</v>
      </c>
      <c r="E3714" s="161">
        <v>2362991.5099999998</v>
      </c>
      <c r="F3714" s="162">
        <f t="shared" si="198"/>
        <v>637008.49000000022</v>
      </c>
      <c r="G3714" s="52">
        <f t="shared" si="199"/>
        <v>0.78766383666666662</v>
      </c>
      <c r="H3714" s="92"/>
    </row>
    <row r="3715" spans="1:8" s="15" customFormat="1" ht="25.5" outlineLevel="2">
      <c r="A3715" s="89" t="s">
        <v>405</v>
      </c>
      <c r="B3715" s="104" t="s">
        <v>11764</v>
      </c>
      <c r="C3715" s="103" t="s">
        <v>11767</v>
      </c>
      <c r="D3715" s="161">
        <v>245982</v>
      </c>
      <c r="E3715" s="161">
        <v>202899.31</v>
      </c>
      <c r="F3715" s="162">
        <f t="shared" si="198"/>
        <v>43082.69</v>
      </c>
      <c r="G3715" s="52">
        <f t="shared" si="199"/>
        <v>0.82485429828198809</v>
      </c>
      <c r="H3715" s="92"/>
    </row>
    <row r="3716" spans="1:8" s="15" customFormat="1" outlineLevel="2">
      <c r="A3716" s="89" t="s">
        <v>405</v>
      </c>
      <c r="B3716" s="104" t="s">
        <v>11765</v>
      </c>
      <c r="C3716" s="103" t="s">
        <v>11766</v>
      </c>
      <c r="D3716" s="161">
        <v>200000</v>
      </c>
      <c r="E3716" s="161">
        <v>57198.62</v>
      </c>
      <c r="F3716" s="162">
        <f t="shared" si="198"/>
        <v>142801.38</v>
      </c>
      <c r="G3716" s="52">
        <f t="shared" si="199"/>
        <v>0.2859931</v>
      </c>
      <c r="H3716" s="92"/>
    </row>
    <row r="3717" spans="1:8" s="15" customFormat="1" ht="25.5" outlineLevel="2">
      <c r="A3717" s="89" t="s">
        <v>405</v>
      </c>
      <c r="B3717" s="104" t="s">
        <v>2604</v>
      </c>
      <c r="C3717" s="103" t="s">
        <v>2603</v>
      </c>
      <c r="D3717" s="161">
        <v>1602360</v>
      </c>
      <c r="E3717" s="161">
        <v>1439840</v>
      </c>
      <c r="F3717" s="162">
        <f t="shared" si="198"/>
        <v>162520</v>
      </c>
      <c r="G3717" s="52">
        <f t="shared" si="199"/>
        <v>0.89857460246136944</v>
      </c>
      <c r="H3717" s="92"/>
    </row>
    <row r="3718" spans="1:8" s="15" customFormat="1" ht="25.5" outlineLevel="2">
      <c r="A3718" s="89" t="s">
        <v>405</v>
      </c>
      <c r="B3718" s="104" t="s">
        <v>2602</v>
      </c>
      <c r="C3718" s="103" t="s">
        <v>2555</v>
      </c>
      <c r="D3718" s="161">
        <v>1602360</v>
      </c>
      <c r="E3718" s="161">
        <v>1439840</v>
      </c>
      <c r="F3718" s="162">
        <f t="shared" si="198"/>
        <v>162520</v>
      </c>
      <c r="G3718" s="52">
        <f t="shared" si="199"/>
        <v>0.89857460246136944</v>
      </c>
      <c r="H3718" s="92"/>
    </row>
    <row r="3719" spans="1:8" s="15" customFormat="1" ht="25.5" outlineLevel="2">
      <c r="A3719" s="89" t="s">
        <v>405</v>
      </c>
      <c r="B3719" s="104" t="s">
        <v>2601</v>
      </c>
      <c r="C3719" s="103" t="s">
        <v>2600</v>
      </c>
      <c r="D3719" s="161">
        <v>6409440</v>
      </c>
      <c r="E3719" s="161">
        <v>5759360</v>
      </c>
      <c r="F3719" s="162">
        <f t="shared" si="198"/>
        <v>650080</v>
      </c>
      <c r="G3719" s="52">
        <f t="shared" si="199"/>
        <v>0.89857460246136944</v>
      </c>
      <c r="H3719" s="92"/>
    </row>
    <row r="3720" spans="1:8" s="15" customFormat="1" outlineLevel="2">
      <c r="A3720" s="89" t="s">
        <v>405</v>
      </c>
      <c r="B3720" s="104" t="s">
        <v>2599</v>
      </c>
      <c r="C3720" s="103" t="s">
        <v>2598</v>
      </c>
      <c r="D3720" s="161">
        <v>2403540</v>
      </c>
      <c r="E3720" s="161">
        <v>2159760</v>
      </c>
      <c r="F3720" s="162">
        <f t="shared" si="198"/>
        <v>243780</v>
      </c>
      <c r="G3720" s="52">
        <f t="shared" si="199"/>
        <v>0.89857460246136944</v>
      </c>
      <c r="H3720" s="92"/>
    </row>
    <row r="3721" spans="1:8" s="15" customFormat="1" ht="38.25" outlineLevel="2">
      <c r="A3721" s="89" t="s">
        <v>405</v>
      </c>
      <c r="B3721" s="104" t="s">
        <v>2597</v>
      </c>
      <c r="C3721" s="103" t="s">
        <v>2596</v>
      </c>
      <c r="D3721" s="161">
        <v>1602360</v>
      </c>
      <c r="E3721" s="161">
        <v>1439840</v>
      </c>
      <c r="F3721" s="162">
        <f t="shared" si="198"/>
        <v>162520</v>
      </c>
      <c r="G3721" s="52">
        <f t="shared" si="199"/>
        <v>0.89857460246136944</v>
      </c>
      <c r="H3721" s="92"/>
    </row>
    <row r="3722" spans="1:8" s="15" customFormat="1" ht="25.5" outlineLevel="2">
      <c r="A3722" s="89" t="s">
        <v>405</v>
      </c>
      <c r="B3722" s="104" t="s">
        <v>2595</v>
      </c>
      <c r="C3722" s="103" t="s">
        <v>2594</v>
      </c>
      <c r="D3722" s="161">
        <v>801180</v>
      </c>
      <c r="E3722" s="161">
        <v>719921</v>
      </c>
      <c r="F3722" s="162">
        <f t="shared" si="198"/>
        <v>81259</v>
      </c>
      <c r="G3722" s="52">
        <f t="shared" si="199"/>
        <v>0.89857585062033496</v>
      </c>
      <c r="H3722" s="92"/>
    </row>
    <row r="3723" spans="1:8" s="15" customFormat="1" ht="25.5" outlineLevel="2">
      <c r="A3723" s="89" t="s">
        <v>405</v>
      </c>
      <c r="B3723" s="104" t="s">
        <v>2593</v>
      </c>
      <c r="C3723" s="103" t="s">
        <v>2592</v>
      </c>
      <c r="D3723" s="161">
        <v>2403540</v>
      </c>
      <c r="E3723" s="161">
        <v>2159759.9900000002</v>
      </c>
      <c r="F3723" s="162">
        <f t="shared" si="198"/>
        <v>243780.00999999978</v>
      </c>
      <c r="G3723" s="52">
        <f t="shared" si="199"/>
        <v>0.89857459830083963</v>
      </c>
      <c r="H3723" s="92"/>
    </row>
    <row r="3724" spans="1:8" s="15" customFormat="1" ht="25.5" outlineLevel="2">
      <c r="A3724" s="89" t="s">
        <v>405</v>
      </c>
      <c r="B3724" s="104" t="s">
        <v>2591</v>
      </c>
      <c r="C3724" s="103" t="s">
        <v>2590</v>
      </c>
      <c r="D3724" s="161">
        <v>801180</v>
      </c>
      <c r="E3724" s="161">
        <v>719921</v>
      </c>
      <c r="F3724" s="162">
        <f t="shared" si="198"/>
        <v>81259</v>
      </c>
      <c r="G3724" s="52">
        <f t="shared" si="199"/>
        <v>0.89857585062033496</v>
      </c>
      <c r="H3724" s="92"/>
    </row>
    <row r="3725" spans="1:8" s="15" customFormat="1" ht="25.5" outlineLevel="2">
      <c r="A3725" s="89" t="s">
        <v>405</v>
      </c>
      <c r="B3725" s="104" t="s">
        <v>2587</v>
      </c>
      <c r="C3725" s="103" t="s">
        <v>2586</v>
      </c>
      <c r="D3725" s="161">
        <v>3204720</v>
      </c>
      <c r="E3725" s="161">
        <v>2879681</v>
      </c>
      <c r="F3725" s="162">
        <f t="shared" si="198"/>
        <v>325039</v>
      </c>
      <c r="G3725" s="52">
        <f t="shared" si="199"/>
        <v>0.89857491450111082</v>
      </c>
      <c r="H3725" s="92"/>
    </row>
    <row r="3726" spans="1:8" s="15" customFormat="1" outlineLevel="2">
      <c r="A3726" s="89" t="s">
        <v>405</v>
      </c>
      <c r="B3726" s="104" t="s">
        <v>2585</v>
      </c>
      <c r="C3726" s="103" t="s">
        <v>2539</v>
      </c>
      <c r="D3726" s="161">
        <v>801180</v>
      </c>
      <c r="E3726" s="161">
        <v>719921</v>
      </c>
      <c r="F3726" s="162">
        <f t="shared" si="198"/>
        <v>81259</v>
      </c>
      <c r="G3726" s="52">
        <f t="shared" si="199"/>
        <v>0.89857585062033496</v>
      </c>
      <c r="H3726" s="90"/>
    </row>
    <row r="3727" spans="1:8" s="15" customFormat="1" outlineLevel="2">
      <c r="A3727" s="89" t="s">
        <v>405</v>
      </c>
      <c r="B3727" s="104" t="s">
        <v>2584</v>
      </c>
      <c r="C3727" s="103" t="s">
        <v>2537</v>
      </c>
      <c r="D3727" s="161">
        <v>3605310</v>
      </c>
      <c r="E3727" s="161">
        <v>3239640</v>
      </c>
      <c r="F3727" s="162">
        <f t="shared" si="198"/>
        <v>365670</v>
      </c>
      <c r="G3727" s="52">
        <f t="shared" si="199"/>
        <v>0.89857460246136944</v>
      </c>
      <c r="H3727" s="92"/>
    </row>
    <row r="3728" spans="1:8" s="15" customFormat="1" ht="25.5" outlineLevel="2">
      <c r="A3728" s="89" t="s">
        <v>405</v>
      </c>
      <c r="B3728" s="104" t="s">
        <v>2583</v>
      </c>
      <c r="C3728" s="103" t="s">
        <v>2582</v>
      </c>
      <c r="D3728" s="161">
        <v>801180</v>
      </c>
      <c r="E3728" s="161">
        <v>719920.99</v>
      </c>
      <c r="F3728" s="162">
        <f t="shared" si="198"/>
        <v>81259.010000000009</v>
      </c>
      <c r="G3728" s="52">
        <f t="shared" si="199"/>
        <v>0.89857583813874531</v>
      </c>
      <c r="H3728" s="92"/>
    </row>
    <row r="3729" spans="1:8" s="15" customFormat="1" ht="25.5" outlineLevel="2">
      <c r="A3729" s="89" t="s">
        <v>405</v>
      </c>
      <c r="B3729" s="104" t="s">
        <v>2581</v>
      </c>
      <c r="C3729" s="103" t="s">
        <v>2580</v>
      </c>
      <c r="D3729" s="161">
        <v>2403540</v>
      </c>
      <c r="E3729" s="161">
        <v>2159760</v>
      </c>
      <c r="F3729" s="162">
        <f t="shared" si="198"/>
        <v>243780</v>
      </c>
      <c r="G3729" s="52">
        <f t="shared" si="199"/>
        <v>0.89857460246136944</v>
      </c>
      <c r="H3729" s="92"/>
    </row>
    <row r="3730" spans="1:8" s="15" customFormat="1" outlineLevel="2">
      <c r="A3730" s="89" t="s">
        <v>405</v>
      </c>
      <c r="B3730" s="104" t="s">
        <v>2579</v>
      </c>
      <c r="C3730" s="103" t="s">
        <v>2531</v>
      </c>
      <c r="D3730" s="161">
        <v>801180</v>
      </c>
      <c r="E3730" s="161">
        <v>719921</v>
      </c>
      <c r="F3730" s="162">
        <f t="shared" si="198"/>
        <v>81259</v>
      </c>
      <c r="G3730" s="52">
        <f t="shared" si="199"/>
        <v>0.89857585062033496</v>
      </c>
      <c r="H3730" s="92"/>
    </row>
    <row r="3731" spans="1:8" s="15" customFormat="1" ht="25.5" outlineLevel="2">
      <c r="A3731" s="89" t="s">
        <v>405</v>
      </c>
      <c r="B3731" s="104" t="s">
        <v>2578</v>
      </c>
      <c r="C3731" s="103" t="s">
        <v>2577</v>
      </c>
      <c r="D3731" s="161">
        <v>801180</v>
      </c>
      <c r="E3731" s="161">
        <v>719921</v>
      </c>
      <c r="F3731" s="162">
        <f t="shared" si="198"/>
        <v>81259</v>
      </c>
      <c r="G3731" s="52">
        <f t="shared" si="199"/>
        <v>0.89857585062033496</v>
      </c>
      <c r="H3731" s="92"/>
    </row>
    <row r="3732" spans="1:8" s="15" customFormat="1" outlineLevel="2">
      <c r="A3732" s="89" t="s">
        <v>405</v>
      </c>
      <c r="B3732" s="104" t="s">
        <v>2574</v>
      </c>
      <c r="C3732" s="103" t="s">
        <v>2525</v>
      </c>
      <c r="D3732" s="161">
        <v>2403540</v>
      </c>
      <c r="E3732" s="161">
        <v>2159760</v>
      </c>
      <c r="F3732" s="162">
        <f t="shared" si="198"/>
        <v>243780</v>
      </c>
      <c r="G3732" s="52">
        <f t="shared" si="199"/>
        <v>0.89857460246136944</v>
      </c>
      <c r="H3732" s="92"/>
    </row>
    <row r="3733" spans="1:8" s="15" customFormat="1" outlineLevel="2">
      <c r="A3733" s="89" t="s">
        <v>405</v>
      </c>
      <c r="B3733" s="104" t="s">
        <v>2573</v>
      </c>
      <c r="C3733" s="103" t="s">
        <v>2523</v>
      </c>
      <c r="D3733" s="161">
        <v>5007375</v>
      </c>
      <c r="E3733" s="161">
        <v>4499499</v>
      </c>
      <c r="F3733" s="162">
        <f t="shared" ref="F3733:F3764" si="200">D3733-E3733</f>
        <v>507876</v>
      </c>
      <c r="G3733" s="52">
        <f t="shared" ref="G3733:G3764" si="201">E3733/D3733</f>
        <v>0.89857440275593503</v>
      </c>
      <c r="H3733" s="92"/>
    </row>
    <row r="3734" spans="1:8" s="15" customFormat="1" ht="38.25" outlineLevel="2">
      <c r="A3734" s="89" t="s">
        <v>405</v>
      </c>
      <c r="B3734" s="104" t="s">
        <v>2570</v>
      </c>
      <c r="C3734" s="103" t="s">
        <v>2569</v>
      </c>
      <c r="D3734" s="161">
        <v>16023601</v>
      </c>
      <c r="E3734" s="161">
        <v>14398403</v>
      </c>
      <c r="F3734" s="162">
        <f t="shared" si="200"/>
        <v>1625198</v>
      </c>
      <c r="G3734" s="52">
        <f t="shared" si="201"/>
        <v>0.89857473360700879</v>
      </c>
      <c r="H3734" s="92"/>
    </row>
    <row r="3735" spans="1:8" s="15" customFormat="1" ht="38.25" outlineLevel="2">
      <c r="A3735" s="89" t="s">
        <v>405</v>
      </c>
      <c r="B3735" s="104" t="s">
        <v>2568</v>
      </c>
      <c r="C3735" s="103" t="s">
        <v>2567</v>
      </c>
      <c r="D3735" s="161">
        <v>8812980</v>
      </c>
      <c r="E3735" s="161">
        <v>7919120</v>
      </c>
      <c r="F3735" s="162">
        <f t="shared" si="200"/>
        <v>893860</v>
      </c>
      <c r="G3735" s="52">
        <f t="shared" si="201"/>
        <v>0.89857460246136944</v>
      </c>
      <c r="H3735" s="92"/>
    </row>
    <row r="3736" spans="1:8" s="15" customFormat="1" ht="25.5" outlineLevel="2">
      <c r="A3736" s="89" t="s">
        <v>405</v>
      </c>
      <c r="B3736" s="104" t="s">
        <v>2566</v>
      </c>
      <c r="C3736" s="103" t="s">
        <v>2565</v>
      </c>
      <c r="D3736" s="161">
        <v>801180</v>
      </c>
      <c r="E3736" s="161">
        <v>220650</v>
      </c>
      <c r="F3736" s="162">
        <f t="shared" si="200"/>
        <v>580530</v>
      </c>
      <c r="G3736" s="52">
        <f t="shared" si="201"/>
        <v>0.27540627574327864</v>
      </c>
      <c r="H3736" s="92"/>
    </row>
    <row r="3737" spans="1:8" s="15" customFormat="1" outlineLevel="2">
      <c r="A3737" s="89" t="s">
        <v>405</v>
      </c>
      <c r="B3737" s="104" t="s">
        <v>2564</v>
      </c>
      <c r="C3737" s="103" t="s">
        <v>2563</v>
      </c>
      <c r="D3737" s="161">
        <v>801180</v>
      </c>
      <c r="E3737" s="161">
        <v>719921</v>
      </c>
      <c r="F3737" s="162">
        <f t="shared" si="200"/>
        <v>81259</v>
      </c>
      <c r="G3737" s="52">
        <f t="shared" si="201"/>
        <v>0.89857585062033496</v>
      </c>
      <c r="H3737" s="92"/>
    </row>
    <row r="3738" spans="1:8" s="15" customFormat="1" outlineLevel="2">
      <c r="A3738" s="89" t="s">
        <v>405</v>
      </c>
      <c r="B3738" s="104" t="s">
        <v>2562</v>
      </c>
      <c r="C3738" s="103" t="s">
        <v>2561</v>
      </c>
      <c r="D3738" s="161">
        <v>801180</v>
      </c>
      <c r="E3738" s="161">
        <v>719921</v>
      </c>
      <c r="F3738" s="162">
        <f t="shared" si="200"/>
        <v>81259</v>
      </c>
      <c r="G3738" s="52">
        <f t="shared" si="201"/>
        <v>0.89857585062033496</v>
      </c>
      <c r="H3738" s="92"/>
    </row>
    <row r="3739" spans="1:8" s="15" customFormat="1" ht="25.5" outlineLevel="2">
      <c r="A3739" s="89" t="s">
        <v>405</v>
      </c>
      <c r="B3739" s="104" t="s">
        <v>2560</v>
      </c>
      <c r="C3739" s="103" t="s">
        <v>2559</v>
      </c>
      <c r="D3739" s="161">
        <v>5007375</v>
      </c>
      <c r="E3739" s="161">
        <v>4499500</v>
      </c>
      <c r="F3739" s="162">
        <f t="shared" si="200"/>
        <v>507875</v>
      </c>
      <c r="G3739" s="52">
        <f t="shared" si="201"/>
        <v>0.89857460246136944</v>
      </c>
      <c r="H3739" s="92"/>
    </row>
    <row r="3740" spans="1:8" s="15" customFormat="1" ht="25.5" outlineLevel="2">
      <c r="A3740" s="89" t="s">
        <v>405</v>
      </c>
      <c r="B3740" s="104" t="s">
        <v>2558</v>
      </c>
      <c r="C3740" s="103" t="s">
        <v>2557</v>
      </c>
      <c r="D3740" s="161">
        <v>400590</v>
      </c>
      <c r="E3740" s="161">
        <v>359960</v>
      </c>
      <c r="F3740" s="162">
        <f t="shared" si="200"/>
        <v>40630</v>
      </c>
      <c r="G3740" s="52">
        <f t="shared" si="201"/>
        <v>0.89857460246136944</v>
      </c>
      <c r="H3740" s="92"/>
    </row>
    <row r="3741" spans="1:8" s="15" customFormat="1" ht="25.5" outlineLevel="2">
      <c r="A3741" s="89" t="s">
        <v>405</v>
      </c>
      <c r="B3741" s="104" t="s">
        <v>2556</v>
      </c>
      <c r="C3741" s="103" t="s">
        <v>2555</v>
      </c>
      <c r="D3741" s="161">
        <v>8412390</v>
      </c>
      <c r="E3741" s="161">
        <v>7559160.9900000002</v>
      </c>
      <c r="F3741" s="162">
        <f t="shared" si="200"/>
        <v>853229.00999999978</v>
      </c>
      <c r="G3741" s="52">
        <f t="shared" si="201"/>
        <v>0.89857472014492912</v>
      </c>
      <c r="H3741" s="92"/>
    </row>
    <row r="3742" spans="1:8" s="15" customFormat="1" ht="38.25" outlineLevel="2">
      <c r="A3742" s="89" t="s">
        <v>405</v>
      </c>
      <c r="B3742" s="104" t="s">
        <v>2554</v>
      </c>
      <c r="C3742" s="103" t="s">
        <v>2553</v>
      </c>
      <c r="D3742" s="161">
        <v>1602360</v>
      </c>
      <c r="E3742" s="161">
        <v>1439839</v>
      </c>
      <c r="F3742" s="162">
        <f t="shared" si="200"/>
        <v>162521</v>
      </c>
      <c r="G3742" s="52">
        <f t="shared" si="201"/>
        <v>0.89857397838188668</v>
      </c>
      <c r="H3742" s="92"/>
    </row>
    <row r="3743" spans="1:8" s="15" customFormat="1" ht="25.5" outlineLevel="2">
      <c r="A3743" s="89" t="s">
        <v>405</v>
      </c>
      <c r="B3743" s="104" t="s">
        <v>2552</v>
      </c>
      <c r="C3743" s="103" t="s">
        <v>2551</v>
      </c>
      <c r="D3743" s="161">
        <v>600885</v>
      </c>
      <c r="E3743" s="161">
        <v>102657</v>
      </c>
      <c r="F3743" s="162">
        <v>498228</v>
      </c>
      <c r="G3743" s="52">
        <f t="shared" si="201"/>
        <v>0.17084300656531615</v>
      </c>
      <c r="H3743" s="92"/>
    </row>
    <row r="3744" spans="1:8" s="15" customFormat="1" ht="25.5" outlineLevel="2">
      <c r="A3744" s="89" t="s">
        <v>405</v>
      </c>
      <c r="B3744" s="104" t="s">
        <v>2550</v>
      </c>
      <c r="C3744" s="103" t="s">
        <v>2549</v>
      </c>
      <c r="D3744" s="161">
        <v>400590</v>
      </c>
      <c r="E3744" s="161">
        <v>359960</v>
      </c>
      <c r="F3744" s="162">
        <f t="shared" si="200"/>
        <v>40630</v>
      </c>
      <c r="G3744" s="52">
        <f t="shared" si="201"/>
        <v>0.89857460246136944</v>
      </c>
      <c r="H3744" s="92"/>
    </row>
    <row r="3745" spans="1:8" s="15" customFormat="1" ht="25.5" outlineLevel="2">
      <c r="A3745" s="89" t="s">
        <v>405</v>
      </c>
      <c r="B3745" s="104" t="s">
        <v>2548</v>
      </c>
      <c r="C3745" s="103" t="s">
        <v>2547</v>
      </c>
      <c r="D3745" s="161">
        <v>200295</v>
      </c>
      <c r="E3745" s="161">
        <v>179890</v>
      </c>
      <c r="F3745" s="162">
        <f t="shared" si="200"/>
        <v>20405</v>
      </c>
      <c r="G3745" s="52">
        <f t="shared" si="201"/>
        <v>0.89812526523378022</v>
      </c>
      <c r="H3745" s="92"/>
    </row>
    <row r="3746" spans="1:8" s="15" customFormat="1" ht="25.5" outlineLevel="2">
      <c r="A3746" s="89" t="s">
        <v>405</v>
      </c>
      <c r="B3746" s="104" t="s">
        <v>2546</v>
      </c>
      <c r="C3746" s="103" t="s">
        <v>2545</v>
      </c>
      <c r="D3746" s="161">
        <v>200295</v>
      </c>
      <c r="E3746" s="161">
        <v>179890</v>
      </c>
      <c r="F3746" s="162">
        <f t="shared" si="200"/>
        <v>20405</v>
      </c>
      <c r="G3746" s="52">
        <f t="shared" si="201"/>
        <v>0.89812526523378022</v>
      </c>
      <c r="H3746" s="92"/>
    </row>
    <row r="3747" spans="1:8" s="15" customFormat="1" ht="25.5" outlineLevel="2">
      <c r="A3747" s="89" t="s">
        <v>405</v>
      </c>
      <c r="B3747" s="104" t="s">
        <v>2542</v>
      </c>
      <c r="C3747" s="103" t="s">
        <v>2541</v>
      </c>
      <c r="D3747" s="161">
        <v>801180</v>
      </c>
      <c r="E3747" s="161">
        <v>719921</v>
      </c>
      <c r="F3747" s="162">
        <f t="shared" si="200"/>
        <v>81259</v>
      </c>
      <c r="G3747" s="52">
        <f t="shared" si="201"/>
        <v>0.89857585062033496</v>
      </c>
      <c r="H3747" s="92"/>
    </row>
    <row r="3748" spans="1:8" s="15" customFormat="1" outlineLevel="2">
      <c r="A3748" s="89" t="s">
        <v>405</v>
      </c>
      <c r="B3748" s="104" t="s">
        <v>2540</v>
      </c>
      <c r="C3748" s="103" t="s">
        <v>2539</v>
      </c>
      <c r="D3748" s="161">
        <v>200295</v>
      </c>
      <c r="E3748" s="161">
        <v>179980</v>
      </c>
      <c r="F3748" s="162">
        <f t="shared" si="200"/>
        <v>20315</v>
      </c>
      <c r="G3748" s="52">
        <f t="shared" si="201"/>
        <v>0.89857460246136944</v>
      </c>
      <c r="H3748" s="92"/>
    </row>
    <row r="3749" spans="1:8" s="15" customFormat="1" outlineLevel="2">
      <c r="A3749" s="89" t="s">
        <v>405</v>
      </c>
      <c r="B3749" s="104" t="s">
        <v>2538</v>
      </c>
      <c r="C3749" s="103" t="s">
        <v>2537</v>
      </c>
      <c r="D3749" s="161">
        <v>10916078</v>
      </c>
      <c r="E3749" s="161">
        <v>10246194</v>
      </c>
      <c r="F3749" s="162">
        <f t="shared" si="200"/>
        <v>669884</v>
      </c>
      <c r="G3749" s="52">
        <f t="shared" si="201"/>
        <v>0.93863327103379068</v>
      </c>
      <c r="H3749" s="92"/>
    </row>
    <row r="3750" spans="1:8" s="15" customFormat="1" ht="25.5" outlineLevel="2">
      <c r="A3750" s="89" t="s">
        <v>405</v>
      </c>
      <c r="B3750" s="104" t="s">
        <v>2536</v>
      </c>
      <c r="C3750" s="103" t="s">
        <v>2535</v>
      </c>
      <c r="D3750" s="161">
        <v>200295</v>
      </c>
      <c r="E3750" s="161">
        <v>179980</v>
      </c>
      <c r="F3750" s="162">
        <f t="shared" si="200"/>
        <v>20315</v>
      </c>
      <c r="G3750" s="52">
        <f t="shared" si="201"/>
        <v>0.89857460246136944</v>
      </c>
      <c r="H3750" s="92"/>
    </row>
    <row r="3751" spans="1:8" s="15" customFormat="1" ht="25.5" outlineLevel="2">
      <c r="A3751" s="89" t="s">
        <v>405</v>
      </c>
      <c r="B3751" s="104" t="s">
        <v>2534</v>
      </c>
      <c r="C3751" s="103" t="s">
        <v>2533</v>
      </c>
      <c r="D3751" s="161">
        <v>600885</v>
      </c>
      <c r="E3751" s="161">
        <v>539940</v>
      </c>
      <c r="F3751" s="162">
        <f t="shared" si="200"/>
        <v>60945</v>
      </c>
      <c r="G3751" s="52">
        <f t="shared" si="201"/>
        <v>0.89857460246136944</v>
      </c>
      <c r="H3751" s="92"/>
    </row>
    <row r="3752" spans="1:8" s="15" customFormat="1" outlineLevel="2">
      <c r="A3752" s="89" t="s">
        <v>405</v>
      </c>
      <c r="B3752" s="104" t="s">
        <v>2532</v>
      </c>
      <c r="C3752" s="103" t="s">
        <v>2531</v>
      </c>
      <c r="D3752" s="161">
        <v>200295</v>
      </c>
      <c r="E3752" s="161">
        <v>179980</v>
      </c>
      <c r="F3752" s="162">
        <f t="shared" si="200"/>
        <v>20315</v>
      </c>
      <c r="G3752" s="52">
        <f t="shared" si="201"/>
        <v>0.89857460246136944</v>
      </c>
      <c r="H3752" s="92"/>
    </row>
    <row r="3753" spans="1:8" s="15" customFormat="1" ht="25.5" outlineLevel="2">
      <c r="A3753" s="89" t="s">
        <v>405</v>
      </c>
      <c r="B3753" s="104" t="s">
        <v>2530</v>
      </c>
      <c r="C3753" s="103" t="s">
        <v>2529</v>
      </c>
      <c r="D3753" s="161">
        <v>200295</v>
      </c>
      <c r="E3753" s="161">
        <v>179980</v>
      </c>
      <c r="F3753" s="162">
        <f t="shared" si="200"/>
        <v>20315</v>
      </c>
      <c r="G3753" s="52">
        <f t="shared" si="201"/>
        <v>0.89857460246136944</v>
      </c>
      <c r="H3753" s="92"/>
    </row>
    <row r="3754" spans="1:8" s="15" customFormat="1" outlineLevel="2">
      <c r="A3754" s="89" t="s">
        <v>405</v>
      </c>
      <c r="B3754" s="104" t="s">
        <v>2526</v>
      </c>
      <c r="C3754" s="103" t="s">
        <v>2525</v>
      </c>
      <c r="D3754" s="161">
        <v>600885</v>
      </c>
      <c r="E3754" s="161">
        <v>539940</v>
      </c>
      <c r="F3754" s="162">
        <f t="shared" si="200"/>
        <v>60945</v>
      </c>
      <c r="G3754" s="52">
        <f t="shared" si="201"/>
        <v>0.89857460246136944</v>
      </c>
      <c r="H3754" s="92"/>
    </row>
    <row r="3755" spans="1:8" s="15" customFormat="1" outlineLevel="2">
      <c r="A3755" s="89" t="s">
        <v>405</v>
      </c>
      <c r="B3755" s="104" t="s">
        <v>2524</v>
      </c>
      <c r="C3755" s="103" t="s">
        <v>2523</v>
      </c>
      <c r="D3755" s="161">
        <v>1251844</v>
      </c>
      <c r="E3755" s="161">
        <v>1124875</v>
      </c>
      <c r="F3755" s="162">
        <f t="shared" si="200"/>
        <v>126969</v>
      </c>
      <c r="G3755" s="52">
        <f t="shared" si="201"/>
        <v>0.89857442301117396</v>
      </c>
      <c r="H3755" s="92"/>
    </row>
    <row r="3756" spans="1:8" s="15" customFormat="1" ht="25.5" outlineLevel="2">
      <c r="A3756" s="89" t="s">
        <v>405</v>
      </c>
      <c r="B3756" s="104" t="s">
        <v>2522</v>
      </c>
      <c r="C3756" s="103" t="s">
        <v>2521</v>
      </c>
      <c r="D3756" s="161">
        <v>4005900</v>
      </c>
      <c r="E3756" s="161">
        <v>3599600</v>
      </c>
      <c r="F3756" s="162">
        <f t="shared" si="200"/>
        <v>406300</v>
      </c>
      <c r="G3756" s="52">
        <f t="shared" si="201"/>
        <v>0.89857460246136944</v>
      </c>
      <c r="H3756" s="92"/>
    </row>
    <row r="3757" spans="1:8" s="15" customFormat="1" ht="38.25" outlineLevel="2">
      <c r="A3757" s="89" t="s">
        <v>405</v>
      </c>
      <c r="B3757" s="104" t="s">
        <v>2520</v>
      </c>
      <c r="C3757" s="103" t="s">
        <v>2519</v>
      </c>
      <c r="D3757" s="161">
        <v>2203245</v>
      </c>
      <c r="E3757" s="161">
        <v>1979780</v>
      </c>
      <c r="F3757" s="162">
        <f t="shared" si="200"/>
        <v>223465</v>
      </c>
      <c r="G3757" s="52">
        <f t="shared" si="201"/>
        <v>0.89857460246136944</v>
      </c>
      <c r="H3757" s="92"/>
    </row>
    <row r="3758" spans="1:8" s="15" customFormat="1" outlineLevel="2">
      <c r="A3758" s="89" t="s">
        <v>405</v>
      </c>
      <c r="B3758" s="104" t="s">
        <v>2516</v>
      </c>
      <c r="C3758" s="103" t="s">
        <v>2515</v>
      </c>
      <c r="D3758" s="161">
        <v>200295</v>
      </c>
      <c r="E3758" s="161">
        <v>179980</v>
      </c>
      <c r="F3758" s="162">
        <f t="shared" si="200"/>
        <v>20315</v>
      </c>
      <c r="G3758" s="52">
        <f t="shared" si="201"/>
        <v>0.89857460246136944</v>
      </c>
      <c r="H3758" s="92"/>
    </row>
    <row r="3759" spans="1:8" s="15" customFormat="1" outlineLevel="2">
      <c r="A3759" s="89" t="s">
        <v>405</v>
      </c>
      <c r="B3759" s="104" t="s">
        <v>2514</v>
      </c>
      <c r="C3759" s="103" t="s">
        <v>2513</v>
      </c>
      <c r="D3759" s="161">
        <v>200295</v>
      </c>
      <c r="E3759" s="161">
        <v>179980</v>
      </c>
      <c r="F3759" s="162">
        <f t="shared" si="200"/>
        <v>20315</v>
      </c>
      <c r="G3759" s="52">
        <f t="shared" si="201"/>
        <v>0.89857460246136944</v>
      </c>
      <c r="H3759" s="92"/>
    </row>
    <row r="3760" spans="1:8" s="15" customFormat="1" ht="25.5" outlineLevel="2">
      <c r="A3760" s="89" t="s">
        <v>405</v>
      </c>
      <c r="B3760" s="104" t="s">
        <v>2510</v>
      </c>
      <c r="C3760" s="103" t="s">
        <v>2509</v>
      </c>
      <c r="D3760" s="161">
        <v>6409440</v>
      </c>
      <c r="E3760" s="161">
        <v>5759360</v>
      </c>
      <c r="F3760" s="162">
        <f t="shared" si="200"/>
        <v>650080</v>
      </c>
      <c r="G3760" s="52">
        <f t="shared" si="201"/>
        <v>0.89857460246136944</v>
      </c>
      <c r="H3760" s="92"/>
    </row>
    <row r="3761" spans="1:8" s="15" customFormat="1" outlineLevel="2">
      <c r="A3761" s="89" t="s">
        <v>405</v>
      </c>
      <c r="B3761" s="104" t="s">
        <v>2508</v>
      </c>
      <c r="C3761" s="103" t="s">
        <v>2507</v>
      </c>
      <c r="D3761" s="161">
        <v>1001475</v>
      </c>
      <c r="E3761" s="161">
        <v>899899</v>
      </c>
      <c r="F3761" s="162">
        <f t="shared" si="200"/>
        <v>101576</v>
      </c>
      <c r="G3761" s="52">
        <f t="shared" si="201"/>
        <v>0.89857360393419705</v>
      </c>
      <c r="H3761" s="92"/>
    </row>
    <row r="3762" spans="1:8" s="15" customFormat="1" ht="38.25" outlineLevel="2">
      <c r="A3762" s="89" t="s">
        <v>405</v>
      </c>
      <c r="B3762" s="104" t="s">
        <v>2506</v>
      </c>
      <c r="C3762" s="103" t="s">
        <v>2505</v>
      </c>
      <c r="D3762" s="161">
        <v>53228399</v>
      </c>
      <c r="E3762" s="161">
        <v>47829689</v>
      </c>
      <c r="F3762" s="162">
        <f t="shared" si="200"/>
        <v>5398710</v>
      </c>
      <c r="G3762" s="52">
        <f t="shared" si="201"/>
        <v>0.89857463118513103</v>
      </c>
      <c r="H3762" s="92"/>
    </row>
    <row r="3763" spans="1:8" s="15" customFormat="1" ht="25.5" outlineLevel="2">
      <c r="A3763" s="89" t="s">
        <v>405</v>
      </c>
      <c r="B3763" s="104" t="s">
        <v>2504</v>
      </c>
      <c r="C3763" s="103" t="s">
        <v>2503</v>
      </c>
      <c r="D3763" s="161">
        <v>45066377</v>
      </c>
      <c r="E3763" s="161">
        <v>40495512.200000003</v>
      </c>
      <c r="F3763" s="162">
        <f t="shared" si="200"/>
        <v>4570864.799999997</v>
      </c>
      <c r="G3763" s="52">
        <f t="shared" si="201"/>
        <v>0.89857483329534127</v>
      </c>
      <c r="H3763" s="92"/>
    </row>
    <row r="3764" spans="1:8" s="15" customFormat="1" ht="25.5" outlineLevel="2">
      <c r="A3764" s="89" t="s">
        <v>405</v>
      </c>
      <c r="B3764" s="104" t="s">
        <v>10551</v>
      </c>
      <c r="C3764" s="103" t="s">
        <v>10550</v>
      </c>
      <c r="D3764" s="161">
        <v>110257553</v>
      </c>
      <c r="E3764" s="161">
        <f>99624619-871973.42</f>
        <v>98752645.579999998</v>
      </c>
      <c r="F3764" s="162">
        <f t="shared" si="200"/>
        <v>11504907.420000002</v>
      </c>
      <c r="G3764" s="52">
        <f t="shared" si="201"/>
        <v>0.89565424674353145</v>
      </c>
      <c r="H3764" s="90"/>
    </row>
    <row r="3765" spans="1:8" s="15" customFormat="1" ht="38.25" outlineLevel="2">
      <c r="A3765" s="89" t="s">
        <v>405</v>
      </c>
      <c r="B3765" s="104" t="s">
        <v>10549</v>
      </c>
      <c r="C3765" s="103" t="s">
        <v>10548</v>
      </c>
      <c r="D3765" s="161">
        <v>7016390</v>
      </c>
      <c r="E3765" s="161">
        <v>6358529</v>
      </c>
      <c r="F3765" s="162">
        <f t="shared" ref="F3765:F3770" si="202">D3765-E3765</f>
        <v>657861</v>
      </c>
      <c r="G3765" s="52">
        <f t="shared" ref="G3765:G3770" si="203">E3765/D3765</f>
        <v>0.90623939091185068</v>
      </c>
      <c r="H3765" s="92"/>
    </row>
    <row r="3766" spans="1:8" s="15" customFormat="1" outlineLevel="2">
      <c r="A3766" s="89" t="s">
        <v>405</v>
      </c>
      <c r="B3766" s="104" t="s">
        <v>10547</v>
      </c>
      <c r="C3766" s="103" t="s">
        <v>10546</v>
      </c>
      <c r="D3766" s="161">
        <v>1002341</v>
      </c>
      <c r="E3766" s="161">
        <v>908361</v>
      </c>
      <c r="F3766" s="162">
        <f t="shared" si="202"/>
        <v>93980</v>
      </c>
      <c r="G3766" s="52">
        <f t="shared" si="203"/>
        <v>0.90623949334607679</v>
      </c>
      <c r="H3766" s="92"/>
    </row>
    <row r="3767" spans="1:8" s="15" customFormat="1" outlineLevel="2">
      <c r="A3767" s="89" t="s">
        <v>405</v>
      </c>
      <c r="B3767" s="104" t="s">
        <v>10545</v>
      </c>
      <c r="C3767" s="103" t="s">
        <v>10544</v>
      </c>
      <c r="D3767" s="161">
        <v>2004683</v>
      </c>
      <c r="E3767" s="161">
        <v>1816722</v>
      </c>
      <c r="F3767" s="162">
        <f t="shared" si="202"/>
        <v>187961</v>
      </c>
      <c r="G3767" s="52">
        <f t="shared" si="203"/>
        <v>0.90623904128483157</v>
      </c>
      <c r="H3767" s="92"/>
    </row>
    <row r="3768" spans="1:8" s="15" customFormat="1" outlineLevel="2">
      <c r="A3768" s="89" t="s">
        <v>405</v>
      </c>
      <c r="B3768" s="104" t="s">
        <v>10543</v>
      </c>
      <c r="C3768" s="103" t="s">
        <v>10542</v>
      </c>
      <c r="D3768" s="161">
        <v>10825287</v>
      </c>
      <c r="E3768" s="161">
        <v>9810301</v>
      </c>
      <c r="F3768" s="162">
        <f t="shared" si="202"/>
        <v>1014986</v>
      </c>
      <c r="G3768" s="52">
        <f t="shared" si="203"/>
        <v>0.90623934497071534</v>
      </c>
      <c r="H3768" s="92"/>
    </row>
    <row r="3769" spans="1:8" s="15" customFormat="1" ht="38.25" outlineLevel="2">
      <c r="A3769" s="89" t="s">
        <v>405</v>
      </c>
      <c r="B3769" s="104" t="s">
        <v>10541</v>
      </c>
      <c r="C3769" s="103" t="s">
        <v>10540</v>
      </c>
      <c r="D3769" s="161">
        <v>2004683</v>
      </c>
      <c r="E3769" s="161">
        <v>1816722</v>
      </c>
      <c r="F3769" s="162">
        <f t="shared" si="202"/>
        <v>187961</v>
      </c>
      <c r="G3769" s="52">
        <f t="shared" si="203"/>
        <v>0.90623904128483157</v>
      </c>
      <c r="H3769" s="92"/>
    </row>
    <row r="3770" spans="1:8" s="15" customFormat="1" ht="25.5" outlineLevel="2">
      <c r="A3770" s="89" t="s">
        <v>405</v>
      </c>
      <c r="B3770" s="104" t="s">
        <v>10539</v>
      </c>
      <c r="C3770" s="103" t="s">
        <v>10538</v>
      </c>
      <c r="D3770" s="161">
        <v>2205151</v>
      </c>
      <c r="E3770" s="161">
        <v>1993506</v>
      </c>
      <c r="F3770" s="162">
        <f t="shared" si="202"/>
        <v>211645</v>
      </c>
      <c r="G3770" s="52">
        <f t="shared" si="203"/>
        <v>0.90402244562843992</v>
      </c>
      <c r="H3770" s="92"/>
    </row>
    <row r="3771" spans="1:8" s="101" customFormat="1" outlineLevel="1">
      <c r="A3771" s="91" t="s">
        <v>11197</v>
      </c>
      <c r="B3771" s="104"/>
      <c r="C3771" s="103"/>
      <c r="D3771" s="161"/>
      <c r="E3771" s="161"/>
      <c r="F3771" s="162">
        <f>SUBTOTAL(9,F3701:F3770)</f>
        <v>47399429.710000001</v>
      </c>
      <c r="G3771" s="52"/>
      <c r="H3771" s="92"/>
    </row>
    <row r="3772" spans="1:8" s="15" customFormat="1" ht="25.5" outlineLevel="2">
      <c r="A3772" s="89" t="s">
        <v>411</v>
      </c>
      <c r="B3772" s="104" t="s">
        <v>412</v>
      </c>
      <c r="C3772" s="103" t="s">
        <v>413</v>
      </c>
      <c r="D3772" s="161">
        <v>1760000</v>
      </c>
      <c r="E3772" s="161">
        <v>1759824.92</v>
      </c>
      <c r="F3772" s="162">
        <f t="shared" ref="F3772:F3803" si="204">D3772-E3772</f>
        <v>175.08000000007451</v>
      </c>
      <c r="G3772" s="52">
        <f t="shared" ref="G3772:G3803" si="205">E3772/D3772</f>
        <v>0.9999005227272727</v>
      </c>
      <c r="H3772" s="92"/>
    </row>
    <row r="3773" spans="1:8" s="15" customFormat="1" outlineLevel="2">
      <c r="A3773" s="89" t="s">
        <v>411</v>
      </c>
      <c r="B3773" s="104" t="s">
        <v>414</v>
      </c>
      <c r="C3773" s="103" t="s">
        <v>415</v>
      </c>
      <c r="D3773" s="161">
        <v>3075299</v>
      </c>
      <c r="E3773" s="161">
        <v>2814514</v>
      </c>
      <c r="F3773" s="162">
        <f t="shared" si="204"/>
        <v>260785</v>
      </c>
      <c r="G3773" s="52">
        <f t="shared" si="205"/>
        <v>0.91520011550096425</v>
      </c>
      <c r="H3773" s="92"/>
    </row>
    <row r="3774" spans="1:8" s="15" customFormat="1" ht="51" outlineLevel="2">
      <c r="A3774" s="89" t="s">
        <v>411</v>
      </c>
      <c r="B3774" s="104" t="s">
        <v>416</v>
      </c>
      <c r="C3774" s="103" t="s">
        <v>417</v>
      </c>
      <c r="D3774" s="161">
        <v>2050199</v>
      </c>
      <c r="E3774" s="161">
        <v>1885234.23</v>
      </c>
      <c r="F3774" s="162">
        <f t="shared" si="204"/>
        <v>164964.77000000002</v>
      </c>
      <c r="G3774" s="52">
        <f t="shared" si="205"/>
        <v>0.91953719126777445</v>
      </c>
      <c r="H3774" s="92"/>
    </row>
    <row r="3775" spans="1:8" s="15" customFormat="1" ht="25.5" outlineLevel="2">
      <c r="A3775" s="89" t="s">
        <v>411</v>
      </c>
      <c r="B3775" s="104" t="s">
        <v>9405</v>
      </c>
      <c r="C3775" s="103" t="s">
        <v>9404</v>
      </c>
      <c r="D3775" s="161">
        <v>615059</v>
      </c>
      <c r="E3775" s="161">
        <v>562902</v>
      </c>
      <c r="F3775" s="162">
        <f t="shared" si="204"/>
        <v>52157</v>
      </c>
      <c r="G3775" s="52">
        <f t="shared" si="205"/>
        <v>0.91520000520275291</v>
      </c>
      <c r="H3775" s="92"/>
    </row>
    <row r="3776" spans="1:8" s="15" customFormat="1" outlineLevel="2">
      <c r="A3776" s="89" t="s">
        <v>411</v>
      </c>
      <c r="B3776" s="104" t="s">
        <v>9403</v>
      </c>
      <c r="C3776" s="103" t="s">
        <v>9402</v>
      </c>
      <c r="D3776" s="161">
        <v>384413</v>
      </c>
      <c r="E3776" s="161">
        <v>351814.5</v>
      </c>
      <c r="F3776" s="162">
        <f t="shared" si="204"/>
        <v>32598.5</v>
      </c>
      <c r="G3776" s="52">
        <f t="shared" si="205"/>
        <v>0.91519927786000999</v>
      </c>
      <c r="H3776" s="92"/>
    </row>
    <row r="3777" spans="1:8" s="15" customFormat="1" outlineLevel="2">
      <c r="A3777" s="89" t="s">
        <v>411</v>
      </c>
      <c r="B3777" s="104" t="s">
        <v>9401</v>
      </c>
      <c r="C3777" s="103" t="s">
        <v>9400</v>
      </c>
      <c r="D3777" s="161">
        <v>20117577</v>
      </c>
      <c r="E3777" s="161">
        <v>19130578.25</v>
      </c>
      <c r="F3777" s="162">
        <f t="shared" si="204"/>
        <v>986998.75</v>
      </c>
      <c r="G3777" s="52">
        <f t="shared" si="205"/>
        <v>0.95093848777116652</v>
      </c>
      <c r="H3777" s="92"/>
    </row>
    <row r="3778" spans="1:8" s="17" customFormat="1" ht="25.5" outlineLevel="2">
      <c r="A3778" s="89" t="s">
        <v>411</v>
      </c>
      <c r="B3778" s="104" t="s">
        <v>9399</v>
      </c>
      <c r="C3778" s="103" t="s">
        <v>9398</v>
      </c>
      <c r="D3778" s="161">
        <v>3075299</v>
      </c>
      <c r="E3778" s="161">
        <v>2748800</v>
      </c>
      <c r="F3778" s="162">
        <f t="shared" si="204"/>
        <v>326499</v>
      </c>
      <c r="G3778" s="52">
        <f t="shared" si="205"/>
        <v>0.89383178676284814</v>
      </c>
      <c r="H3778" s="92"/>
    </row>
    <row r="3779" spans="1:8" s="15" customFormat="1" ht="38.25" outlineLevel="2">
      <c r="A3779" s="89" t="s">
        <v>411</v>
      </c>
      <c r="B3779" s="104" t="s">
        <v>9397</v>
      </c>
      <c r="C3779" s="103" t="s">
        <v>9396</v>
      </c>
      <c r="D3779" s="161">
        <v>1025100</v>
      </c>
      <c r="E3779" s="161">
        <v>923285.37</v>
      </c>
      <c r="F3779" s="162">
        <f t="shared" si="204"/>
        <v>101814.63</v>
      </c>
      <c r="G3779" s="52">
        <f t="shared" si="205"/>
        <v>0.90067834357623644</v>
      </c>
      <c r="H3779" s="92"/>
    </row>
    <row r="3780" spans="1:8" s="15" customFormat="1" outlineLevel="2">
      <c r="A3780" s="89" t="s">
        <v>411</v>
      </c>
      <c r="B3780" s="104" t="s">
        <v>9395</v>
      </c>
      <c r="C3780" s="103" t="s">
        <v>9394</v>
      </c>
      <c r="D3780" s="161">
        <v>5125498</v>
      </c>
      <c r="E3780" s="161">
        <v>4690857</v>
      </c>
      <c r="F3780" s="162">
        <f t="shared" si="204"/>
        <v>434641</v>
      </c>
      <c r="G3780" s="52">
        <f t="shared" si="205"/>
        <v>0.91520024005472245</v>
      </c>
      <c r="H3780" s="92"/>
    </row>
    <row r="3781" spans="1:8" s="15" customFormat="1" ht="25.5" outlineLevel="2">
      <c r="A3781" s="89" t="s">
        <v>411</v>
      </c>
      <c r="B3781" s="104" t="s">
        <v>9393</v>
      </c>
      <c r="C3781" s="103" t="s">
        <v>9392</v>
      </c>
      <c r="D3781" s="161">
        <v>3844123</v>
      </c>
      <c r="E3781" s="161">
        <v>3155471.42</v>
      </c>
      <c r="F3781" s="162">
        <f t="shared" si="204"/>
        <v>688651.58000000007</v>
      </c>
      <c r="G3781" s="52">
        <f t="shared" si="205"/>
        <v>0.8208559975838442</v>
      </c>
      <c r="H3781" s="92"/>
    </row>
    <row r="3782" spans="1:8" s="15" customFormat="1" ht="25.5" outlineLevel="2">
      <c r="A3782" s="89" t="s">
        <v>411</v>
      </c>
      <c r="B3782" s="104" t="s">
        <v>9391</v>
      </c>
      <c r="C3782" s="103" t="s">
        <v>9390</v>
      </c>
      <c r="D3782" s="161">
        <v>1230120</v>
      </c>
      <c r="E3782" s="161">
        <v>1125806</v>
      </c>
      <c r="F3782" s="162">
        <f t="shared" si="204"/>
        <v>104314</v>
      </c>
      <c r="G3782" s="52">
        <f t="shared" si="205"/>
        <v>0.91520014307547226</v>
      </c>
      <c r="H3782" s="92"/>
    </row>
    <row r="3783" spans="1:8" s="15" customFormat="1" ht="25.5" outlineLevel="2">
      <c r="A3783" s="89" t="s">
        <v>411</v>
      </c>
      <c r="B3783" s="104" t="s">
        <v>9389</v>
      </c>
      <c r="C3783" s="103" t="s">
        <v>9388</v>
      </c>
      <c r="D3783" s="161">
        <v>4612947</v>
      </c>
      <c r="E3783" s="161">
        <v>4500000</v>
      </c>
      <c r="F3783" s="162">
        <f t="shared" si="204"/>
        <v>112947</v>
      </c>
      <c r="G3783" s="52">
        <f t="shared" si="205"/>
        <v>0.97551521836257815</v>
      </c>
      <c r="H3783" s="92"/>
    </row>
    <row r="3784" spans="1:8" s="15" customFormat="1" ht="25.5" outlineLevel="2">
      <c r="A3784" s="89" t="s">
        <v>411</v>
      </c>
      <c r="B3784" s="104" t="s">
        <v>9387</v>
      </c>
      <c r="C3784" s="103" t="s">
        <v>9386</v>
      </c>
      <c r="D3784" s="161">
        <v>307530</v>
      </c>
      <c r="E3784" s="161">
        <v>281451</v>
      </c>
      <c r="F3784" s="162">
        <f t="shared" si="204"/>
        <v>26079</v>
      </c>
      <c r="G3784" s="52">
        <f t="shared" si="205"/>
        <v>0.91519851721783241</v>
      </c>
      <c r="H3784" s="92"/>
    </row>
    <row r="3785" spans="1:8" s="15" customFormat="1" outlineLevel="2">
      <c r="A3785" s="89" t="s">
        <v>411</v>
      </c>
      <c r="B3785" s="104" t="s">
        <v>9385</v>
      </c>
      <c r="C3785" s="103" t="s">
        <v>9384</v>
      </c>
      <c r="D3785" s="161">
        <v>5638046</v>
      </c>
      <c r="E3785" s="161">
        <v>5420193.5300000003</v>
      </c>
      <c r="F3785" s="162">
        <f t="shared" si="204"/>
        <v>217852.46999999974</v>
      </c>
      <c r="G3785" s="52">
        <f t="shared" si="205"/>
        <v>0.96136028865319656</v>
      </c>
      <c r="H3785" s="92"/>
    </row>
    <row r="3786" spans="1:8" s="15" customFormat="1" outlineLevel="2">
      <c r="A3786" s="89" t="s">
        <v>411</v>
      </c>
      <c r="B3786" s="104" t="s">
        <v>9383</v>
      </c>
      <c r="C3786" s="103" t="s">
        <v>9382</v>
      </c>
      <c r="D3786" s="161">
        <v>820079</v>
      </c>
      <c r="E3786" s="161">
        <v>735257.03</v>
      </c>
      <c r="F3786" s="162">
        <f t="shared" si="204"/>
        <v>84821.969999999972</v>
      </c>
      <c r="G3786" s="52">
        <f t="shared" si="205"/>
        <v>0.8965685379091527</v>
      </c>
      <c r="H3786" s="92"/>
    </row>
    <row r="3787" spans="1:8" s="15" customFormat="1" outlineLevel="2">
      <c r="A3787" s="89" t="s">
        <v>411</v>
      </c>
      <c r="B3787" s="104" t="s">
        <v>9381</v>
      </c>
      <c r="C3787" s="103" t="s">
        <v>9380</v>
      </c>
      <c r="D3787" s="161">
        <v>7175696</v>
      </c>
      <c r="E3787" s="161">
        <v>6918986</v>
      </c>
      <c r="F3787" s="162">
        <f t="shared" si="204"/>
        <v>256710</v>
      </c>
      <c r="G3787" s="52">
        <f t="shared" si="205"/>
        <v>0.96422507308001904</v>
      </c>
      <c r="H3787" s="92"/>
    </row>
    <row r="3788" spans="1:8" s="15" customFormat="1" ht="25.5" outlineLevel="2">
      <c r="A3788" s="89" t="s">
        <v>411</v>
      </c>
      <c r="B3788" s="104" t="s">
        <v>9379</v>
      </c>
      <c r="C3788" s="103" t="s">
        <v>9378</v>
      </c>
      <c r="D3788" s="161">
        <v>13326293</v>
      </c>
      <c r="E3788" s="161">
        <v>11904506.220000001</v>
      </c>
      <c r="F3788" s="162">
        <f t="shared" si="204"/>
        <v>1421786.7799999993</v>
      </c>
      <c r="G3788" s="52">
        <f t="shared" si="205"/>
        <v>0.89330965633128434</v>
      </c>
      <c r="H3788" s="92"/>
    </row>
    <row r="3789" spans="1:8" s="15" customFormat="1" ht="25.5" outlineLevel="2">
      <c r="A3789" s="89" t="s">
        <v>411</v>
      </c>
      <c r="B3789" s="104" t="s">
        <v>9377</v>
      </c>
      <c r="C3789" s="103" t="s">
        <v>9376</v>
      </c>
      <c r="D3789" s="161">
        <v>230647</v>
      </c>
      <c r="E3789" s="161">
        <v>211088.5</v>
      </c>
      <c r="F3789" s="162">
        <f t="shared" si="204"/>
        <v>19558.5</v>
      </c>
      <c r="G3789" s="52">
        <f t="shared" si="205"/>
        <v>0.91520158510624461</v>
      </c>
      <c r="H3789" s="92"/>
    </row>
    <row r="3790" spans="1:8" s="15" customFormat="1" outlineLevel="2">
      <c r="A3790" s="89" t="s">
        <v>411</v>
      </c>
      <c r="B3790" s="104" t="s">
        <v>9375</v>
      </c>
      <c r="C3790" s="103" t="s">
        <v>9374</v>
      </c>
      <c r="D3790" s="161">
        <v>1153237</v>
      </c>
      <c r="E3790" s="161">
        <v>1055442</v>
      </c>
      <c r="F3790" s="162">
        <f t="shared" si="204"/>
        <v>97795</v>
      </c>
      <c r="G3790" s="52">
        <f t="shared" si="205"/>
        <v>0.91519956435667604</v>
      </c>
      <c r="H3790" s="92"/>
    </row>
    <row r="3791" spans="1:8" s="15" customFormat="1" outlineLevel="2">
      <c r="A3791" s="89" t="s">
        <v>411</v>
      </c>
      <c r="B3791" s="104" t="s">
        <v>9373</v>
      </c>
      <c r="C3791" s="103" t="s">
        <v>9372</v>
      </c>
      <c r="D3791" s="161">
        <v>384413</v>
      </c>
      <c r="E3791" s="161">
        <v>351814.5</v>
      </c>
      <c r="F3791" s="162">
        <f t="shared" si="204"/>
        <v>32598.5</v>
      </c>
      <c r="G3791" s="52">
        <f t="shared" si="205"/>
        <v>0.91519927786000999</v>
      </c>
      <c r="H3791" s="92"/>
    </row>
    <row r="3792" spans="1:8" s="15" customFormat="1" outlineLevel="2">
      <c r="A3792" s="89" t="s">
        <v>411</v>
      </c>
      <c r="B3792" s="104" t="s">
        <v>9371</v>
      </c>
      <c r="C3792" s="103" t="s">
        <v>9370</v>
      </c>
      <c r="D3792" s="161">
        <v>10250994</v>
      </c>
      <c r="E3792" s="161">
        <v>9306318.6300000008</v>
      </c>
      <c r="F3792" s="162">
        <f t="shared" si="204"/>
        <v>944675.36999999918</v>
      </c>
      <c r="G3792" s="52">
        <f t="shared" si="205"/>
        <v>0.90784548600847892</v>
      </c>
      <c r="H3792" s="92"/>
    </row>
    <row r="3793" spans="1:8" s="15" customFormat="1" ht="25.5" outlineLevel="2">
      <c r="A3793" s="89" t="s">
        <v>411</v>
      </c>
      <c r="B3793" s="104" t="s">
        <v>9369</v>
      </c>
      <c r="C3793" s="103" t="s">
        <v>9368</v>
      </c>
      <c r="D3793" s="161">
        <v>19476890</v>
      </c>
      <c r="E3793" s="161">
        <v>17510012.43</v>
      </c>
      <c r="F3793" s="162">
        <f t="shared" si="204"/>
        <v>1966877.5700000003</v>
      </c>
      <c r="G3793" s="52">
        <f t="shared" si="205"/>
        <v>0.89901480318469729</v>
      </c>
      <c r="H3793" s="92"/>
    </row>
    <row r="3794" spans="1:8" s="15" customFormat="1" ht="25.5" outlineLevel="2">
      <c r="A3794" s="89" t="s">
        <v>411</v>
      </c>
      <c r="B3794" s="104" t="s">
        <v>9367</v>
      </c>
      <c r="C3794" s="103" t="s">
        <v>9366</v>
      </c>
      <c r="D3794" s="161">
        <v>1199366</v>
      </c>
      <c r="E3794" s="161">
        <v>1097660.3999999999</v>
      </c>
      <c r="F3794" s="162">
        <f t="shared" si="204"/>
        <v>101705.60000000009</v>
      </c>
      <c r="G3794" s="52">
        <f t="shared" si="205"/>
        <v>0.91520053094718368</v>
      </c>
      <c r="H3794" s="92"/>
    </row>
    <row r="3795" spans="1:8" s="15" customFormat="1" ht="25.5" outlineLevel="2">
      <c r="A3795" s="89" t="s">
        <v>411</v>
      </c>
      <c r="B3795" s="104" t="s">
        <v>9365</v>
      </c>
      <c r="C3795" s="103" t="s">
        <v>9364</v>
      </c>
      <c r="D3795" s="161">
        <v>2050199</v>
      </c>
      <c r="E3795" s="161">
        <v>1876342.01</v>
      </c>
      <c r="F3795" s="162">
        <f t="shared" si="204"/>
        <v>173856.99</v>
      </c>
      <c r="G3795" s="52">
        <f t="shared" si="205"/>
        <v>0.91519994400543558</v>
      </c>
      <c r="H3795" s="92"/>
    </row>
    <row r="3796" spans="1:8" s="15" customFormat="1" ht="38.25" outlineLevel="2">
      <c r="A3796" s="89" t="s">
        <v>411</v>
      </c>
      <c r="B3796" s="104" t="s">
        <v>9363</v>
      </c>
      <c r="C3796" s="103" t="s">
        <v>9362</v>
      </c>
      <c r="D3796" s="161">
        <v>3092947</v>
      </c>
      <c r="E3796" s="161">
        <v>2701993.48</v>
      </c>
      <c r="F3796" s="162">
        <f t="shared" si="204"/>
        <v>390953.52</v>
      </c>
      <c r="G3796" s="52">
        <f t="shared" si="205"/>
        <v>0.87359837721111933</v>
      </c>
      <c r="H3796" s="92"/>
    </row>
    <row r="3797" spans="1:8" s="15" customFormat="1" ht="25.5" outlineLevel="2">
      <c r="A3797" s="89" t="s">
        <v>411</v>
      </c>
      <c r="B3797" s="104" t="s">
        <v>9361</v>
      </c>
      <c r="C3797" s="103" t="s">
        <v>9360</v>
      </c>
      <c r="D3797" s="161">
        <v>10250994</v>
      </c>
      <c r="E3797" s="161">
        <v>9381711</v>
      </c>
      <c r="F3797" s="162">
        <f t="shared" si="204"/>
        <v>869283</v>
      </c>
      <c r="G3797" s="52">
        <f t="shared" si="205"/>
        <v>0.91520012595851685</v>
      </c>
      <c r="H3797" s="92"/>
    </row>
    <row r="3798" spans="1:8" s="15" customFormat="1" ht="25.5" outlineLevel="2">
      <c r="A3798" s="89" t="s">
        <v>411</v>
      </c>
      <c r="B3798" s="104" t="s">
        <v>9359</v>
      </c>
      <c r="C3798" s="103" t="s">
        <v>9358</v>
      </c>
      <c r="D3798" s="161">
        <v>538177</v>
      </c>
      <c r="E3798" s="161">
        <v>526597.5</v>
      </c>
      <c r="F3798" s="162">
        <f t="shared" si="204"/>
        <v>11579.5</v>
      </c>
      <c r="G3798" s="52">
        <f t="shared" si="205"/>
        <v>0.97848384453441895</v>
      </c>
      <c r="H3798" s="92"/>
    </row>
    <row r="3799" spans="1:8" s="15" customFormat="1" outlineLevel="2">
      <c r="A3799" s="89" t="s">
        <v>411</v>
      </c>
      <c r="B3799" s="104" t="s">
        <v>9357</v>
      </c>
      <c r="C3799" s="103" t="s">
        <v>9356</v>
      </c>
      <c r="D3799" s="161">
        <v>4100398</v>
      </c>
      <c r="E3799" s="161">
        <v>3752685</v>
      </c>
      <c r="F3799" s="162">
        <f t="shared" si="204"/>
        <v>347713</v>
      </c>
      <c r="G3799" s="52">
        <f t="shared" si="205"/>
        <v>0.9152001830066252</v>
      </c>
      <c r="H3799" s="92"/>
    </row>
    <row r="3800" spans="1:8" s="15" customFormat="1" ht="25.5" outlineLevel="2">
      <c r="A3800" s="89" t="s">
        <v>411</v>
      </c>
      <c r="B3800" s="104" t="s">
        <v>9355</v>
      </c>
      <c r="C3800" s="103" t="s">
        <v>9354</v>
      </c>
      <c r="D3800" s="161">
        <v>7995775</v>
      </c>
      <c r="E3800" s="161">
        <v>7317734</v>
      </c>
      <c r="F3800" s="162">
        <f t="shared" si="204"/>
        <v>678041</v>
      </c>
      <c r="G3800" s="52">
        <f t="shared" si="205"/>
        <v>0.91520009004755631</v>
      </c>
      <c r="H3800" s="92"/>
    </row>
    <row r="3801" spans="1:8" s="15" customFormat="1" ht="25.5" outlineLevel="2">
      <c r="A3801" s="89" t="s">
        <v>411</v>
      </c>
      <c r="B3801" s="104" t="s">
        <v>9353</v>
      </c>
      <c r="C3801" s="103" t="s">
        <v>9352</v>
      </c>
      <c r="D3801" s="161">
        <v>179393</v>
      </c>
      <c r="E3801" s="161">
        <v>122755.45</v>
      </c>
      <c r="F3801" s="162">
        <f t="shared" si="204"/>
        <v>56637.55</v>
      </c>
      <c r="G3801" s="52">
        <f t="shared" si="205"/>
        <v>0.6842822741132597</v>
      </c>
      <c r="H3801" s="90"/>
    </row>
    <row r="3802" spans="1:8" s="15" customFormat="1" outlineLevel="2">
      <c r="A3802" s="89" t="s">
        <v>411</v>
      </c>
      <c r="B3802" s="104" t="s">
        <v>9351</v>
      </c>
      <c r="C3802" s="103" t="s">
        <v>9350</v>
      </c>
      <c r="D3802" s="161">
        <v>30752984</v>
      </c>
      <c r="E3802" s="161">
        <v>28140947.379999999</v>
      </c>
      <c r="F3802" s="162">
        <f t="shared" si="204"/>
        <v>2612036.620000001</v>
      </c>
      <c r="G3802" s="52">
        <f t="shared" si="205"/>
        <v>0.91506396192317463</v>
      </c>
      <c r="H3802" s="92"/>
    </row>
    <row r="3803" spans="1:8" s="15" customFormat="1" ht="38.25" outlineLevel="2">
      <c r="A3803" s="89" t="s">
        <v>411</v>
      </c>
      <c r="B3803" s="104" t="s">
        <v>11875</v>
      </c>
      <c r="C3803" s="103" t="s">
        <v>11876</v>
      </c>
      <c r="D3803" s="161">
        <v>2951785</v>
      </c>
      <c r="E3803" s="161">
        <v>2824834.08</v>
      </c>
      <c r="F3803" s="162">
        <f t="shared" si="204"/>
        <v>126950.91999999993</v>
      </c>
      <c r="G3803" s="52">
        <f t="shared" si="205"/>
        <v>0.9569918134281461</v>
      </c>
      <c r="H3803" s="92"/>
    </row>
    <row r="3804" spans="1:8" s="15" customFormat="1" ht="38.25" outlineLevel="2">
      <c r="A3804" s="89" t="s">
        <v>411</v>
      </c>
      <c r="B3804" s="104" t="s">
        <v>2502</v>
      </c>
      <c r="C3804" s="103" t="s">
        <v>2501</v>
      </c>
      <c r="D3804" s="161">
        <v>440649</v>
      </c>
      <c r="E3804" s="161">
        <v>395957</v>
      </c>
      <c r="F3804" s="162">
        <f t="shared" ref="F3804:F3835" si="206">D3804-E3804</f>
        <v>44692</v>
      </c>
      <c r="G3804" s="52">
        <f t="shared" ref="G3804:G3835" si="207">E3804/D3804</f>
        <v>0.89857687184130675</v>
      </c>
      <c r="H3804" s="92"/>
    </row>
    <row r="3805" spans="1:8" s="15" customFormat="1" outlineLevel="2">
      <c r="A3805" s="89" t="s">
        <v>411</v>
      </c>
      <c r="B3805" s="104" t="s">
        <v>2498</v>
      </c>
      <c r="C3805" s="103" t="s">
        <v>2497</v>
      </c>
      <c r="D3805" s="161">
        <v>1201770</v>
      </c>
      <c r="E3805" s="161">
        <v>1079880</v>
      </c>
      <c r="F3805" s="162">
        <f t="shared" si="206"/>
        <v>121890</v>
      </c>
      <c r="G3805" s="52">
        <f t="shared" si="207"/>
        <v>0.89857460246136944</v>
      </c>
      <c r="H3805" s="92"/>
    </row>
    <row r="3806" spans="1:8" s="15" customFormat="1" outlineLevel="2">
      <c r="A3806" s="89" t="s">
        <v>411</v>
      </c>
      <c r="B3806" s="104" t="s">
        <v>2496</v>
      </c>
      <c r="C3806" s="103" t="s">
        <v>2495</v>
      </c>
      <c r="D3806" s="161">
        <v>2884248</v>
      </c>
      <c r="E3806" s="161">
        <v>2591711.9</v>
      </c>
      <c r="F3806" s="162">
        <f t="shared" si="206"/>
        <v>292536.10000000009</v>
      </c>
      <c r="G3806" s="52">
        <f t="shared" si="207"/>
        <v>0.8985745677902871</v>
      </c>
      <c r="H3806" s="92"/>
    </row>
    <row r="3807" spans="1:8" s="15" customFormat="1" ht="25.5" outlineLevel="2">
      <c r="A3807" s="89" t="s">
        <v>411</v>
      </c>
      <c r="B3807" s="104" t="s">
        <v>2494</v>
      </c>
      <c r="C3807" s="103" t="s">
        <v>2493</v>
      </c>
      <c r="D3807" s="161">
        <v>1602360</v>
      </c>
      <c r="E3807" s="161">
        <v>1439839</v>
      </c>
      <c r="F3807" s="162">
        <f t="shared" si="206"/>
        <v>162521</v>
      </c>
      <c r="G3807" s="52">
        <f t="shared" si="207"/>
        <v>0.89857397838188668</v>
      </c>
      <c r="H3807" s="92"/>
    </row>
    <row r="3808" spans="1:8" s="15" customFormat="1" outlineLevel="2">
      <c r="A3808" s="89" t="s">
        <v>411</v>
      </c>
      <c r="B3808" s="104" t="s">
        <v>2492</v>
      </c>
      <c r="C3808" s="103" t="s">
        <v>2491</v>
      </c>
      <c r="D3808" s="161">
        <v>5608260</v>
      </c>
      <c r="E3808" s="161">
        <v>5039440</v>
      </c>
      <c r="F3808" s="162">
        <f t="shared" si="206"/>
        <v>568820</v>
      </c>
      <c r="G3808" s="52">
        <f t="shared" si="207"/>
        <v>0.89857460246136944</v>
      </c>
      <c r="H3808" s="92"/>
    </row>
    <row r="3809" spans="1:8" s="15" customFormat="1" outlineLevel="2">
      <c r="A3809" s="89" t="s">
        <v>411</v>
      </c>
      <c r="B3809" s="104" t="s">
        <v>2490</v>
      </c>
      <c r="C3809" s="103" t="s">
        <v>2489</v>
      </c>
      <c r="D3809" s="161">
        <v>1829695</v>
      </c>
      <c r="E3809" s="161">
        <v>1644118</v>
      </c>
      <c r="F3809" s="162">
        <f t="shared" si="206"/>
        <v>185577</v>
      </c>
      <c r="G3809" s="52">
        <f t="shared" si="207"/>
        <v>0.89857489909520438</v>
      </c>
      <c r="H3809" s="92"/>
    </row>
    <row r="3810" spans="1:8" s="15" customFormat="1" ht="25.5" outlineLevel="2">
      <c r="A3810" s="89" t="s">
        <v>411</v>
      </c>
      <c r="B3810" s="104" t="s">
        <v>2488</v>
      </c>
      <c r="C3810" s="103" t="s">
        <v>2487</v>
      </c>
      <c r="D3810" s="161">
        <v>8558204.8000000007</v>
      </c>
      <c r="E3810" s="161">
        <v>7690186</v>
      </c>
      <c r="F3810" s="162">
        <f t="shared" si="206"/>
        <v>868018.80000000075</v>
      </c>
      <c r="G3810" s="52">
        <f t="shared" si="207"/>
        <v>0.8985746636958255</v>
      </c>
      <c r="H3810" s="92"/>
    </row>
    <row r="3811" spans="1:8" s="15" customFormat="1" ht="25.5" outlineLevel="2">
      <c r="A3811" s="89" t="s">
        <v>411</v>
      </c>
      <c r="B3811" s="104" t="s">
        <v>2486</v>
      </c>
      <c r="C3811" s="103" t="s">
        <v>2485</v>
      </c>
      <c r="D3811" s="161">
        <v>4005900</v>
      </c>
      <c r="E3811" s="161">
        <v>3599601</v>
      </c>
      <c r="F3811" s="162">
        <f t="shared" si="206"/>
        <v>406299</v>
      </c>
      <c r="G3811" s="52">
        <f t="shared" si="207"/>
        <v>0.89857485209316257</v>
      </c>
      <c r="H3811" s="92"/>
    </row>
    <row r="3812" spans="1:8" s="15" customFormat="1" ht="25.5" outlineLevel="2">
      <c r="A3812" s="89" t="s">
        <v>411</v>
      </c>
      <c r="B3812" s="104" t="s">
        <v>2484</v>
      </c>
      <c r="C3812" s="103" t="s">
        <v>2483</v>
      </c>
      <c r="D3812" s="161">
        <v>7757024.7999999998</v>
      </c>
      <c r="E3812" s="161">
        <v>6970264.8899999997</v>
      </c>
      <c r="F3812" s="162">
        <f t="shared" si="206"/>
        <v>786759.91000000015</v>
      </c>
      <c r="G3812" s="52">
        <f t="shared" si="207"/>
        <v>0.89857452692429185</v>
      </c>
      <c r="H3812" s="92"/>
    </row>
    <row r="3813" spans="1:8" s="15" customFormat="1" outlineLevel="2">
      <c r="A3813" s="89" t="s">
        <v>411</v>
      </c>
      <c r="B3813" s="104" t="s">
        <v>2482</v>
      </c>
      <c r="C3813" s="103" t="s">
        <v>2481</v>
      </c>
      <c r="D3813" s="161">
        <v>801180</v>
      </c>
      <c r="E3813" s="161">
        <v>719718.98</v>
      </c>
      <c r="F3813" s="162">
        <f t="shared" si="206"/>
        <v>81461.020000000019</v>
      </c>
      <c r="G3813" s="52">
        <f t="shared" si="207"/>
        <v>0.8983236975461194</v>
      </c>
      <c r="H3813" s="92"/>
    </row>
    <row r="3814" spans="1:8" s="15" customFormat="1" ht="25.5" outlineLevel="2">
      <c r="A3814" s="89" t="s">
        <v>411</v>
      </c>
      <c r="B3814" s="104" t="s">
        <v>2480</v>
      </c>
      <c r="C3814" s="103" t="s">
        <v>2479</v>
      </c>
      <c r="D3814" s="161">
        <v>400590</v>
      </c>
      <c r="E3814" s="161">
        <v>359960</v>
      </c>
      <c r="F3814" s="162">
        <f t="shared" si="206"/>
        <v>40630</v>
      </c>
      <c r="G3814" s="52">
        <f t="shared" si="207"/>
        <v>0.89857460246136944</v>
      </c>
      <c r="H3814" s="92"/>
    </row>
    <row r="3815" spans="1:8" s="15" customFormat="1" outlineLevel="2">
      <c r="A3815" s="89" t="s">
        <v>411</v>
      </c>
      <c r="B3815" s="104" t="s">
        <v>2478</v>
      </c>
      <c r="C3815" s="103" t="s">
        <v>2477</v>
      </c>
      <c r="D3815" s="161">
        <v>248366</v>
      </c>
      <c r="E3815" s="161">
        <v>223175</v>
      </c>
      <c r="F3815" s="162">
        <f t="shared" si="206"/>
        <v>25191</v>
      </c>
      <c r="G3815" s="52">
        <f t="shared" si="207"/>
        <v>0.8985730736091091</v>
      </c>
      <c r="H3815" s="92"/>
    </row>
    <row r="3816" spans="1:8" s="15" customFormat="1" outlineLevel="2">
      <c r="A3816" s="89" t="s">
        <v>411</v>
      </c>
      <c r="B3816" s="104" t="s">
        <v>2476</v>
      </c>
      <c r="C3816" s="103" t="s">
        <v>2475</v>
      </c>
      <c r="D3816" s="161">
        <v>1602360</v>
      </c>
      <c r="E3816" s="161">
        <v>1439838.97</v>
      </c>
      <c r="F3816" s="162">
        <f t="shared" si="206"/>
        <v>162521.03000000003</v>
      </c>
      <c r="G3816" s="52">
        <f t="shared" si="207"/>
        <v>0.89857395965950226</v>
      </c>
      <c r="H3816" s="92"/>
    </row>
    <row r="3817" spans="1:8" s="15" customFormat="1" outlineLevel="2">
      <c r="A3817" s="89" t="s">
        <v>411</v>
      </c>
      <c r="B3817" s="104" t="s">
        <v>2472</v>
      </c>
      <c r="C3817" s="103" t="s">
        <v>2471</v>
      </c>
      <c r="D3817" s="161">
        <v>2002950</v>
      </c>
      <c r="E3817" s="161">
        <v>1799800</v>
      </c>
      <c r="F3817" s="162">
        <f t="shared" si="206"/>
        <v>203150</v>
      </c>
      <c r="G3817" s="52">
        <f t="shared" si="207"/>
        <v>0.89857460246136944</v>
      </c>
      <c r="H3817" s="92"/>
    </row>
    <row r="3818" spans="1:8" s="15" customFormat="1" outlineLevel="2">
      <c r="A3818" s="89" t="s">
        <v>411</v>
      </c>
      <c r="B3818" s="104" t="s">
        <v>2470</v>
      </c>
      <c r="C3818" s="103" t="s">
        <v>2469</v>
      </c>
      <c r="D3818" s="161">
        <v>2403540</v>
      </c>
      <c r="E3818" s="161">
        <v>2159355</v>
      </c>
      <c r="F3818" s="162">
        <f t="shared" si="206"/>
        <v>244185</v>
      </c>
      <c r="G3818" s="52">
        <f t="shared" si="207"/>
        <v>0.89840610100102347</v>
      </c>
      <c r="H3818" s="92"/>
    </row>
    <row r="3819" spans="1:8" s="15" customFormat="1" outlineLevel="2">
      <c r="A3819" s="89" t="s">
        <v>411</v>
      </c>
      <c r="B3819" s="104" t="s">
        <v>2468</v>
      </c>
      <c r="C3819" s="103" t="s">
        <v>2467</v>
      </c>
      <c r="D3819" s="161">
        <v>8011800</v>
      </c>
      <c r="E3819" s="161">
        <v>5401810.6799999997</v>
      </c>
      <c r="F3819" s="162">
        <f t="shared" si="206"/>
        <v>2609989.3200000003</v>
      </c>
      <c r="G3819" s="52">
        <f t="shared" si="207"/>
        <v>0.6742318430315285</v>
      </c>
      <c r="H3819" s="92"/>
    </row>
    <row r="3820" spans="1:8" s="15" customFormat="1" outlineLevel="2">
      <c r="A3820" s="89" t="s">
        <v>411</v>
      </c>
      <c r="B3820" s="104" t="s">
        <v>2466</v>
      </c>
      <c r="C3820" s="103" t="s">
        <v>2465</v>
      </c>
      <c r="D3820" s="161">
        <v>600885</v>
      </c>
      <c r="E3820" s="161">
        <v>539939.99</v>
      </c>
      <c r="F3820" s="162">
        <f t="shared" si="206"/>
        <v>60945.010000000009</v>
      </c>
      <c r="G3820" s="52">
        <f t="shared" si="207"/>
        <v>0.89857458581924987</v>
      </c>
      <c r="H3820" s="92"/>
    </row>
    <row r="3821" spans="1:8" s="15" customFormat="1" outlineLevel="2">
      <c r="A3821" s="89" t="s">
        <v>411</v>
      </c>
      <c r="B3821" s="104" t="s">
        <v>2464</v>
      </c>
      <c r="C3821" s="103" t="s">
        <v>2463</v>
      </c>
      <c r="D3821" s="161">
        <v>2884248</v>
      </c>
      <c r="E3821" s="161">
        <v>2591712</v>
      </c>
      <c r="F3821" s="162">
        <f t="shared" si="206"/>
        <v>292536</v>
      </c>
      <c r="G3821" s="52">
        <f t="shared" si="207"/>
        <v>0.89857460246136944</v>
      </c>
      <c r="H3821" s="92"/>
    </row>
    <row r="3822" spans="1:8" s="15" customFormat="1" outlineLevel="2">
      <c r="A3822" s="89" t="s">
        <v>411</v>
      </c>
      <c r="B3822" s="104" t="s">
        <v>2462</v>
      </c>
      <c r="C3822" s="103" t="s">
        <v>2461</v>
      </c>
      <c r="D3822" s="161">
        <v>2403540</v>
      </c>
      <c r="E3822" s="161">
        <v>2159760</v>
      </c>
      <c r="F3822" s="162">
        <f t="shared" si="206"/>
        <v>243780</v>
      </c>
      <c r="G3822" s="52">
        <f t="shared" si="207"/>
        <v>0.89857460246136944</v>
      </c>
      <c r="H3822" s="92"/>
    </row>
    <row r="3823" spans="1:8" s="17" customFormat="1" outlineLevel="2">
      <c r="A3823" s="89" t="s">
        <v>411</v>
      </c>
      <c r="B3823" s="104" t="s">
        <v>2460</v>
      </c>
      <c r="C3823" s="103" t="s">
        <v>2459</v>
      </c>
      <c r="D3823" s="161">
        <v>200295</v>
      </c>
      <c r="E3823" s="161">
        <v>179980</v>
      </c>
      <c r="F3823" s="162">
        <f t="shared" si="206"/>
        <v>20315</v>
      </c>
      <c r="G3823" s="52">
        <f t="shared" si="207"/>
        <v>0.89857460246136944</v>
      </c>
      <c r="H3823" s="92"/>
    </row>
    <row r="3824" spans="1:8" s="15" customFormat="1" ht="38.25" outlineLevel="2">
      <c r="A3824" s="89" t="s">
        <v>411</v>
      </c>
      <c r="B3824" s="104" t="s">
        <v>2458</v>
      </c>
      <c r="C3824" s="103" t="s">
        <v>2457</v>
      </c>
      <c r="D3824" s="161">
        <v>198692.2</v>
      </c>
      <c r="E3824" s="161">
        <v>178540</v>
      </c>
      <c r="F3824" s="162">
        <f t="shared" si="206"/>
        <v>20152.200000000012</v>
      </c>
      <c r="G3824" s="52">
        <f t="shared" si="207"/>
        <v>0.89857578707166152</v>
      </c>
      <c r="H3824" s="92"/>
    </row>
    <row r="3825" spans="1:8" s="15" customFormat="1" ht="25.5" outlineLevel="2">
      <c r="A3825" s="89" t="s">
        <v>411</v>
      </c>
      <c r="B3825" s="104" t="s">
        <v>2456</v>
      </c>
      <c r="C3825" s="103" t="s">
        <v>2455</v>
      </c>
      <c r="D3825" s="161">
        <v>4206195</v>
      </c>
      <c r="E3825" s="161">
        <v>3779580</v>
      </c>
      <c r="F3825" s="162">
        <f t="shared" si="206"/>
        <v>426615</v>
      </c>
      <c r="G3825" s="52">
        <f t="shared" si="207"/>
        <v>0.89857460246136944</v>
      </c>
      <c r="H3825" s="92"/>
    </row>
    <row r="3826" spans="1:8" s="15" customFormat="1" ht="25.5" outlineLevel="2">
      <c r="A3826" s="89" t="s">
        <v>411</v>
      </c>
      <c r="B3826" s="104" t="s">
        <v>2454</v>
      </c>
      <c r="C3826" s="103" t="s">
        <v>2453</v>
      </c>
      <c r="D3826" s="161">
        <v>5207670</v>
      </c>
      <c r="E3826" s="161">
        <v>4679479.47</v>
      </c>
      <c r="F3826" s="162">
        <f t="shared" si="206"/>
        <v>528190.53000000026</v>
      </c>
      <c r="G3826" s="52">
        <f t="shared" si="207"/>
        <v>0.89857450068840761</v>
      </c>
      <c r="H3826" s="92"/>
    </row>
    <row r="3827" spans="1:8" s="15" customFormat="1" ht="38.25" outlineLevel="2">
      <c r="A3827" s="89" t="s">
        <v>411</v>
      </c>
      <c r="B3827" s="104" t="s">
        <v>2452</v>
      </c>
      <c r="C3827" s="103" t="s">
        <v>2451</v>
      </c>
      <c r="D3827" s="161">
        <v>2503688</v>
      </c>
      <c r="E3827" s="161">
        <v>2249751</v>
      </c>
      <c r="F3827" s="162">
        <f t="shared" si="206"/>
        <v>253937</v>
      </c>
      <c r="G3827" s="52">
        <f t="shared" si="207"/>
        <v>0.89857482242196307</v>
      </c>
      <c r="H3827" s="92"/>
    </row>
    <row r="3828" spans="1:8" s="15" customFormat="1" ht="38.25" outlineLevel="2">
      <c r="A3828" s="89" t="s">
        <v>411</v>
      </c>
      <c r="B3828" s="104" t="s">
        <v>2450</v>
      </c>
      <c r="C3828" s="103" t="s">
        <v>2449</v>
      </c>
      <c r="D3828" s="161">
        <v>2002950</v>
      </c>
      <c r="E3828" s="161">
        <v>1705746.41</v>
      </c>
      <c r="F3828" s="162">
        <f t="shared" si="206"/>
        <v>297203.59000000008</v>
      </c>
      <c r="G3828" s="52">
        <f t="shared" si="207"/>
        <v>0.85161706982201246</v>
      </c>
      <c r="H3828" s="92"/>
    </row>
    <row r="3829" spans="1:8" s="15" customFormat="1" ht="51" outlineLevel="2">
      <c r="A3829" s="89" t="s">
        <v>411</v>
      </c>
      <c r="B3829" s="104" t="s">
        <v>2448</v>
      </c>
      <c r="C3829" s="103" t="s">
        <v>2447</v>
      </c>
      <c r="D3829" s="161">
        <v>6416225</v>
      </c>
      <c r="E3829" s="161">
        <v>5298901</v>
      </c>
      <c r="F3829" s="162">
        <f t="shared" si="206"/>
        <v>1117324</v>
      </c>
      <c r="G3829" s="52">
        <f t="shared" si="207"/>
        <v>0.82585959812818288</v>
      </c>
      <c r="H3829" s="92"/>
    </row>
    <row r="3830" spans="1:8" s="15" customFormat="1" ht="38.25" outlineLevel="2">
      <c r="A3830" s="89" t="s">
        <v>411</v>
      </c>
      <c r="B3830" s="104" t="s">
        <v>2446</v>
      </c>
      <c r="C3830" s="103" t="s">
        <v>2445</v>
      </c>
      <c r="D3830" s="161">
        <v>7210620</v>
      </c>
      <c r="E3830" s="161">
        <v>6479280</v>
      </c>
      <c r="F3830" s="162">
        <f t="shared" si="206"/>
        <v>731340</v>
      </c>
      <c r="G3830" s="52">
        <f t="shared" si="207"/>
        <v>0.89857460246136944</v>
      </c>
      <c r="H3830" s="92"/>
    </row>
    <row r="3831" spans="1:8" s="15" customFormat="1" ht="25.5" outlineLevel="2">
      <c r="A3831" s="89" t="s">
        <v>411</v>
      </c>
      <c r="B3831" s="104" t="s">
        <v>2444</v>
      </c>
      <c r="C3831" s="103" t="s">
        <v>2443</v>
      </c>
      <c r="D3831" s="161">
        <v>4005900</v>
      </c>
      <c r="E3831" s="161">
        <v>3416053.32</v>
      </c>
      <c r="F3831" s="162">
        <f t="shared" si="206"/>
        <v>589846.68000000017</v>
      </c>
      <c r="G3831" s="52">
        <f t="shared" si="207"/>
        <v>0.85275551561446861</v>
      </c>
      <c r="H3831" s="92"/>
    </row>
    <row r="3832" spans="1:8" s="15" customFormat="1" ht="25.5" outlineLevel="2">
      <c r="A3832" s="89" t="s">
        <v>411</v>
      </c>
      <c r="B3832" s="104" t="s">
        <v>2442</v>
      </c>
      <c r="C3832" s="103" t="s">
        <v>2441</v>
      </c>
      <c r="D3832" s="161">
        <v>149019.4</v>
      </c>
      <c r="E3832" s="161">
        <v>133905</v>
      </c>
      <c r="F3832" s="162">
        <f t="shared" si="206"/>
        <v>15114.399999999994</v>
      </c>
      <c r="G3832" s="52">
        <f t="shared" si="207"/>
        <v>0.89857427959044267</v>
      </c>
      <c r="H3832" s="92"/>
    </row>
    <row r="3833" spans="1:8" s="15" customFormat="1" ht="25.5" outlineLevel="2">
      <c r="A3833" s="89" t="s">
        <v>411</v>
      </c>
      <c r="B3833" s="104" t="s">
        <v>2440</v>
      </c>
      <c r="C3833" s="103" t="s">
        <v>2439</v>
      </c>
      <c r="D3833" s="161">
        <v>4226225</v>
      </c>
      <c r="E3833" s="161">
        <v>3797579</v>
      </c>
      <c r="F3833" s="162">
        <f t="shared" si="206"/>
        <v>428646</v>
      </c>
      <c r="G3833" s="52">
        <f t="shared" si="207"/>
        <v>0.89857473276978861</v>
      </c>
      <c r="H3833" s="92"/>
    </row>
    <row r="3834" spans="1:8" s="15" customFormat="1" outlineLevel="2">
      <c r="A3834" s="89" t="s">
        <v>411</v>
      </c>
      <c r="B3834" s="104" t="s">
        <v>2438</v>
      </c>
      <c r="C3834" s="103" t="s">
        <v>2437</v>
      </c>
      <c r="D3834" s="161">
        <v>801180</v>
      </c>
      <c r="E3834" s="161">
        <v>719921</v>
      </c>
      <c r="F3834" s="162">
        <f t="shared" si="206"/>
        <v>81259</v>
      </c>
      <c r="G3834" s="52">
        <f t="shared" si="207"/>
        <v>0.89857585062033496</v>
      </c>
      <c r="H3834" s="92"/>
    </row>
    <row r="3835" spans="1:8" s="15" customFormat="1" outlineLevel="2">
      <c r="A3835" s="89" t="s">
        <v>411</v>
      </c>
      <c r="B3835" s="104" t="s">
        <v>2434</v>
      </c>
      <c r="C3835" s="103" t="s">
        <v>2433</v>
      </c>
      <c r="D3835" s="161">
        <v>2103098</v>
      </c>
      <c r="E3835" s="161">
        <v>1889789.99</v>
      </c>
      <c r="F3835" s="162">
        <f t="shared" si="206"/>
        <v>213308.01</v>
      </c>
      <c r="G3835" s="52">
        <f t="shared" si="207"/>
        <v>0.89857438407530221</v>
      </c>
      <c r="H3835" s="92"/>
    </row>
    <row r="3836" spans="1:8" s="15" customFormat="1" outlineLevel="2">
      <c r="A3836" s="89" t="s">
        <v>411</v>
      </c>
      <c r="B3836" s="104" t="s">
        <v>2432</v>
      </c>
      <c r="C3836" s="103" t="s">
        <v>2431</v>
      </c>
      <c r="D3836" s="161">
        <v>3004425</v>
      </c>
      <c r="E3836" s="161">
        <v>2699700</v>
      </c>
      <c r="F3836" s="162">
        <f t="shared" ref="F3836:F3867" si="208">D3836-E3836</f>
        <v>304725</v>
      </c>
      <c r="G3836" s="52">
        <f t="shared" ref="G3836:G3867" si="209">E3836/D3836</f>
        <v>0.89857460246136944</v>
      </c>
      <c r="H3836" s="92"/>
    </row>
    <row r="3837" spans="1:8" s="15" customFormat="1" outlineLevel="2">
      <c r="A3837" s="89" t="s">
        <v>411</v>
      </c>
      <c r="B3837" s="104" t="s">
        <v>2430</v>
      </c>
      <c r="C3837" s="103" t="s">
        <v>2429</v>
      </c>
      <c r="D3837" s="161">
        <v>801180</v>
      </c>
      <c r="E3837" s="161">
        <v>719921</v>
      </c>
      <c r="F3837" s="162">
        <f t="shared" si="208"/>
        <v>81259</v>
      </c>
      <c r="G3837" s="52">
        <f t="shared" si="209"/>
        <v>0.89857585062033496</v>
      </c>
      <c r="H3837" s="92"/>
    </row>
    <row r="3838" spans="1:8" s="15" customFormat="1" ht="25.5" outlineLevel="2">
      <c r="A3838" s="89" t="s">
        <v>411</v>
      </c>
      <c r="B3838" s="104" t="s">
        <v>2428</v>
      </c>
      <c r="C3838" s="103" t="s">
        <v>2427</v>
      </c>
      <c r="D3838" s="161">
        <v>248366</v>
      </c>
      <c r="E3838" s="161">
        <v>178457.66</v>
      </c>
      <c r="F3838" s="162">
        <f t="shared" si="208"/>
        <v>69908.34</v>
      </c>
      <c r="G3838" s="52">
        <f t="shared" si="209"/>
        <v>0.71852693202773332</v>
      </c>
      <c r="H3838" s="92"/>
    </row>
    <row r="3839" spans="1:8" s="15" customFormat="1" ht="25.5" outlineLevel="2">
      <c r="A3839" s="89" t="s">
        <v>411</v>
      </c>
      <c r="B3839" s="104" t="s">
        <v>2426</v>
      </c>
      <c r="C3839" s="103" t="s">
        <v>2425</v>
      </c>
      <c r="D3839" s="161">
        <v>801180</v>
      </c>
      <c r="E3839" s="161">
        <v>719921</v>
      </c>
      <c r="F3839" s="162">
        <f t="shared" si="208"/>
        <v>81259</v>
      </c>
      <c r="G3839" s="52">
        <f t="shared" si="209"/>
        <v>0.89857585062033496</v>
      </c>
      <c r="H3839" s="92"/>
    </row>
    <row r="3840" spans="1:8" s="15" customFormat="1" ht="25.5" outlineLevel="2">
      <c r="A3840" s="89" t="s">
        <v>411</v>
      </c>
      <c r="B3840" s="104" t="s">
        <v>2422</v>
      </c>
      <c r="C3840" s="103" t="s">
        <v>2421</v>
      </c>
      <c r="D3840" s="161">
        <v>120177</v>
      </c>
      <c r="E3840" s="161">
        <v>107987</v>
      </c>
      <c r="F3840" s="162">
        <f t="shared" si="208"/>
        <v>12190</v>
      </c>
      <c r="G3840" s="52">
        <f t="shared" si="209"/>
        <v>0.89856628140159933</v>
      </c>
      <c r="H3840" s="92"/>
    </row>
    <row r="3841" spans="1:8" s="15" customFormat="1" outlineLevel="2">
      <c r="A3841" s="89" t="s">
        <v>411</v>
      </c>
      <c r="B3841" s="104" t="s">
        <v>2420</v>
      </c>
      <c r="C3841" s="103" t="s">
        <v>2419</v>
      </c>
      <c r="D3841" s="161">
        <v>20029501</v>
      </c>
      <c r="E3841" s="161">
        <v>17998003</v>
      </c>
      <c r="F3841" s="162">
        <f t="shared" si="208"/>
        <v>2031498</v>
      </c>
      <c r="G3841" s="52">
        <f t="shared" si="209"/>
        <v>0.89857470737788225</v>
      </c>
      <c r="H3841" s="92"/>
    </row>
    <row r="3842" spans="1:8" s="15" customFormat="1" ht="25.5" outlineLevel="2">
      <c r="A3842" s="89" t="s">
        <v>411</v>
      </c>
      <c r="B3842" s="104" t="s">
        <v>2416</v>
      </c>
      <c r="C3842" s="103" t="s">
        <v>2415</v>
      </c>
      <c r="D3842" s="161">
        <v>993463</v>
      </c>
      <c r="E3842" s="161">
        <v>892701</v>
      </c>
      <c r="F3842" s="162">
        <f t="shared" si="208"/>
        <v>100762</v>
      </c>
      <c r="G3842" s="52">
        <f t="shared" si="209"/>
        <v>0.89857498467481933</v>
      </c>
      <c r="H3842" s="92"/>
    </row>
    <row r="3843" spans="1:8" s="15" customFormat="1" ht="25.5" outlineLevel="2">
      <c r="A3843" s="89" t="s">
        <v>411</v>
      </c>
      <c r="B3843" s="104" t="s">
        <v>2412</v>
      </c>
      <c r="C3843" s="103" t="s">
        <v>2411</v>
      </c>
      <c r="D3843" s="161">
        <v>17025076</v>
      </c>
      <c r="E3843" s="161">
        <v>14754375.91</v>
      </c>
      <c r="F3843" s="162">
        <f t="shared" si="208"/>
        <v>2270700.09</v>
      </c>
      <c r="G3843" s="52">
        <f t="shared" si="209"/>
        <v>0.86662614075849065</v>
      </c>
      <c r="H3843" s="92"/>
    </row>
    <row r="3844" spans="1:8" s="15" customFormat="1" ht="25.5" outlineLevel="2">
      <c r="A3844" s="89" t="s">
        <v>411</v>
      </c>
      <c r="B3844" s="104" t="s">
        <v>2410</v>
      </c>
      <c r="C3844" s="103" t="s">
        <v>2409</v>
      </c>
      <c r="D3844" s="161">
        <v>3204720</v>
      </c>
      <c r="E3844" s="161">
        <v>2879681</v>
      </c>
      <c r="F3844" s="162">
        <f t="shared" si="208"/>
        <v>325039</v>
      </c>
      <c r="G3844" s="52">
        <f t="shared" si="209"/>
        <v>0.89857491450111082</v>
      </c>
      <c r="H3844" s="92"/>
    </row>
    <row r="3845" spans="1:8" s="15" customFormat="1" outlineLevel="2">
      <c r="A3845" s="89" t="s">
        <v>411</v>
      </c>
      <c r="B3845" s="104" t="s">
        <v>2408</v>
      </c>
      <c r="C3845" s="103" t="s">
        <v>2407</v>
      </c>
      <c r="D3845" s="161">
        <v>4256269</v>
      </c>
      <c r="E3845" s="161">
        <v>3824576</v>
      </c>
      <c r="F3845" s="162">
        <f t="shared" si="208"/>
        <v>431693</v>
      </c>
      <c r="G3845" s="52">
        <f t="shared" si="209"/>
        <v>0.89857478462944895</v>
      </c>
      <c r="H3845" s="92"/>
    </row>
    <row r="3846" spans="1:8" s="15" customFormat="1" ht="25.5" outlineLevel="2">
      <c r="A3846" s="89" t="s">
        <v>411</v>
      </c>
      <c r="B3846" s="104" t="s">
        <v>2404</v>
      </c>
      <c r="C3846" s="103" t="s">
        <v>2403</v>
      </c>
      <c r="D3846" s="161">
        <v>5007375</v>
      </c>
      <c r="E3846" s="161">
        <v>4184456.21</v>
      </c>
      <c r="F3846" s="162">
        <f t="shared" si="208"/>
        <v>822918.79</v>
      </c>
      <c r="G3846" s="52">
        <f t="shared" si="209"/>
        <v>0.8356586454978906</v>
      </c>
      <c r="H3846" s="92"/>
    </row>
    <row r="3847" spans="1:8" s="15" customFormat="1" ht="25.5" outlineLevel="2">
      <c r="A3847" s="89" t="s">
        <v>411</v>
      </c>
      <c r="B3847" s="104" t="s">
        <v>2402</v>
      </c>
      <c r="C3847" s="103" t="s">
        <v>2401</v>
      </c>
      <c r="D3847" s="161">
        <v>5608260</v>
      </c>
      <c r="E3847" s="161">
        <v>5039440</v>
      </c>
      <c r="F3847" s="162">
        <f t="shared" si="208"/>
        <v>568820</v>
      </c>
      <c r="G3847" s="52">
        <f t="shared" si="209"/>
        <v>0.89857460246136944</v>
      </c>
      <c r="H3847" s="92"/>
    </row>
    <row r="3848" spans="1:8" s="15" customFormat="1" outlineLevel="2">
      <c r="A3848" s="89" t="s">
        <v>411</v>
      </c>
      <c r="B3848" s="104" t="s">
        <v>2400</v>
      </c>
      <c r="C3848" s="103" t="s">
        <v>2399</v>
      </c>
      <c r="D3848" s="161">
        <v>1602360</v>
      </c>
      <c r="E3848" s="161">
        <v>1439839</v>
      </c>
      <c r="F3848" s="162">
        <f t="shared" si="208"/>
        <v>162521</v>
      </c>
      <c r="G3848" s="52">
        <f t="shared" si="209"/>
        <v>0.89857397838188668</v>
      </c>
      <c r="H3848" s="92"/>
    </row>
    <row r="3849" spans="1:8" s="15" customFormat="1" ht="25.5" outlineLevel="2">
      <c r="A3849" s="89" t="s">
        <v>411</v>
      </c>
      <c r="B3849" s="104" t="s">
        <v>2398</v>
      </c>
      <c r="C3849" s="103" t="s">
        <v>2397</v>
      </c>
      <c r="D3849" s="161">
        <v>993463</v>
      </c>
      <c r="E3849" s="161">
        <v>892701</v>
      </c>
      <c r="F3849" s="162">
        <f t="shared" si="208"/>
        <v>100762</v>
      </c>
      <c r="G3849" s="52">
        <f t="shared" si="209"/>
        <v>0.89857498467481933</v>
      </c>
      <c r="H3849" s="92"/>
    </row>
    <row r="3850" spans="1:8" s="15" customFormat="1" ht="38.25" outlineLevel="2">
      <c r="A3850" s="89" t="s">
        <v>411</v>
      </c>
      <c r="B3850" s="104" t="s">
        <v>2396</v>
      </c>
      <c r="C3850" s="103" t="s">
        <v>2395</v>
      </c>
      <c r="D3850" s="161">
        <v>801180</v>
      </c>
      <c r="E3850" s="161">
        <v>719921</v>
      </c>
      <c r="F3850" s="162">
        <f t="shared" si="208"/>
        <v>81259</v>
      </c>
      <c r="G3850" s="52">
        <f t="shared" si="209"/>
        <v>0.89857585062033496</v>
      </c>
      <c r="H3850" s="92"/>
    </row>
    <row r="3851" spans="1:8" s="15" customFormat="1" ht="25.5" outlineLevel="2">
      <c r="A3851" s="89" t="s">
        <v>411</v>
      </c>
      <c r="B3851" s="104" t="s">
        <v>2394</v>
      </c>
      <c r="C3851" s="103" t="s">
        <v>2393</v>
      </c>
      <c r="D3851" s="161">
        <v>1602360</v>
      </c>
      <c r="E3851" s="161">
        <v>1439839</v>
      </c>
      <c r="F3851" s="162">
        <f t="shared" si="208"/>
        <v>162521</v>
      </c>
      <c r="G3851" s="52">
        <f t="shared" si="209"/>
        <v>0.89857397838188668</v>
      </c>
      <c r="H3851" s="92"/>
    </row>
    <row r="3852" spans="1:8" s="15" customFormat="1" outlineLevel="2">
      <c r="A3852" s="89" t="s">
        <v>411</v>
      </c>
      <c r="B3852" s="104" t="s">
        <v>2392</v>
      </c>
      <c r="C3852" s="103" t="s">
        <v>2391</v>
      </c>
      <c r="D3852" s="161">
        <v>400590</v>
      </c>
      <c r="E3852" s="161">
        <v>359960</v>
      </c>
      <c r="F3852" s="162">
        <f t="shared" si="208"/>
        <v>40630</v>
      </c>
      <c r="G3852" s="52">
        <f t="shared" si="209"/>
        <v>0.89857460246136944</v>
      </c>
      <c r="H3852" s="92"/>
    </row>
    <row r="3853" spans="1:8" s="15" customFormat="1" ht="25.5" outlineLevel="2">
      <c r="A3853" s="89" t="s">
        <v>411</v>
      </c>
      <c r="B3853" s="104" t="s">
        <v>2390</v>
      </c>
      <c r="C3853" s="103" t="s">
        <v>2389</v>
      </c>
      <c r="D3853" s="161">
        <v>400590</v>
      </c>
      <c r="E3853" s="161">
        <v>256484</v>
      </c>
      <c r="F3853" s="162">
        <f t="shared" si="208"/>
        <v>144106</v>
      </c>
      <c r="G3853" s="52">
        <f t="shared" si="209"/>
        <v>0.64026560822786394</v>
      </c>
      <c r="H3853" s="92"/>
    </row>
    <row r="3854" spans="1:8" s="15" customFormat="1" ht="25.5" outlineLevel="2">
      <c r="A3854" s="89" t="s">
        <v>411</v>
      </c>
      <c r="B3854" s="104" t="s">
        <v>2388</v>
      </c>
      <c r="C3854" s="103" t="s">
        <v>2387</v>
      </c>
      <c r="D3854" s="161">
        <v>520767</v>
      </c>
      <c r="E3854" s="161">
        <v>467948</v>
      </c>
      <c r="F3854" s="162">
        <f t="shared" si="208"/>
        <v>52819</v>
      </c>
      <c r="G3854" s="52">
        <f t="shared" si="209"/>
        <v>0.89857460246136944</v>
      </c>
      <c r="H3854" s="92"/>
    </row>
    <row r="3855" spans="1:8" s="15" customFormat="1" ht="38.25" outlineLevel="2">
      <c r="A3855" s="89" t="s">
        <v>411</v>
      </c>
      <c r="B3855" s="104" t="s">
        <v>2386</v>
      </c>
      <c r="C3855" s="103" t="s">
        <v>2385</v>
      </c>
      <c r="D3855" s="161">
        <v>815201</v>
      </c>
      <c r="E3855" s="161">
        <v>636309.04</v>
      </c>
      <c r="F3855" s="162">
        <f t="shared" si="208"/>
        <v>178891.95999999996</v>
      </c>
      <c r="G3855" s="52">
        <f t="shared" si="209"/>
        <v>0.78055478342151208</v>
      </c>
      <c r="H3855" s="92"/>
    </row>
    <row r="3856" spans="1:8" s="15" customFormat="1" ht="25.5" outlineLevel="2">
      <c r="A3856" s="89" t="s">
        <v>411</v>
      </c>
      <c r="B3856" s="104" t="s">
        <v>2384</v>
      </c>
      <c r="C3856" s="103" t="s">
        <v>2383</v>
      </c>
      <c r="D3856" s="161">
        <v>8011800</v>
      </c>
      <c r="E3856" s="161">
        <v>7199200</v>
      </c>
      <c r="F3856" s="162">
        <f t="shared" si="208"/>
        <v>812600</v>
      </c>
      <c r="G3856" s="52">
        <f t="shared" si="209"/>
        <v>0.89857460246136944</v>
      </c>
      <c r="H3856" s="92"/>
    </row>
    <row r="3857" spans="1:8" s="15" customFormat="1" outlineLevel="2">
      <c r="A3857" s="89" t="s">
        <v>411</v>
      </c>
      <c r="B3857" s="104" t="s">
        <v>2382</v>
      </c>
      <c r="C3857" s="103" t="s">
        <v>2381</v>
      </c>
      <c r="D3857" s="161">
        <v>2002950</v>
      </c>
      <c r="E3857" s="161">
        <v>1799799.94</v>
      </c>
      <c r="F3857" s="162">
        <f t="shared" si="208"/>
        <v>203150.06000000006</v>
      </c>
      <c r="G3857" s="52">
        <f t="shared" si="209"/>
        <v>0.89857457250555428</v>
      </c>
      <c r="H3857" s="92"/>
    </row>
    <row r="3858" spans="1:8" s="15" customFormat="1" outlineLevel="2">
      <c r="A3858" s="89" t="s">
        <v>411</v>
      </c>
      <c r="B3858" s="104" t="s">
        <v>2380</v>
      </c>
      <c r="C3858" s="103" t="s">
        <v>2379</v>
      </c>
      <c r="D3858" s="161">
        <v>1003478</v>
      </c>
      <c r="E3858" s="161">
        <v>879962.14</v>
      </c>
      <c r="F3858" s="162">
        <f t="shared" si="208"/>
        <v>123515.85999999999</v>
      </c>
      <c r="G3858" s="52">
        <f t="shared" si="209"/>
        <v>0.87691223923195127</v>
      </c>
      <c r="H3858" s="92"/>
    </row>
    <row r="3859" spans="1:8" s="15" customFormat="1" outlineLevel="2">
      <c r="A3859" s="89" t="s">
        <v>411</v>
      </c>
      <c r="B3859" s="104" t="s">
        <v>2378</v>
      </c>
      <c r="C3859" s="103" t="s">
        <v>2377</v>
      </c>
      <c r="D3859" s="161">
        <v>3004425</v>
      </c>
      <c r="E3859" s="161">
        <v>2658666.77</v>
      </c>
      <c r="F3859" s="162">
        <f t="shared" si="208"/>
        <v>345758.23</v>
      </c>
      <c r="G3859" s="52">
        <f t="shared" si="209"/>
        <v>0.88491700408564034</v>
      </c>
      <c r="H3859" s="92"/>
    </row>
    <row r="3860" spans="1:8" s="15" customFormat="1" ht="38.25" outlineLevel="2">
      <c r="A3860" s="89" t="s">
        <v>411</v>
      </c>
      <c r="B3860" s="104" t="s">
        <v>2376</v>
      </c>
      <c r="C3860" s="103" t="s">
        <v>2375</v>
      </c>
      <c r="D3860" s="161">
        <v>600885</v>
      </c>
      <c r="E3860" s="161">
        <v>539020.37</v>
      </c>
      <c r="F3860" s="162">
        <f t="shared" si="208"/>
        <v>61864.630000000005</v>
      </c>
      <c r="G3860" s="52">
        <f t="shared" si="209"/>
        <v>0.8970441432220807</v>
      </c>
      <c r="H3860" s="92"/>
    </row>
    <row r="3861" spans="1:8" s="17" customFormat="1" ht="38.25" outlineLevel="2">
      <c r="A3861" s="89" t="s">
        <v>411</v>
      </c>
      <c r="B3861" s="104" t="s">
        <v>2374</v>
      </c>
      <c r="C3861" s="103" t="s">
        <v>2373</v>
      </c>
      <c r="D3861" s="161">
        <v>9013275</v>
      </c>
      <c r="E3861" s="161">
        <v>8099101</v>
      </c>
      <c r="F3861" s="162">
        <f t="shared" si="208"/>
        <v>914174</v>
      </c>
      <c r="G3861" s="52">
        <f t="shared" si="209"/>
        <v>0.8985747134088331</v>
      </c>
      <c r="H3861" s="92"/>
    </row>
    <row r="3862" spans="1:8" s="15" customFormat="1" ht="25.5" outlineLevel="2">
      <c r="A3862" s="89" t="s">
        <v>411</v>
      </c>
      <c r="B3862" s="104" t="s">
        <v>2372</v>
      </c>
      <c r="C3862" s="103" t="s">
        <v>2371</v>
      </c>
      <c r="D3862" s="161">
        <v>500738</v>
      </c>
      <c r="E3862" s="161">
        <v>449950.78</v>
      </c>
      <c r="F3862" s="162">
        <f t="shared" si="208"/>
        <v>50787.219999999972</v>
      </c>
      <c r="G3862" s="52">
        <f t="shared" si="209"/>
        <v>0.89857526291194201</v>
      </c>
      <c r="H3862" s="92"/>
    </row>
    <row r="3863" spans="1:8" s="15" customFormat="1" ht="25.5" outlineLevel="2">
      <c r="A3863" s="89" t="s">
        <v>411</v>
      </c>
      <c r="B3863" s="104" t="s">
        <v>2370</v>
      </c>
      <c r="C3863" s="103" t="s">
        <v>2369</v>
      </c>
      <c r="D3863" s="161">
        <v>1001475</v>
      </c>
      <c r="E3863" s="161">
        <v>899899</v>
      </c>
      <c r="F3863" s="162">
        <f t="shared" si="208"/>
        <v>101576</v>
      </c>
      <c r="G3863" s="52">
        <f t="shared" si="209"/>
        <v>0.89857360393419705</v>
      </c>
      <c r="H3863" s="92"/>
    </row>
    <row r="3864" spans="1:8" s="15" customFormat="1" outlineLevel="2">
      <c r="A3864" s="89" t="s">
        <v>411</v>
      </c>
      <c r="B3864" s="104" t="s">
        <v>2368</v>
      </c>
      <c r="C3864" s="103" t="s">
        <v>2367</v>
      </c>
      <c r="D3864" s="161">
        <v>2899470.6</v>
      </c>
      <c r="E3864" s="161">
        <v>2385553.5</v>
      </c>
      <c r="F3864" s="162">
        <f t="shared" si="208"/>
        <v>513917.10000000009</v>
      </c>
      <c r="G3864" s="52">
        <f t="shared" si="209"/>
        <v>0.82275485048891339</v>
      </c>
      <c r="H3864" s="92"/>
    </row>
    <row r="3865" spans="1:8" s="15" customFormat="1" ht="25.5" outlineLevel="2">
      <c r="A3865" s="89" t="s">
        <v>411</v>
      </c>
      <c r="B3865" s="104" t="s">
        <v>2366</v>
      </c>
      <c r="C3865" s="103" t="s">
        <v>2365</v>
      </c>
      <c r="D3865" s="161">
        <v>838235</v>
      </c>
      <c r="E3865" s="161">
        <v>728615.51</v>
      </c>
      <c r="F3865" s="162">
        <f t="shared" si="208"/>
        <v>109619.48999999999</v>
      </c>
      <c r="G3865" s="52">
        <f t="shared" si="209"/>
        <v>0.86922582569327222</v>
      </c>
      <c r="H3865" s="92"/>
    </row>
    <row r="3866" spans="1:8" s="15" customFormat="1" ht="25.5" outlineLevel="2">
      <c r="A3866" s="89" t="s">
        <v>411</v>
      </c>
      <c r="B3866" s="104" t="s">
        <v>2364</v>
      </c>
      <c r="C3866" s="103" t="s">
        <v>2363</v>
      </c>
      <c r="D3866" s="161">
        <v>350516</v>
      </c>
      <c r="E3866" s="161">
        <v>314964</v>
      </c>
      <c r="F3866" s="162">
        <f t="shared" si="208"/>
        <v>35552</v>
      </c>
      <c r="G3866" s="52">
        <f t="shared" si="209"/>
        <v>0.89857239041869696</v>
      </c>
      <c r="H3866" s="92"/>
    </row>
    <row r="3867" spans="1:8" s="15" customFormat="1" ht="25.5" outlineLevel="2">
      <c r="A3867" s="89" t="s">
        <v>411</v>
      </c>
      <c r="B3867" s="104" t="s">
        <v>2362</v>
      </c>
      <c r="C3867" s="103" t="s">
        <v>2361</v>
      </c>
      <c r="D3867" s="161">
        <v>5007375</v>
      </c>
      <c r="E3867" s="161">
        <v>4499499</v>
      </c>
      <c r="F3867" s="162">
        <f t="shared" si="208"/>
        <v>507876</v>
      </c>
      <c r="G3867" s="52">
        <f t="shared" si="209"/>
        <v>0.89857440275593503</v>
      </c>
      <c r="H3867" s="92"/>
    </row>
    <row r="3868" spans="1:8" s="15" customFormat="1" ht="25.5" outlineLevel="2">
      <c r="A3868" s="89" t="s">
        <v>411</v>
      </c>
      <c r="B3868" s="104" t="s">
        <v>2360</v>
      </c>
      <c r="C3868" s="103" t="s">
        <v>2359</v>
      </c>
      <c r="D3868" s="161">
        <v>15022126</v>
      </c>
      <c r="E3868" s="161">
        <v>13498502</v>
      </c>
      <c r="F3868" s="162">
        <f t="shared" ref="F3868:F3899" si="210">D3868-E3868</f>
        <v>1523624</v>
      </c>
      <c r="G3868" s="52">
        <f t="shared" ref="G3868:G3899" si="211">E3868/D3868</f>
        <v>0.89857467578157713</v>
      </c>
      <c r="H3868" s="92"/>
    </row>
    <row r="3869" spans="1:8" s="15" customFormat="1" ht="38.25" outlineLevel="2">
      <c r="A3869" s="89" t="s">
        <v>411</v>
      </c>
      <c r="B3869" s="104" t="s">
        <v>2358</v>
      </c>
      <c r="C3869" s="103" t="s">
        <v>2357</v>
      </c>
      <c r="D3869" s="161">
        <v>7010325</v>
      </c>
      <c r="E3869" s="161">
        <v>6299302</v>
      </c>
      <c r="F3869" s="162">
        <f t="shared" si="210"/>
        <v>711023</v>
      </c>
      <c r="G3869" s="52">
        <f t="shared" si="211"/>
        <v>0.89857488775484728</v>
      </c>
      <c r="H3869" s="92"/>
    </row>
    <row r="3870" spans="1:8" s="15" customFormat="1" ht="38.25" outlineLevel="2">
      <c r="A3870" s="89" t="s">
        <v>411</v>
      </c>
      <c r="B3870" s="104" t="s">
        <v>2356</v>
      </c>
      <c r="C3870" s="103" t="s">
        <v>2355</v>
      </c>
      <c r="D3870" s="161">
        <v>1001475</v>
      </c>
      <c r="E3870" s="161">
        <v>899901</v>
      </c>
      <c r="F3870" s="162">
        <f t="shared" si="210"/>
        <v>101574</v>
      </c>
      <c r="G3870" s="52">
        <f t="shared" si="211"/>
        <v>0.89857560098854194</v>
      </c>
      <c r="H3870" s="92"/>
    </row>
    <row r="3871" spans="1:8" s="15" customFormat="1" outlineLevel="2">
      <c r="A3871" s="89" t="s">
        <v>411</v>
      </c>
      <c r="B3871" s="104" t="s">
        <v>2354</v>
      </c>
      <c r="C3871" s="103" t="s">
        <v>2353</v>
      </c>
      <c r="D3871" s="161">
        <v>1702508</v>
      </c>
      <c r="E3871" s="161">
        <v>1529832</v>
      </c>
      <c r="F3871" s="162">
        <f t="shared" si="210"/>
        <v>172676</v>
      </c>
      <c r="G3871" s="52">
        <f t="shared" si="211"/>
        <v>0.89857551330155272</v>
      </c>
      <c r="H3871" s="92"/>
    </row>
    <row r="3872" spans="1:8" s="15" customFormat="1" outlineLevel="2">
      <c r="A3872" s="89" t="s">
        <v>411</v>
      </c>
      <c r="B3872" s="104" t="s">
        <v>2352</v>
      </c>
      <c r="C3872" s="103" t="s">
        <v>2351</v>
      </c>
      <c r="D3872" s="161">
        <v>10014750</v>
      </c>
      <c r="E3872" s="161">
        <v>8999001</v>
      </c>
      <c r="F3872" s="162">
        <f t="shared" si="210"/>
        <v>1015749</v>
      </c>
      <c r="G3872" s="52">
        <f t="shared" si="211"/>
        <v>0.89857470231408676</v>
      </c>
      <c r="H3872" s="92"/>
    </row>
    <row r="3873" spans="1:8" s="15" customFormat="1" outlineLevel="2">
      <c r="A3873" s="89" t="s">
        <v>411</v>
      </c>
      <c r="B3873" s="104" t="s">
        <v>2350</v>
      </c>
      <c r="C3873" s="103" t="s">
        <v>2349</v>
      </c>
      <c r="D3873" s="161">
        <v>3505163</v>
      </c>
      <c r="E3873" s="161">
        <v>3149650</v>
      </c>
      <c r="F3873" s="162">
        <f t="shared" si="210"/>
        <v>355513</v>
      </c>
      <c r="G3873" s="52">
        <f t="shared" si="211"/>
        <v>0.89857447428265103</v>
      </c>
      <c r="H3873" s="92"/>
    </row>
    <row r="3874" spans="1:8" s="15" customFormat="1" outlineLevel="2">
      <c r="A3874" s="89" t="s">
        <v>411</v>
      </c>
      <c r="B3874" s="104" t="s">
        <v>2348</v>
      </c>
      <c r="C3874" s="103" t="s">
        <v>2347</v>
      </c>
      <c r="D3874" s="161">
        <v>701033</v>
      </c>
      <c r="E3874" s="161">
        <v>629930</v>
      </c>
      <c r="F3874" s="162">
        <f t="shared" si="210"/>
        <v>71103</v>
      </c>
      <c r="G3874" s="52">
        <f t="shared" si="211"/>
        <v>0.89857396156814306</v>
      </c>
      <c r="H3874" s="92"/>
    </row>
    <row r="3875" spans="1:8" s="15" customFormat="1" ht="25.5" outlineLevel="2">
      <c r="A3875" s="89" t="s">
        <v>411</v>
      </c>
      <c r="B3875" s="104" t="s">
        <v>2344</v>
      </c>
      <c r="C3875" s="103" t="s">
        <v>2343</v>
      </c>
      <c r="D3875" s="161">
        <v>5007375</v>
      </c>
      <c r="E3875" s="161">
        <v>4499500</v>
      </c>
      <c r="F3875" s="162">
        <f t="shared" si="210"/>
        <v>507875</v>
      </c>
      <c r="G3875" s="52">
        <f t="shared" si="211"/>
        <v>0.89857460246136944</v>
      </c>
      <c r="H3875" s="92"/>
    </row>
    <row r="3876" spans="1:8" s="15" customFormat="1" ht="38.25" outlineLevel="2">
      <c r="A3876" s="89" t="s">
        <v>411</v>
      </c>
      <c r="B3876" s="104" t="s">
        <v>2342</v>
      </c>
      <c r="C3876" s="103" t="s">
        <v>2341</v>
      </c>
      <c r="D3876" s="161">
        <v>2002950</v>
      </c>
      <c r="E3876" s="161">
        <v>1799800</v>
      </c>
      <c r="F3876" s="162">
        <f t="shared" si="210"/>
        <v>203150</v>
      </c>
      <c r="G3876" s="52">
        <f t="shared" si="211"/>
        <v>0.89857460246136944</v>
      </c>
      <c r="H3876" s="92"/>
    </row>
    <row r="3877" spans="1:8" s="15" customFormat="1" ht="25.5" outlineLevel="2">
      <c r="A3877" s="89" t="s">
        <v>411</v>
      </c>
      <c r="B3877" s="104" t="s">
        <v>2340</v>
      </c>
      <c r="C3877" s="103" t="s">
        <v>2339</v>
      </c>
      <c r="D3877" s="161">
        <v>15022126</v>
      </c>
      <c r="E3877" s="161">
        <v>13498502</v>
      </c>
      <c r="F3877" s="162">
        <f t="shared" si="210"/>
        <v>1523624</v>
      </c>
      <c r="G3877" s="52">
        <f t="shared" si="211"/>
        <v>0.89857467578157713</v>
      </c>
      <c r="H3877" s="92"/>
    </row>
    <row r="3878" spans="1:8" s="15" customFormat="1" ht="25.5" outlineLevel="2">
      <c r="A3878" s="89" t="s">
        <v>411</v>
      </c>
      <c r="B3878" s="104" t="s">
        <v>2338</v>
      </c>
      <c r="C3878" s="103" t="s">
        <v>2337</v>
      </c>
      <c r="D3878" s="161">
        <v>1001475</v>
      </c>
      <c r="E3878" s="161">
        <v>899901</v>
      </c>
      <c r="F3878" s="162">
        <f t="shared" si="210"/>
        <v>101574</v>
      </c>
      <c r="G3878" s="52">
        <f t="shared" si="211"/>
        <v>0.89857560098854194</v>
      </c>
      <c r="H3878" s="92"/>
    </row>
    <row r="3879" spans="1:8" s="15" customFormat="1" ht="25.5" outlineLevel="2">
      <c r="A3879" s="89" t="s">
        <v>411</v>
      </c>
      <c r="B3879" s="104" t="s">
        <v>2336</v>
      </c>
      <c r="C3879" s="103" t="s">
        <v>2335</v>
      </c>
      <c r="D3879" s="161">
        <v>7010325</v>
      </c>
      <c r="E3879" s="161">
        <v>6299302</v>
      </c>
      <c r="F3879" s="162">
        <f t="shared" si="210"/>
        <v>711023</v>
      </c>
      <c r="G3879" s="52">
        <f t="shared" si="211"/>
        <v>0.89857488775484728</v>
      </c>
      <c r="H3879" s="92"/>
    </row>
    <row r="3880" spans="1:8" s="15" customFormat="1" ht="25.5" outlineLevel="2">
      <c r="A3880" s="89" t="s">
        <v>411</v>
      </c>
      <c r="B3880" s="104" t="s">
        <v>2334</v>
      </c>
      <c r="C3880" s="103" t="s">
        <v>2333</v>
      </c>
      <c r="D3880" s="161">
        <v>3405015</v>
      </c>
      <c r="E3880" s="161">
        <v>3059660</v>
      </c>
      <c r="F3880" s="162">
        <f t="shared" si="210"/>
        <v>345355</v>
      </c>
      <c r="G3880" s="52">
        <f t="shared" si="211"/>
        <v>0.89857460246136944</v>
      </c>
      <c r="H3880" s="92"/>
    </row>
    <row r="3881" spans="1:8" s="15" customFormat="1" ht="25.5" outlineLevel="2">
      <c r="A3881" s="89" t="s">
        <v>411</v>
      </c>
      <c r="B3881" s="104" t="s">
        <v>2332</v>
      </c>
      <c r="C3881" s="103" t="s">
        <v>2331</v>
      </c>
      <c r="D3881" s="161">
        <v>500738</v>
      </c>
      <c r="E3881" s="161">
        <v>449951</v>
      </c>
      <c r="F3881" s="162">
        <f t="shared" si="210"/>
        <v>50787</v>
      </c>
      <c r="G3881" s="52">
        <f t="shared" si="211"/>
        <v>0.89857570226345918</v>
      </c>
      <c r="H3881" s="92"/>
    </row>
    <row r="3882" spans="1:8" s="15" customFormat="1" ht="25.5" outlineLevel="2">
      <c r="A3882" s="89" t="s">
        <v>411</v>
      </c>
      <c r="B3882" s="104" t="s">
        <v>2330</v>
      </c>
      <c r="C3882" s="103" t="s">
        <v>2329</v>
      </c>
      <c r="D3882" s="161">
        <v>400590</v>
      </c>
      <c r="E3882" s="161">
        <v>359960</v>
      </c>
      <c r="F3882" s="162">
        <f t="shared" si="210"/>
        <v>40630</v>
      </c>
      <c r="G3882" s="52">
        <f t="shared" si="211"/>
        <v>0.89857460246136944</v>
      </c>
      <c r="H3882" s="92"/>
    </row>
    <row r="3883" spans="1:8" s="15" customFormat="1" outlineLevel="2">
      <c r="A3883" s="89" t="s">
        <v>411</v>
      </c>
      <c r="B3883" s="104" t="s">
        <v>2328</v>
      </c>
      <c r="C3883" s="103" t="s">
        <v>2327</v>
      </c>
      <c r="D3883" s="161">
        <v>3905753</v>
      </c>
      <c r="E3883" s="161">
        <v>3039351.55</v>
      </c>
      <c r="F3883" s="162">
        <f t="shared" si="210"/>
        <v>866401.45000000019</v>
      </c>
      <c r="G3883" s="52">
        <f t="shared" si="211"/>
        <v>0.77817300530781131</v>
      </c>
      <c r="H3883" s="92"/>
    </row>
    <row r="3884" spans="1:8" s="15" customFormat="1" ht="25.5" outlineLevel="2">
      <c r="A3884" s="89" t="s">
        <v>411</v>
      </c>
      <c r="B3884" s="104" t="s">
        <v>2324</v>
      </c>
      <c r="C3884" s="103" t="s">
        <v>2323</v>
      </c>
      <c r="D3884" s="161">
        <v>1001475</v>
      </c>
      <c r="E3884" s="161">
        <v>899901</v>
      </c>
      <c r="F3884" s="162">
        <f t="shared" si="210"/>
        <v>101574</v>
      </c>
      <c r="G3884" s="52">
        <f t="shared" si="211"/>
        <v>0.89857560098854194</v>
      </c>
      <c r="H3884" s="92"/>
    </row>
    <row r="3885" spans="1:8" s="15" customFormat="1" ht="25.5" outlineLevel="2">
      <c r="A3885" s="89" t="s">
        <v>411</v>
      </c>
      <c r="B3885" s="104" t="s">
        <v>2322</v>
      </c>
      <c r="C3885" s="103" t="s">
        <v>2321</v>
      </c>
      <c r="D3885" s="161">
        <v>1802655</v>
      </c>
      <c r="E3885" s="161">
        <v>207275</v>
      </c>
      <c r="F3885" s="162">
        <f t="shared" si="210"/>
        <v>1595380</v>
      </c>
      <c r="G3885" s="52">
        <f t="shared" si="211"/>
        <v>0.11498317759083131</v>
      </c>
      <c r="H3885" s="92"/>
    </row>
    <row r="3886" spans="1:8" s="15" customFormat="1" ht="25.5" outlineLevel="2">
      <c r="A3886" s="89" t="s">
        <v>411</v>
      </c>
      <c r="B3886" s="104" t="s">
        <v>2320</v>
      </c>
      <c r="C3886" s="103" t="s">
        <v>2319</v>
      </c>
      <c r="D3886" s="161">
        <v>1001475</v>
      </c>
      <c r="E3886" s="161">
        <v>796843.6</v>
      </c>
      <c r="F3886" s="162">
        <f t="shared" si="210"/>
        <v>204631.40000000002</v>
      </c>
      <c r="G3886" s="52">
        <f t="shared" si="211"/>
        <v>0.79566998676951495</v>
      </c>
      <c r="H3886" s="92"/>
    </row>
    <row r="3887" spans="1:8" s="15" customFormat="1" outlineLevel="2">
      <c r="A3887" s="89" t="s">
        <v>411</v>
      </c>
      <c r="B3887" s="104" t="s">
        <v>2318</v>
      </c>
      <c r="C3887" s="103" t="s">
        <v>2317</v>
      </c>
      <c r="D3887" s="161">
        <v>1001475</v>
      </c>
      <c r="E3887" s="161">
        <v>899900</v>
      </c>
      <c r="F3887" s="162">
        <f t="shared" si="210"/>
        <v>101575</v>
      </c>
      <c r="G3887" s="52">
        <f t="shared" si="211"/>
        <v>0.89857460246136944</v>
      </c>
      <c r="H3887" s="92"/>
    </row>
    <row r="3888" spans="1:8" s="15" customFormat="1" ht="25.5" outlineLevel="2">
      <c r="A3888" s="89" t="s">
        <v>411</v>
      </c>
      <c r="B3888" s="104" t="s">
        <v>2316</v>
      </c>
      <c r="C3888" s="103" t="s">
        <v>2315</v>
      </c>
      <c r="D3888" s="161">
        <v>3004425</v>
      </c>
      <c r="E3888" s="161">
        <v>2699700</v>
      </c>
      <c r="F3888" s="162">
        <f t="shared" si="210"/>
        <v>304725</v>
      </c>
      <c r="G3888" s="52">
        <f t="shared" si="211"/>
        <v>0.89857460246136944</v>
      </c>
      <c r="H3888" s="92"/>
    </row>
    <row r="3889" spans="1:8" s="15" customFormat="1" ht="25.5" outlineLevel="2">
      <c r="A3889" s="89" t="s">
        <v>411</v>
      </c>
      <c r="B3889" s="104" t="s">
        <v>2314</v>
      </c>
      <c r="C3889" s="103" t="s">
        <v>2313</v>
      </c>
      <c r="D3889" s="161">
        <v>3004425</v>
      </c>
      <c r="E3889" s="161">
        <v>2699699.99</v>
      </c>
      <c r="F3889" s="162">
        <f t="shared" si="210"/>
        <v>304725.00999999978</v>
      </c>
      <c r="G3889" s="52">
        <f t="shared" si="211"/>
        <v>0.89857459913294568</v>
      </c>
      <c r="H3889" s="92"/>
    </row>
    <row r="3890" spans="1:8" s="15" customFormat="1" outlineLevel="2">
      <c r="A3890" s="89" t="s">
        <v>411</v>
      </c>
      <c r="B3890" s="104" t="s">
        <v>2312</v>
      </c>
      <c r="C3890" s="103" t="s">
        <v>2311</v>
      </c>
      <c r="D3890" s="161">
        <v>400590</v>
      </c>
      <c r="E3890" s="161">
        <v>82486.31</v>
      </c>
      <c r="F3890" s="162">
        <f t="shared" si="210"/>
        <v>318103.69</v>
      </c>
      <c r="G3890" s="52">
        <f t="shared" si="211"/>
        <v>0.20591205471928906</v>
      </c>
      <c r="H3890" s="92"/>
    </row>
    <row r="3891" spans="1:8" s="15" customFormat="1" ht="38.25" outlineLevel="2">
      <c r="A3891" s="89" t="s">
        <v>411</v>
      </c>
      <c r="B3891" s="104" t="s">
        <v>10537</v>
      </c>
      <c r="C3891" s="103" t="s">
        <v>10536</v>
      </c>
      <c r="D3891" s="161">
        <v>2004683</v>
      </c>
      <c r="E3891" s="161">
        <v>1812278</v>
      </c>
      <c r="F3891" s="162">
        <f t="shared" si="210"/>
        <v>192405</v>
      </c>
      <c r="G3891" s="52">
        <f t="shared" si="211"/>
        <v>0.9040222319439033</v>
      </c>
      <c r="H3891" s="92"/>
    </row>
    <row r="3892" spans="1:8" s="15" customFormat="1" outlineLevel="2">
      <c r="A3892" s="89" t="s">
        <v>411</v>
      </c>
      <c r="B3892" s="104" t="s">
        <v>10535</v>
      </c>
      <c r="C3892" s="103" t="s">
        <v>10534</v>
      </c>
      <c r="D3892" s="161">
        <v>1002341</v>
      </c>
      <c r="E3892" s="161">
        <v>906139</v>
      </c>
      <c r="F3892" s="162">
        <f t="shared" si="210"/>
        <v>96202</v>
      </c>
      <c r="G3892" s="52">
        <f t="shared" si="211"/>
        <v>0.90402268289933263</v>
      </c>
      <c r="H3892" s="92"/>
    </row>
    <row r="3893" spans="1:8" s="15" customFormat="1" ht="38.25" outlineLevel="2">
      <c r="A3893" s="89" t="s">
        <v>411</v>
      </c>
      <c r="B3893" s="104" t="s">
        <v>10533</v>
      </c>
      <c r="C3893" s="103" t="s">
        <v>10532</v>
      </c>
      <c r="D3893" s="161">
        <v>1403278</v>
      </c>
      <c r="E3893" s="161">
        <v>1268594</v>
      </c>
      <c r="F3893" s="162">
        <f t="shared" si="210"/>
        <v>134684</v>
      </c>
      <c r="G3893" s="52">
        <f t="shared" si="211"/>
        <v>0.90402186879577673</v>
      </c>
      <c r="H3893" s="92"/>
    </row>
    <row r="3894" spans="1:8" s="15" customFormat="1" ht="25.5" outlineLevel="2">
      <c r="A3894" s="89" t="s">
        <v>411</v>
      </c>
      <c r="B3894" s="104" t="s">
        <v>10531</v>
      </c>
      <c r="C3894" s="103" t="s">
        <v>10530</v>
      </c>
      <c r="D3894" s="161">
        <v>601405</v>
      </c>
      <c r="E3894" s="161">
        <v>543684</v>
      </c>
      <c r="F3894" s="162">
        <f t="shared" si="210"/>
        <v>57721</v>
      </c>
      <c r="G3894" s="52">
        <f t="shared" si="211"/>
        <v>0.90402307928933079</v>
      </c>
      <c r="H3894" s="92"/>
    </row>
    <row r="3895" spans="1:8" s="15" customFormat="1" ht="38.25" outlineLevel="2">
      <c r="A3895" s="89" t="s">
        <v>411</v>
      </c>
      <c r="B3895" s="104" t="s">
        <v>10529</v>
      </c>
      <c r="C3895" s="103" t="s">
        <v>10528</v>
      </c>
      <c r="D3895" s="161">
        <v>1804214</v>
      </c>
      <c r="E3895" s="161">
        <v>1631050</v>
      </c>
      <c r="F3895" s="162">
        <f t="shared" si="210"/>
        <v>173164</v>
      </c>
      <c r="G3895" s="52">
        <f t="shared" si="211"/>
        <v>0.90402247183538098</v>
      </c>
      <c r="H3895" s="92"/>
    </row>
    <row r="3896" spans="1:8" s="15" customFormat="1" outlineLevel="2">
      <c r="A3896" s="89" t="s">
        <v>411</v>
      </c>
      <c r="B3896" s="104" t="s">
        <v>10527</v>
      </c>
      <c r="C3896" s="103" t="s">
        <v>10526</v>
      </c>
      <c r="D3896" s="161">
        <v>2004683</v>
      </c>
      <c r="E3896" s="161">
        <v>1812278</v>
      </c>
      <c r="F3896" s="162">
        <f t="shared" si="210"/>
        <v>192405</v>
      </c>
      <c r="G3896" s="52">
        <f t="shared" si="211"/>
        <v>0.9040222319439033</v>
      </c>
      <c r="H3896" s="92"/>
    </row>
    <row r="3897" spans="1:8" s="15" customFormat="1" ht="25.5" outlineLevel="2">
      <c r="A3897" s="89" t="s">
        <v>411</v>
      </c>
      <c r="B3897" s="104" t="s">
        <v>10525</v>
      </c>
      <c r="C3897" s="103" t="s">
        <v>10524</v>
      </c>
      <c r="D3897" s="161">
        <v>1603746</v>
      </c>
      <c r="E3897" s="161">
        <v>1449822</v>
      </c>
      <c r="F3897" s="162">
        <f t="shared" si="210"/>
        <v>153924</v>
      </c>
      <c r="G3897" s="52">
        <f t="shared" si="211"/>
        <v>0.90402220800550714</v>
      </c>
      <c r="H3897" s="92"/>
    </row>
    <row r="3898" spans="1:8" s="15" customFormat="1" ht="25.5" outlineLevel="2">
      <c r="A3898" s="89" t="s">
        <v>411</v>
      </c>
      <c r="B3898" s="104" t="s">
        <v>10523</v>
      </c>
      <c r="C3898" s="103" t="s">
        <v>10522</v>
      </c>
      <c r="D3898" s="161">
        <v>2004683</v>
      </c>
      <c r="E3898" s="161">
        <v>1812278</v>
      </c>
      <c r="F3898" s="162">
        <f t="shared" si="210"/>
        <v>192405</v>
      </c>
      <c r="G3898" s="52">
        <f t="shared" si="211"/>
        <v>0.9040222319439033</v>
      </c>
      <c r="H3898" s="92"/>
    </row>
    <row r="3899" spans="1:8" s="15" customFormat="1" outlineLevel="2">
      <c r="A3899" s="89" t="s">
        <v>411</v>
      </c>
      <c r="B3899" s="104" t="s">
        <v>10521</v>
      </c>
      <c r="C3899" s="103" t="s">
        <v>10520</v>
      </c>
      <c r="D3899" s="161">
        <v>501171</v>
      </c>
      <c r="E3899" s="161">
        <v>453070</v>
      </c>
      <c r="F3899" s="162">
        <f t="shared" si="210"/>
        <v>48101</v>
      </c>
      <c r="G3899" s="52">
        <f t="shared" si="211"/>
        <v>0.90402277865239611</v>
      </c>
      <c r="H3899" s="92"/>
    </row>
    <row r="3900" spans="1:8" s="15" customFormat="1" outlineLevel="2">
      <c r="A3900" s="89" t="s">
        <v>411</v>
      </c>
      <c r="B3900" s="104" t="s">
        <v>10519</v>
      </c>
      <c r="C3900" s="103" t="s">
        <v>10518</v>
      </c>
      <c r="D3900" s="161">
        <v>1403278</v>
      </c>
      <c r="E3900" s="161">
        <v>1268594</v>
      </c>
      <c r="F3900" s="162">
        <f t="shared" ref="F3900:F3905" si="212">D3900-E3900</f>
        <v>134684</v>
      </c>
      <c r="G3900" s="52">
        <f t="shared" ref="G3900:G3905" si="213">E3900/D3900</f>
        <v>0.90402186879577673</v>
      </c>
      <c r="H3900" s="92"/>
    </row>
    <row r="3901" spans="1:8" s="15" customFormat="1" ht="25.5" outlineLevel="2">
      <c r="A3901" s="89" t="s">
        <v>411</v>
      </c>
      <c r="B3901" s="104" t="s">
        <v>10517</v>
      </c>
      <c r="C3901" s="103" t="s">
        <v>10516</v>
      </c>
      <c r="D3901" s="161">
        <v>1503512</v>
      </c>
      <c r="E3901" s="161">
        <v>1359208</v>
      </c>
      <c r="F3901" s="162">
        <f t="shared" si="212"/>
        <v>144304</v>
      </c>
      <c r="G3901" s="52">
        <f t="shared" si="213"/>
        <v>0.9040220497076179</v>
      </c>
      <c r="H3901" s="92"/>
    </row>
    <row r="3902" spans="1:8" s="15" customFormat="1" outlineLevel="2">
      <c r="A3902" s="89" t="s">
        <v>411</v>
      </c>
      <c r="B3902" s="104" t="s">
        <v>10515</v>
      </c>
      <c r="C3902" s="103" t="s">
        <v>10514</v>
      </c>
      <c r="D3902" s="161">
        <v>501171</v>
      </c>
      <c r="E3902" s="161">
        <v>453070</v>
      </c>
      <c r="F3902" s="162">
        <f t="shared" si="212"/>
        <v>48101</v>
      </c>
      <c r="G3902" s="52">
        <f t="shared" si="213"/>
        <v>0.90402277865239611</v>
      </c>
      <c r="H3902" s="92"/>
    </row>
    <row r="3903" spans="1:8" s="15" customFormat="1" ht="38.25" outlineLevel="2">
      <c r="A3903" s="89" t="s">
        <v>411</v>
      </c>
      <c r="B3903" s="104" t="s">
        <v>10513</v>
      </c>
      <c r="C3903" s="103" t="s">
        <v>10512</v>
      </c>
      <c r="D3903" s="161">
        <v>2004683</v>
      </c>
      <c r="E3903" s="161">
        <v>1812278</v>
      </c>
      <c r="F3903" s="162">
        <f t="shared" si="212"/>
        <v>192405</v>
      </c>
      <c r="G3903" s="52">
        <f t="shared" si="213"/>
        <v>0.9040222319439033</v>
      </c>
      <c r="H3903" s="92"/>
    </row>
    <row r="3904" spans="1:8" s="15" customFormat="1" ht="25.5" outlineLevel="2">
      <c r="A3904" s="89" t="s">
        <v>411</v>
      </c>
      <c r="B3904" s="104" t="s">
        <v>10511</v>
      </c>
      <c r="C3904" s="103" t="s">
        <v>10510</v>
      </c>
      <c r="D3904" s="161">
        <v>1703980</v>
      </c>
      <c r="E3904" s="161">
        <v>1540436</v>
      </c>
      <c r="F3904" s="162">
        <f t="shared" si="212"/>
        <v>163544</v>
      </c>
      <c r="G3904" s="52">
        <f t="shared" si="213"/>
        <v>0.90402234768013712</v>
      </c>
      <c r="H3904" s="92"/>
    </row>
    <row r="3905" spans="1:8" s="15" customFormat="1" ht="25.5" outlineLevel="2">
      <c r="A3905" s="89" t="s">
        <v>411</v>
      </c>
      <c r="B3905" s="104" t="s">
        <v>12120</v>
      </c>
      <c r="C3905" s="103" t="s">
        <v>12121</v>
      </c>
      <c r="D3905" s="161">
        <v>144942234</v>
      </c>
      <c r="E3905" s="161">
        <v>144887393.03</v>
      </c>
      <c r="F3905" s="162">
        <f t="shared" si="212"/>
        <v>54840.969999998808</v>
      </c>
      <c r="G3905" s="52">
        <f t="shared" si="213"/>
        <v>0.99962163567866635</v>
      </c>
      <c r="H3905" s="92"/>
    </row>
    <row r="3906" spans="1:8" s="101" customFormat="1" outlineLevel="1">
      <c r="A3906" s="91" t="s">
        <v>11198</v>
      </c>
      <c r="B3906" s="104"/>
      <c r="C3906" s="103"/>
      <c r="D3906" s="161"/>
      <c r="E3906" s="161"/>
      <c r="F3906" s="162">
        <f>SUBTOTAL(9,F3772:F3905)</f>
        <v>50844771.060000002</v>
      </c>
      <c r="G3906" s="52"/>
      <c r="H3906" s="92"/>
    </row>
    <row r="3907" spans="1:8" s="15" customFormat="1" ht="63.75" outlineLevel="2">
      <c r="A3907" s="89" t="s">
        <v>418</v>
      </c>
      <c r="B3907" s="104" t="s">
        <v>419</v>
      </c>
      <c r="C3907" s="103" t="s">
        <v>420</v>
      </c>
      <c r="D3907" s="161">
        <v>13699000</v>
      </c>
      <c r="E3907" s="161">
        <v>13698999.199999999</v>
      </c>
      <c r="F3907" s="162">
        <f t="shared" ref="F3907:F3912" si="214">D3907-E3907</f>
        <v>0.80000000074505806</v>
      </c>
      <c r="G3907" s="52">
        <f t="shared" ref="G3907:G3970" si="215">E3907/D3907</f>
        <v>0.99999994160157668</v>
      </c>
      <c r="H3907" s="92"/>
    </row>
    <row r="3908" spans="1:8" s="15" customFormat="1" outlineLevel="2">
      <c r="A3908" s="89" t="s">
        <v>418</v>
      </c>
      <c r="B3908" s="104" t="s">
        <v>11300</v>
      </c>
      <c r="C3908" s="103" t="s">
        <v>11301</v>
      </c>
      <c r="D3908" s="161">
        <v>71341123.739999995</v>
      </c>
      <c r="E3908" s="161">
        <v>71331567.230000004</v>
      </c>
      <c r="F3908" s="162">
        <f t="shared" si="214"/>
        <v>9556.5099999904633</v>
      </c>
      <c r="G3908" s="52">
        <f t="shared" si="215"/>
        <v>0.99986604486306074</v>
      </c>
      <c r="H3908" s="92"/>
    </row>
    <row r="3909" spans="1:8" s="15" customFormat="1" outlineLevel="2">
      <c r="A3909" s="89" t="s">
        <v>418</v>
      </c>
      <c r="B3909" s="104" t="s">
        <v>421</v>
      </c>
      <c r="C3909" s="103" t="s">
        <v>422</v>
      </c>
      <c r="D3909" s="161">
        <v>25627486</v>
      </c>
      <c r="E3909" s="161">
        <v>25627474.989999998</v>
      </c>
      <c r="F3909" s="162">
        <f t="shared" si="214"/>
        <v>11.010000001639128</v>
      </c>
      <c r="G3909" s="52">
        <f t="shared" si="215"/>
        <v>0.99999957038314247</v>
      </c>
      <c r="H3909" s="92"/>
    </row>
    <row r="3910" spans="1:8" s="15" customFormat="1" outlineLevel="2">
      <c r="A3910" s="89" t="s">
        <v>418</v>
      </c>
      <c r="B3910" s="104" t="s">
        <v>421</v>
      </c>
      <c r="C3910" s="103" t="s">
        <v>422</v>
      </c>
      <c r="D3910" s="161">
        <v>3200000</v>
      </c>
      <c r="E3910" s="161">
        <v>3199999.55</v>
      </c>
      <c r="F3910" s="162">
        <f t="shared" si="214"/>
        <v>0.45000000018626451</v>
      </c>
      <c r="G3910" s="52">
        <f t="shared" si="215"/>
        <v>0.99999985937499991</v>
      </c>
      <c r="H3910" s="92"/>
    </row>
    <row r="3911" spans="1:8" s="15" customFormat="1" ht="38.25" outlineLevel="2">
      <c r="A3911" s="89" t="s">
        <v>418</v>
      </c>
      <c r="B3911" s="104" t="s">
        <v>11392</v>
      </c>
      <c r="C3911" s="103" t="s">
        <v>11393</v>
      </c>
      <c r="D3911" s="161">
        <v>1398374.32</v>
      </c>
      <c r="E3911" s="161">
        <v>1321728.21</v>
      </c>
      <c r="F3911" s="162">
        <f t="shared" si="214"/>
        <v>76646.110000000102</v>
      </c>
      <c r="G3911" s="52">
        <f t="shared" si="215"/>
        <v>0.94518913219172951</v>
      </c>
      <c r="H3911" s="92"/>
    </row>
    <row r="3912" spans="1:8" s="15" customFormat="1" ht="38.25" outlineLevel="2">
      <c r="A3912" s="89" t="s">
        <v>418</v>
      </c>
      <c r="B3912" s="104" t="s">
        <v>11392</v>
      </c>
      <c r="C3912" s="103" t="s">
        <v>11393</v>
      </c>
      <c r="D3912" s="161">
        <v>2330623.6800000002</v>
      </c>
      <c r="E3912" s="161">
        <v>2329070.7400000002</v>
      </c>
      <c r="F3912" s="162">
        <f t="shared" si="214"/>
        <v>1552.9399999999441</v>
      </c>
      <c r="G3912" s="52">
        <f t="shared" si="215"/>
        <v>0.99933368050220794</v>
      </c>
      <c r="H3912" s="92"/>
    </row>
    <row r="3913" spans="1:8" s="101" customFormat="1" ht="38.25" outlineLevel="2">
      <c r="A3913" s="89" t="s">
        <v>418</v>
      </c>
      <c r="B3913" s="104" t="s">
        <v>11141</v>
      </c>
      <c r="C3913" s="103" t="s">
        <v>11142</v>
      </c>
      <c r="D3913" s="161">
        <v>13460914</v>
      </c>
      <c r="E3913" s="161">
        <v>12440914</v>
      </c>
      <c r="F3913" s="162">
        <v>0</v>
      </c>
      <c r="G3913" s="52">
        <f t="shared" si="215"/>
        <v>0.92422505633718488</v>
      </c>
      <c r="H3913" s="92" t="s">
        <v>12245</v>
      </c>
    </row>
    <row r="3914" spans="1:8" s="15" customFormat="1" outlineLevel="2">
      <c r="A3914" s="89" t="s">
        <v>418</v>
      </c>
      <c r="B3914" s="104" t="s">
        <v>11141</v>
      </c>
      <c r="C3914" s="103" t="s">
        <v>11142</v>
      </c>
      <c r="D3914" s="161">
        <v>3840000</v>
      </c>
      <c r="E3914" s="161">
        <v>3834800</v>
      </c>
      <c r="F3914" s="162">
        <f t="shared" ref="F3914:F3977" si="216">D3914-E3914</f>
        <v>5200</v>
      </c>
      <c r="G3914" s="52">
        <f t="shared" si="215"/>
        <v>0.99864583333333334</v>
      </c>
      <c r="H3914" s="92"/>
    </row>
    <row r="3915" spans="1:8" s="15" customFormat="1" outlineLevel="2">
      <c r="A3915" s="89" t="s">
        <v>418</v>
      </c>
      <c r="B3915" s="104" t="s">
        <v>11141</v>
      </c>
      <c r="C3915" s="103" t="s">
        <v>11142</v>
      </c>
      <c r="D3915" s="161">
        <v>19435867</v>
      </c>
      <c r="E3915" s="161">
        <v>19424572.02</v>
      </c>
      <c r="F3915" s="162">
        <f t="shared" si="216"/>
        <v>11294.980000000447</v>
      </c>
      <c r="G3915" s="52">
        <f t="shared" si="215"/>
        <v>0.9994188589580284</v>
      </c>
      <c r="H3915" s="92"/>
    </row>
    <row r="3916" spans="1:8" s="15" customFormat="1" ht="25.5" outlineLevel="2">
      <c r="A3916" s="89" t="s">
        <v>418</v>
      </c>
      <c r="B3916" s="104" t="s">
        <v>423</v>
      </c>
      <c r="C3916" s="103" t="s">
        <v>424</v>
      </c>
      <c r="D3916" s="161">
        <v>1275000</v>
      </c>
      <c r="E3916" s="161">
        <v>1205369.4099999999</v>
      </c>
      <c r="F3916" s="162">
        <f t="shared" si="216"/>
        <v>69630.590000000084</v>
      </c>
      <c r="G3916" s="52">
        <f t="shared" si="215"/>
        <v>0.94538777254901951</v>
      </c>
      <c r="H3916" s="92"/>
    </row>
    <row r="3917" spans="1:8" s="15" customFormat="1" ht="25.5" outlineLevel="2">
      <c r="A3917" s="89" t="s">
        <v>418</v>
      </c>
      <c r="B3917" s="104" t="s">
        <v>423</v>
      </c>
      <c r="C3917" s="103" t="s">
        <v>424</v>
      </c>
      <c r="D3917" s="161">
        <v>4438599.9800000004</v>
      </c>
      <c r="E3917" s="161">
        <v>4416737.53</v>
      </c>
      <c r="F3917" s="162">
        <f t="shared" si="216"/>
        <v>21862.450000000186</v>
      </c>
      <c r="G3917" s="52">
        <f t="shared" si="215"/>
        <v>0.9950744716580654</v>
      </c>
      <c r="H3917" s="92"/>
    </row>
    <row r="3918" spans="1:8" s="15" customFormat="1" ht="25.5" outlineLevel="2">
      <c r="A3918" s="89" t="s">
        <v>418</v>
      </c>
      <c r="B3918" s="104" t="s">
        <v>425</v>
      </c>
      <c r="C3918" s="103" t="s">
        <v>426</v>
      </c>
      <c r="D3918" s="161">
        <v>11894629</v>
      </c>
      <c r="E3918" s="161">
        <v>11659498</v>
      </c>
      <c r="F3918" s="162">
        <f t="shared" si="216"/>
        <v>235131</v>
      </c>
      <c r="G3918" s="52">
        <f t="shared" si="215"/>
        <v>0.98023217033503107</v>
      </c>
      <c r="H3918" s="92"/>
    </row>
    <row r="3919" spans="1:8" s="15" customFormat="1" ht="102" outlineLevel="2">
      <c r="A3919" s="89" t="s">
        <v>418</v>
      </c>
      <c r="B3919" s="104" t="s">
        <v>427</v>
      </c>
      <c r="C3919" s="103" t="s">
        <v>428</v>
      </c>
      <c r="D3919" s="161">
        <v>3399898</v>
      </c>
      <c r="E3919" s="161">
        <v>2255926.7000000002</v>
      </c>
      <c r="F3919" s="162">
        <f t="shared" si="216"/>
        <v>1143971.2999999998</v>
      </c>
      <c r="G3919" s="52">
        <f t="shared" si="215"/>
        <v>0.66352775877393977</v>
      </c>
      <c r="H3919" s="92"/>
    </row>
    <row r="3920" spans="1:8" s="15" customFormat="1" ht="102" outlineLevel="2">
      <c r="A3920" s="89" t="s">
        <v>418</v>
      </c>
      <c r="B3920" s="104" t="s">
        <v>427</v>
      </c>
      <c r="C3920" s="103" t="s">
        <v>428</v>
      </c>
      <c r="D3920" s="161">
        <v>900000</v>
      </c>
      <c r="E3920" s="161">
        <v>801105.44</v>
      </c>
      <c r="F3920" s="162">
        <f t="shared" si="216"/>
        <v>98894.560000000056</v>
      </c>
      <c r="G3920" s="52">
        <f t="shared" si="215"/>
        <v>0.89011715555555548</v>
      </c>
      <c r="H3920" s="92"/>
    </row>
    <row r="3921" spans="1:8" s="15" customFormat="1" ht="25.5" outlineLevel="2">
      <c r="A3921" s="89" t="s">
        <v>418</v>
      </c>
      <c r="B3921" s="104" t="s">
        <v>429</v>
      </c>
      <c r="C3921" s="103" t="s">
        <v>430</v>
      </c>
      <c r="D3921" s="161">
        <v>41099779</v>
      </c>
      <c r="E3921" s="161">
        <v>40847091.229999997</v>
      </c>
      <c r="F3921" s="162">
        <f t="shared" si="216"/>
        <v>252687.77000000328</v>
      </c>
      <c r="G3921" s="52">
        <f t="shared" si="215"/>
        <v>0.99385184601600896</v>
      </c>
      <c r="H3921" s="92"/>
    </row>
    <row r="3922" spans="1:8" s="15" customFormat="1" outlineLevel="2">
      <c r="A3922" s="89" t="s">
        <v>418</v>
      </c>
      <c r="B3922" s="104" t="s">
        <v>431</v>
      </c>
      <c r="C3922" s="103" t="s">
        <v>432</v>
      </c>
      <c r="D3922" s="161">
        <v>1000000</v>
      </c>
      <c r="E3922" s="161">
        <v>542424.79</v>
      </c>
      <c r="F3922" s="162">
        <f t="shared" si="216"/>
        <v>457575.20999999996</v>
      </c>
      <c r="G3922" s="52">
        <f t="shared" si="215"/>
        <v>0.54242478999999999</v>
      </c>
      <c r="H3922" s="92"/>
    </row>
    <row r="3923" spans="1:8" s="15" customFormat="1" outlineLevel="2">
      <c r="A3923" s="89" t="s">
        <v>418</v>
      </c>
      <c r="B3923" s="104" t="s">
        <v>433</v>
      </c>
      <c r="C3923" s="103" t="s">
        <v>434</v>
      </c>
      <c r="D3923" s="161">
        <v>4800000</v>
      </c>
      <c r="E3923" s="161">
        <v>3986131.21</v>
      </c>
      <c r="F3923" s="162">
        <f t="shared" si="216"/>
        <v>813868.79</v>
      </c>
      <c r="G3923" s="52">
        <f t="shared" si="215"/>
        <v>0.83044400208333335</v>
      </c>
      <c r="H3923" s="92"/>
    </row>
    <row r="3924" spans="1:8" s="15" customFormat="1" outlineLevel="2">
      <c r="A3924" s="89" t="s">
        <v>418</v>
      </c>
      <c r="B3924" s="104" t="s">
        <v>435</v>
      </c>
      <c r="C3924" s="103" t="s">
        <v>436</v>
      </c>
      <c r="D3924" s="161">
        <v>1845179</v>
      </c>
      <c r="E3924" s="161">
        <v>1715446.32</v>
      </c>
      <c r="F3924" s="162">
        <f t="shared" si="216"/>
        <v>129732.67999999993</v>
      </c>
      <c r="G3924" s="52">
        <f t="shared" si="215"/>
        <v>0.92969100558807583</v>
      </c>
      <c r="H3924" s="92"/>
    </row>
    <row r="3925" spans="1:8" s="15" customFormat="1" outlineLevel="2">
      <c r="A3925" s="89" t="s">
        <v>418</v>
      </c>
      <c r="B3925" s="104" t="s">
        <v>435</v>
      </c>
      <c r="C3925" s="103" t="s">
        <v>11302</v>
      </c>
      <c r="D3925" s="161">
        <v>4000000</v>
      </c>
      <c r="E3925" s="161">
        <v>3985886.81</v>
      </c>
      <c r="F3925" s="162">
        <f t="shared" si="216"/>
        <v>14113.189999999944</v>
      </c>
      <c r="G3925" s="52">
        <f t="shared" si="215"/>
        <v>0.99647170250000006</v>
      </c>
      <c r="H3925" s="92"/>
    </row>
    <row r="3926" spans="1:8" s="15" customFormat="1" ht="25.5" outlineLevel="2">
      <c r="A3926" s="89" t="s">
        <v>418</v>
      </c>
      <c r="B3926" s="104" t="s">
        <v>437</v>
      </c>
      <c r="C3926" s="103" t="s">
        <v>438</v>
      </c>
      <c r="D3926" s="161">
        <v>76123627.439999998</v>
      </c>
      <c r="E3926" s="161">
        <v>73962405.870000005</v>
      </c>
      <c r="F3926" s="162">
        <f t="shared" si="216"/>
        <v>2161221.5699999928</v>
      </c>
      <c r="G3926" s="52">
        <f t="shared" si="215"/>
        <v>0.9716090569685023</v>
      </c>
      <c r="H3926" s="92"/>
    </row>
    <row r="3927" spans="1:8" s="15" customFormat="1" ht="25.5" outlineLevel="2">
      <c r="A3927" s="89" t="s">
        <v>418</v>
      </c>
      <c r="B3927" s="104" t="s">
        <v>11335</v>
      </c>
      <c r="C3927" s="103" t="s">
        <v>11336</v>
      </c>
      <c r="D3927" s="161">
        <v>44125508</v>
      </c>
      <c r="E3927" s="161">
        <v>44085569.420000002</v>
      </c>
      <c r="F3927" s="162">
        <f t="shared" si="216"/>
        <v>39938.579999998212</v>
      </c>
      <c r="G3927" s="52">
        <f t="shared" si="215"/>
        <v>0.99909488679427783</v>
      </c>
      <c r="H3927" s="92"/>
    </row>
    <row r="3928" spans="1:8" s="15" customFormat="1" outlineLevel="2">
      <c r="A3928" s="89" t="s">
        <v>418</v>
      </c>
      <c r="B3928" s="104" t="s">
        <v>439</v>
      </c>
      <c r="C3928" s="103" t="s">
        <v>440</v>
      </c>
      <c r="D3928" s="161">
        <v>4612947</v>
      </c>
      <c r="E3928" s="161">
        <v>2567000</v>
      </c>
      <c r="F3928" s="162">
        <f t="shared" si="216"/>
        <v>2045947</v>
      </c>
      <c r="G3928" s="52">
        <f t="shared" si="215"/>
        <v>0.55647723678594185</v>
      </c>
      <c r="H3928" s="92"/>
    </row>
    <row r="3929" spans="1:8" s="15" customFormat="1" ht="25.5" outlineLevel="2">
      <c r="A3929" s="89" t="s">
        <v>418</v>
      </c>
      <c r="B3929" s="104" t="s">
        <v>441</v>
      </c>
      <c r="C3929" s="103" t="s">
        <v>442</v>
      </c>
      <c r="D3929" s="161">
        <v>8829535</v>
      </c>
      <c r="E3929" s="161">
        <v>3775699.72</v>
      </c>
      <c r="F3929" s="162">
        <f t="shared" si="216"/>
        <v>5053835.2799999993</v>
      </c>
      <c r="G3929" s="52">
        <f t="shared" si="215"/>
        <v>0.42762158143095874</v>
      </c>
      <c r="H3929" s="92"/>
    </row>
    <row r="3930" spans="1:8" s="15" customFormat="1" outlineLevel="2">
      <c r="A3930" s="89" t="s">
        <v>418</v>
      </c>
      <c r="B3930" s="104" t="s">
        <v>11232</v>
      </c>
      <c r="C3930" s="103" t="s">
        <v>11233</v>
      </c>
      <c r="D3930" s="161">
        <v>12485485.390000001</v>
      </c>
      <c r="E3930" s="161">
        <v>12454772.960000001</v>
      </c>
      <c r="F3930" s="162">
        <f t="shared" si="216"/>
        <v>30712.429999999702</v>
      </c>
      <c r="G3930" s="52">
        <f t="shared" si="215"/>
        <v>0.9975401492981123</v>
      </c>
      <c r="H3930" s="92"/>
    </row>
    <row r="3931" spans="1:8" s="15" customFormat="1" outlineLevel="2">
      <c r="A3931" s="89" t="s">
        <v>418</v>
      </c>
      <c r="B3931" s="104" t="s">
        <v>11337</v>
      </c>
      <c r="C3931" s="103" t="s">
        <v>11338</v>
      </c>
      <c r="D3931" s="161">
        <v>1463143</v>
      </c>
      <c r="E3931" s="161">
        <v>1449625.56</v>
      </c>
      <c r="F3931" s="162">
        <f t="shared" si="216"/>
        <v>13517.439999999944</v>
      </c>
      <c r="G3931" s="52">
        <f t="shared" si="215"/>
        <v>0.99076136782255741</v>
      </c>
      <c r="H3931" s="92"/>
    </row>
    <row r="3932" spans="1:8" s="15" customFormat="1" ht="25.5" outlineLevel="2">
      <c r="A3932" s="89" t="s">
        <v>418</v>
      </c>
      <c r="B3932" s="104" t="s">
        <v>443</v>
      </c>
      <c r="C3932" s="103" t="s">
        <v>444</v>
      </c>
      <c r="D3932" s="161">
        <v>22552188</v>
      </c>
      <c r="E3932" s="161">
        <v>22552184</v>
      </c>
      <c r="F3932" s="162">
        <f t="shared" si="216"/>
        <v>4</v>
      </c>
      <c r="G3932" s="52">
        <f t="shared" si="215"/>
        <v>0.99999982263361764</v>
      </c>
      <c r="H3932" s="92"/>
    </row>
    <row r="3933" spans="1:8" s="15" customFormat="1" outlineLevel="2">
      <c r="A3933" s="89" t="s">
        <v>418</v>
      </c>
      <c r="B3933" s="104" t="s">
        <v>445</v>
      </c>
      <c r="C3933" s="103" t="s">
        <v>446</v>
      </c>
      <c r="D3933" s="161">
        <v>768825</v>
      </c>
      <c r="E3933" s="161">
        <v>505357.4</v>
      </c>
      <c r="F3933" s="162">
        <f t="shared" si="216"/>
        <v>263467.59999999998</v>
      </c>
      <c r="G3933" s="52">
        <f t="shared" si="215"/>
        <v>0.65731135173804189</v>
      </c>
      <c r="H3933" s="92"/>
    </row>
    <row r="3934" spans="1:8" s="15" customFormat="1" outlineLevel="2">
      <c r="A3934" s="89" t="s">
        <v>418</v>
      </c>
      <c r="B3934" s="104" t="s">
        <v>447</v>
      </c>
      <c r="C3934" s="103" t="s">
        <v>448</v>
      </c>
      <c r="D3934" s="161">
        <v>6952969</v>
      </c>
      <c r="E3934" s="161">
        <v>5244699.43</v>
      </c>
      <c r="F3934" s="162">
        <f t="shared" si="216"/>
        <v>1708269.5700000003</v>
      </c>
      <c r="G3934" s="52">
        <f t="shared" si="215"/>
        <v>0.75431077428937188</v>
      </c>
      <c r="H3934" s="92"/>
    </row>
    <row r="3935" spans="1:8" s="15" customFormat="1" outlineLevel="2">
      <c r="A3935" s="89" t="s">
        <v>418</v>
      </c>
      <c r="B3935" s="104" t="s">
        <v>12069</v>
      </c>
      <c r="C3935" s="103" t="s">
        <v>12070</v>
      </c>
      <c r="D3935" s="161">
        <v>23762587</v>
      </c>
      <c r="E3935" s="161">
        <v>23713784.57</v>
      </c>
      <c r="F3935" s="162">
        <f t="shared" si="216"/>
        <v>48802.429999999702</v>
      </c>
      <c r="G3935" s="52">
        <f t="shared" si="215"/>
        <v>0.99794624928674647</v>
      </c>
      <c r="H3935" s="90"/>
    </row>
    <row r="3936" spans="1:8" s="15" customFormat="1" ht="25.5" outlineLevel="2">
      <c r="A3936" s="89" t="s">
        <v>418</v>
      </c>
      <c r="B3936" s="104" t="s">
        <v>449</v>
      </c>
      <c r="C3936" s="103" t="s">
        <v>450</v>
      </c>
      <c r="D3936" s="161">
        <v>2112135</v>
      </c>
      <c r="E3936" s="161">
        <v>2096314.44</v>
      </c>
      <c r="F3936" s="162">
        <f t="shared" si="216"/>
        <v>15820.560000000056</v>
      </c>
      <c r="G3936" s="52">
        <f t="shared" si="215"/>
        <v>0.99250968332990075</v>
      </c>
      <c r="H3936" s="92"/>
    </row>
    <row r="3937" spans="1:8" s="15" customFormat="1" ht="25.5" outlineLevel="2">
      <c r="A3937" s="89" t="s">
        <v>418</v>
      </c>
      <c r="B3937" s="104" t="s">
        <v>451</v>
      </c>
      <c r="C3937" s="103" t="s">
        <v>452</v>
      </c>
      <c r="D3937" s="161">
        <v>22376748</v>
      </c>
      <c r="E3937" s="161">
        <v>21166801</v>
      </c>
      <c r="F3937" s="162">
        <f t="shared" si="216"/>
        <v>1209947</v>
      </c>
      <c r="G3937" s="52">
        <f t="shared" si="215"/>
        <v>0.94592838065656371</v>
      </c>
      <c r="H3937" s="92"/>
    </row>
    <row r="3938" spans="1:8" s="15" customFormat="1" ht="25.5" outlineLevel="2">
      <c r="A3938" s="89" t="s">
        <v>418</v>
      </c>
      <c r="B3938" s="104" t="s">
        <v>453</v>
      </c>
      <c r="C3938" s="103" t="s">
        <v>454</v>
      </c>
      <c r="D3938" s="161">
        <v>9559200</v>
      </c>
      <c r="E3938" s="161">
        <v>9559199</v>
      </c>
      <c r="F3938" s="162">
        <f t="shared" si="216"/>
        <v>1</v>
      </c>
      <c r="G3938" s="52">
        <f t="shared" si="215"/>
        <v>0.99999989538873546</v>
      </c>
      <c r="H3938" s="92"/>
    </row>
    <row r="3939" spans="1:8" s="15" customFormat="1" ht="25.5" outlineLevel="2">
      <c r="A3939" s="89" t="s">
        <v>418</v>
      </c>
      <c r="B3939" s="104" t="s">
        <v>11303</v>
      </c>
      <c r="C3939" s="103" t="s">
        <v>11304</v>
      </c>
      <c r="D3939" s="161">
        <v>8708030.6799999997</v>
      </c>
      <c r="E3939" s="161">
        <v>8689186.2899999991</v>
      </c>
      <c r="F3939" s="162">
        <f t="shared" si="216"/>
        <v>18844.390000000596</v>
      </c>
      <c r="G3939" s="52">
        <f t="shared" si="215"/>
        <v>0.99783597569961702</v>
      </c>
      <c r="H3939" s="92"/>
    </row>
    <row r="3940" spans="1:8" s="15" customFormat="1" ht="38.25" outlineLevel="2">
      <c r="A3940" s="89" t="s">
        <v>418</v>
      </c>
      <c r="B3940" s="104" t="s">
        <v>455</v>
      </c>
      <c r="C3940" s="103" t="s">
        <v>456</v>
      </c>
      <c r="D3940" s="161">
        <v>45704435.719999999</v>
      </c>
      <c r="E3940" s="161">
        <v>42954587.049999997</v>
      </c>
      <c r="F3940" s="162">
        <f t="shared" si="216"/>
        <v>2749848.6700000018</v>
      </c>
      <c r="G3940" s="52">
        <f t="shared" si="215"/>
        <v>0.93983409647924643</v>
      </c>
      <c r="H3940" s="92"/>
    </row>
    <row r="3941" spans="1:8" s="15" customFormat="1" ht="25.5" outlineLevel="2">
      <c r="A3941" s="89" t="s">
        <v>418</v>
      </c>
      <c r="B3941" s="104" t="s">
        <v>9349</v>
      </c>
      <c r="C3941" s="103" t="s">
        <v>9348</v>
      </c>
      <c r="D3941" s="161">
        <v>7688246</v>
      </c>
      <c r="E3941" s="161">
        <v>7688243</v>
      </c>
      <c r="F3941" s="162">
        <f t="shared" si="216"/>
        <v>3</v>
      </c>
      <c r="G3941" s="52">
        <f t="shared" si="215"/>
        <v>0.99999960979396341</v>
      </c>
      <c r="H3941" s="92"/>
    </row>
    <row r="3942" spans="1:8" s="15" customFormat="1" outlineLevel="2">
      <c r="A3942" s="89" t="s">
        <v>418</v>
      </c>
      <c r="B3942" s="104" t="s">
        <v>11143</v>
      </c>
      <c r="C3942" s="103" t="s">
        <v>11144</v>
      </c>
      <c r="D3942" s="161">
        <v>461295</v>
      </c>
      <c r="E3942" s="161">
        <v>450000</v>
      </c>
      <c r="F3942" s="162">
        <f t="shared" si="216"/>
        <v>11295</v>
      </c>
      <c r="G3942" s="52">
        <f t="shared" si="215"/>
        <v>0.97551458394302992</v>
      </c>
      <c r="H3942" s="92"/>
    </row>
    <row r="3943" spans="1:8" s="15" customFormat="1" ht="25.5" outlineLevel="2">
      <c r="A3943" s="89" t="s">
        <v>418</v>
      </c>
      <c r="B3943" s="104" t="s">
        <v>457</v>
      </c>
      <c r="C3943" s="103" t="s">
        <v>458</v>
      </c>
      <c r="D3943" s="161">
        <v>1922061</v>
      </c>
      <c r="E3943" s="161">
        <v>1893907.15</v>
      </c>
      <c r="F3943" s="162">
        <f t="shared" si="216"/>
        <v>28153.850000000093</v>
      </c>
      <c r="G3943" s="52">
        <f t="shared" si="215"/>
        <v>0.9853522598918556</v>
      </c>
      <c r="H3943" s="92"/>
    </row>
    <row r="3944" spans="1:8" s="15" customFormat="1" ht="38.25" outlineLevel="2">
      <c r="A3944" s="89" t="s">
        <v>418</v>
      </c>
      <c r="B3944" s="104" t="s">
        <v>9347</v>
      </c>
      <c r="C3944" s="103" t="s">
        <v>9346</v>
      </c>
      <c r="D3944" s="161">
        <v>2152709</v>
      </c>
      <c r="E3944" s="161">
        <v>1137167</v>
      </c>
      <c r="F3944" s="162">
        <f t="shared" si="216"/>
        <v>1015542</v>
      </c>
      <c r="G3944" s="52">
        <f t="shared" si="215"/>
        <v>0.52824928961601403</v>
      </c>
      <c r="H3944" s="92"/>
    </row>
    <row r="3945" spans="1:8" s="15" customFormat="1" outlineLevel="2">
      <c r="A3945" s="89" t="s">
        <v>418</v>
      </c>
      <c r="B3945" s="104" t="s">
        <v>9345</v>
      </c>
      <c r="C3945" s="103" t="s">
        <v>9344</v>
      </c>
      <c r="D3945" s="161">
        <v>1537648</v>
      </c>
      <c r="E3945" s="161">
        <v>1343145</v>
      </c>
      <c r="F3945" s="162">
        <f t="shared" si="216"/>
        <v>194503</v>
      </c>
      <c r="G3945" s="52">
        <f t="shared" si="215"/>
        <v>0.87350616005743842</v>
      </c>
      <c r="H3945" s="92"/>
    </row>
    <row r="3946" spans="1:8" s="15" customFormat="1" ht="25.5" outlineLevel="2">
      <c r="A3946" s="89" t="s">
        <v>418</v>
      </c>
      <c r="B3946" s="104" t="s">
        <v>9343</v>
      </c>
      <c r="C3946" s="103" t="s">
        <v>9342</v>
      </c>
      <c r="D3946" s="161">
        <v>3587847</v>
      </c>
      <c r="E3946" s="161">
        <v>1182000</v>
      </c>
      <c r="F3946" s="162">
        <f t="shared" si="216"/>
        <v>2405847</v>
      </c>
      <c r="G3946" s="52">
        <f t="shared" si="215"/>
        <v>0.32944548638779747</v>
      </c>
      <c r="H3946" s="90"/>
    </row>
    <row r="3947" spans="1:8" s="15" customFormat="1" ht="25.5" outlineLevel="2">
      <c r="A3947" s="89" t="s">
        <v>418</v>
      </c>
      <c r="B3947" s="104" t="s">
        <v>9341</v>
      </c>
      <c r="C3947" s="103" t="s">
        <v>9340</v>
      </c>
      <c r="D3947" s="161">
        <v>11788643</v>
      </c>
      <c r="E3947" s="161">
        <v>11788640</v>
      </c>
      <c r="F3947" s="162">
        <f t="shared" si="216"/>
        <v>3</v>
      </c>
      <c r="G3947" s="52">
        <f t="shared" si="215"/>
        <v>0.99999974551778348</v>
      </c>
      <c r="H3947" s="90"/>
    </row>
    <row r="3948" spans="1:8" s="15" customFormat="1" outlineLevel="2">
      <c r="A3948" s="89" t="s">
        <v>418</v>
      </c>
      <c r="B3948" s="104" t="s">
        <v>9339</v>
      </c>
      <c r="C3948" s="103" t="s">
        <v>9338</v>
      </c>
      <c r="D3948" s="161">
        <v>8354561</v>
      </c>
      <c r="E3948" s="161">
        <v>8354557</v>
      </c>
      <c r="F3948" s="162">
        <f t="shared" si="216"/>
        <v>4</v>
      </c>
      <c r="G3948" s="52">
        <f t="shared" si="215"/>
        <v>0.99999952121960689</v>
      </c>
      <c r="H3948" s="90"/>
    </row>
    <row r="3949" spans="1:8" s="15" customFormat="1" outlineLevel="2">
      <c r="A3949" s="89" t="s">
        <v>418</v>
      </c>
      <c r="B3949" s="104" t="s">
        <v>9337</v>
      </c>
      <c r="C3949" s="103" t="s">
        <v>9336</v>
      </c>
      <c r="D3949" s="161">
        <v>4971732</v>
      </c>
      <c r="E3949" s="161">
        <v>4971730</v>
      </c>
      <c r="F3949" s="162">
        <f t="shared" si="216"/>
        <v>2</v>
      </c>
      <c r="G3949" s="52">
        <f t="shared" si="215"/>
        <v>0.99999959772570202</v>
      </c>
      <c r="H3949" s="90"/>
    </row>
    <row r="3950" spans="1:8" s="15" customFormat="1" ht="51" outlineLevel="2">
      <c r="A3950" s="89" t="s">
        <v>418</v>
      </c>
      <c r="B3950" s="104" t="s">
        <v>12071</v>
      </c>
      <c r="C3950" s="103" t="s">
        <v>12072</v>
      </c>
      <c r="D3950" s="161">
        <v>7329462</v>
      </c>
      <c r="E3950" s="161">
        <v>7292038.7999999998</v>
      </c>
      <c r="F3950" s="162">
        <f t="shared" si="216"/>
        <v>37423.200000000186</v>
      </c>
      <c r="G3950" s="52">
        <f t="shared" si="215"/>
        <v>0.99489414093421857</v>
      </c>
      <c r="H3950" s="90"/>
    </row>
    <row r="3951" spans="1:8" s="15" customFormat="1" outlineLevel="2">
      <c r="A3951" s="89" t="s">
        <v>418</v>
      </c>
      <c r="B3951" s="104" t="s">
        <v>9335</v>
      </c>
      <c r="C3951" s="103" t="s">
        <v>9334</v>
      </c>
      <c r="D3951" s="161">
        <v>768825</v>
      </c>
      <c r="E3951" s="161">
        <v>768823</v>
      </c>
      <c r="F3951" s="162">
        <f t="shared" si="216"/>
        <v>2</v>
      </c>
      <c r="G3951" s="52">
        <f t="shared" si="215"/>
        <v>0.99999739862777615</v>
      </c>
      <c r="H3951" s="90"/>
    </row>
    <row r="3952" spans="1:8" s="15" customFormat="1" outlineLevel="2">
      <c r="A3952" s="89" t="s">
        <v>418</v>
      </c>
      <c r="B3952" s="104" t="s">
        <v>9333</v>
      </c>
      <c r="C3952" s="103" t="s">
        <v>9332</v>
      </c>
      <c r="D3952" s="161">
        <v>615059</v>
      </c>
      <c r="E3952" s="161">
        <v>501799</v>
      </c>
      <c r="F3952" s="162">
        <f t="shared" si="216"/>
        <v>113260</v>
      </c>
      <c r="G3952" s="52">
        <f t="shared" si="215"/>
        <v>0.81585506431090349</v>
      </c>
      <c r="H3952" s="90"/>
    </row>
    <row r="3953" spans="1:8" s="15" customFormat="1" ht="51" outlineLevel="2">
      <c r="A3953" s="89" t="s">
        <v>418</v>
      </c>
      <c r="B3953" s="104" t="s">
        <v>9331</v>
      </c>
      <c r="C3953" s="103" t="s">
        <v>9330</v>
      </c>
      <c r="D3953" s="161">
        <v>1025100</v>
      </c>
      <c r="E3953" s="161">
        <v>691002.54</v>
      </c>
      <c r="F3953" s="162">
        <f t="shared" si="216"/>
        <v>334097.45999999996</v>
      </c>
      <c r="G3953" s="52">
        <f t="shared" si="215"/>
        <v>0.67408305531167689</v>
      </c>
      <c r="H3953" s="90"/>
    </row>
    <row r="3954" spans="1:8" s="15" customFormat="1" ht="25.5" outlineLevel="2">
      <c r="A3954" s="89" t="s">
        <v>418</v>
      </c>
      <c r="B3954" s="104" t="s">
        <v>9329</v>
      </c>
      <c r="C3954" s="103" t="s">
        <v>9328</v>
      </c>
      <c r="D3954" s="161">
        <v>6150596</v>
      </c>
      <c r="E3954" s="161">
        <v>5786958.0999999996</v>
      </c>
      <c r="F3954" s="162">
        <f t="shared" si="216"/>
        <v>363637.90000000037</v>
      </c>
      <c r="G3954" s="52">
        <f t="shared" si="215"/>
        <v>0.94087761576276507</v>
      </c>
      <c r="H3954" s="90"/>
    </row>
    <row r="3955" spans="1:8" s="15" customFormat="1" outlineLevel="2">
      <c r="A3955" s="89" t="s">
        <v>418</v>
      </c>
      <c r="B3955" s="104" t="s">
        <v>11396</v>
      </c>
      <c r="C3955" s="103" t="s">
        <v>11397</v>
      </c>
      <c r="D3955" s="161">
        <v>1845179</v>
      </c>
      <c r="E3955" s="161">
        <v>1812469.4</v>
      </c>
      <c r="F3955" s="162">
        <f t="shared" si="216"/>
        <v>32709.600000000093</v>
      </c>
      <c r="G3955" s="52">
        <f t="shared" si="215"/>
        <v>0.98227293937336158</v>
      </c>
      <c r="H3955" s="90"/>
    </row>
    <row r="3956" spans="1:8" s="15" customFormat="1" outlineLevel="2">
      <c r="A3956" s="89" t="s">
        <v>418</v>
      </c>
      <c r="B3956" s="104" t="s">
        <v>9327</v>
      </c>
      <c r="C3956" s="103" t="s">
        <v>9326</v>
      </c>
      <c r="D3956" s="161">
        <v>19886928</v>
      </c>
      <c r="E3956" s="161">
        <v>19400000</v>
      </c>
      <c r="F3956" s="162">
        <f t="shared" si="216"/>
        <v>486928</v>
      </c>
      <c r="G3956" s="52">
        <f t="shared" si="215"/>
        <v>0.97551517257969655</v>
      </c>
      <c r="H3956" s="90"/>
    </row>
    <row r="3957" spans="1:8" s="15" customFormat="1" outlineLevel="2">
      <c r="A3957" s="89" t="s">
        <v>418</v>
      </c>
      <c r="B3957" s="104" t="s">
        <v>11398</v>
      </c>
      <c r="C3957" s="103" t="s">
        <v>11399</v>
      </c>
      <c r="D3957" s="161">
        <v>1307002</v>
      </c>
      <c r="E3957" s="161">
        <v>1036654.9</v>
      </c>
      <c r="F3957" s="162">
        <f t="shared" si="216"/>
        <v>270347.09999999998</v>
      </c>
      <c r="G3957" s="52">
        <f t="shared" si="215"/>
        <v>0.79315479241806819</v>
      </c>
      <c r="H3957" s="90"/>
    </row>
    <row r="3958" spans="1:8" s="15" customFormat="1" ht="25.5" outlineLevel="2">
      <c r="A3958" s="89" t="s">
        <v>418</v>
      </c>
      <c r="B3958" s="104" t="s">
        <v>9325</v>
      </c>
      <c r="C3958" s="103" t="s">
        <v>9324</v>
      </c>
      <c r="D3958" s="161">
        <v>1230120</v>
      </c>
      <c r="E3958" s="161">
        <v>184593.42</v>
      </c>
      <c r="F3958" s="162">
        <f t="shared" si="216"/>
        <v>1045526.58</v>
      </c>
      <c r="G3958" s="52">
        <f t="shared" si="215"/>
        <v>0.15006131109160084</v>
      </c>
      <c r="H3958" s="90"/>
    </row>
    <row r="3959" spans="1:8" s="15" customFormat="1" ht="25.5" outlineLevel="2">
      <c r="A3959" s="89" t="s">
        <v>418</v>
      </c>
      <c r="B3959" s="104" t="s">
        <v>9323</v>
      </c>
      <c r="C3959" s="103" t="s">
        <v>9322</v>
      </c>
      <c r="D3959" s="161">
        <v>2050199</v>
      </c>
      <c r="E3959" s="161">
        <v>1706278.55</v>
      </c>
      <c r="F3959" s="162">
        <f t="shared" si="216"/>
        <v>343920.44999999995</v>
      </c>
      <c r="G3959" s="52">
        <f t="shared" si="215"/>
        <v>0.83225021083319228</v>
      </c>
      <c r="H3959" s="90"/>
    </row>
    <row r="3960" spans="1:8" s="15" customFormat="1" ht="25.5" outlineLevel="2">
      <c r="A3960" s="89" t="s">
        <v>418</v>
      </c>
      <c r="B3960" s="104" t="s">
        <v>9321</v>
      </c>
      <c r="C3960" s="103" t="s">
        <v>9320</v>
      </c>
      <c r="D3960" s="161">
        <v>19220615</v>
      </c>
      <c r="E3960" s="161">
        <v>2092508.46</v>
      </c>
      <c r="F3960" s="162">
        <f t="shared" si="216"/>
        <v>17128106.539999999</v>
      </c>
      <c r="G3960" s="52">
        <f t="shared" si="215"/>
        <v>0.10886792436142131</v>
      </c>
      <c r="H3960" s="90"/>
    </row>
    <row r="3961" spans="1:8" s="15" customFormat="1" ht="25.5" outlineLevel="2">
      <c r="A3961" s="89" t="s">
        <v>418</v>
      </c>
      <c r="B3961" s="104" t="s">
        <v>9319</v>
      </c>
      <c r="C3961" s="103" t="s">
        <v>9318</v>
      </c>
      <c r="D3961" s="161">
        <v>1537648</v>
      </c>
      <c r="E3961" s="161">
        <v>1499999</v>
      </c>
      <c r="F3961" s="162">
        <f t="shared" si="216"/>
        <v>37649</v>
      </c>
      <c r="G3961" s="52">
        <f t="shared" si="215"/>
        <v>0.97551520243904977</v>
      </c>
      <c r="H3961" s="90"/>
    </row>
    <row r="3962" spans="1:8" s="15" customFormat="1" outlineLevel="2">
      <c r="A3962" s="89" t="s">
        <v>418</v>
      </c>
      <c r="B3962" s="104" t="s">
        <v>11234</v>
      </c>
      <c r="C3962" s="103" t="s">
        <v>11235</v>
      </c>
      <c r="D3962" s="161">
        <v>18029448</v>
      </c>
      <c r="E3962" s="161">
        <v>17735936.969999999</v>
      </c>
      <c r="F3962" s="162">
        <f t="shared" si="216"/>
        <v>293511.03000000119</v>
      </c>
      <c r="G3962" s="52">
        <f t="shared" si="215"/>
        <v>0.98372046498594956</v>
      </c>
      <c r="H3962" s="90"/>
    </row>
    <row r="3963" spans="1:8" s="15" customFormat="1" ht="25.5" outlineLevel="2">
      <c r="A3963" s="89" t="s">
        <v>418</v>
      </c>
      <c r="B3963" s="104" t="s">
        <v>9317</v>
      </c>
      <c r="C3963" s="103" t="s">
        <v>9316</v>
      </c>
      <c r="D3963" s="161">
        <v>5125498</v>
      </c>
      <c r="E3963" s="161">
        <v>3218169.1</v>
      </c>
      <c r="F3963" s="162">
        <f t="shared" si="216"/>
        <v>1907328.9</v>
      </c>
      <c r="G3963" s="52">
        <f t="shared" si="215"/>
        <v>0.6278744231292257</v>
      </c>
      <c r="H3963" s="90"/>
    </row>
    <row r="3964" spans="1:8" s="15" customFormat="1" ht="25.5" outlineLevel="2">
      <c r="A3964" s="89" t="s">
        <v>418</v>
      </c>
      <c r="B3964" s="104" t="s">
        <v>9315</v>
      </c>
      <c r="C3964" s="103" t="s">
        <v>9314</v>
      </c>
      <c r="D3964" s="161">
        <v>1025100</v>
      </c>
      <c r="E3964" s="161">
        <v>432000</v>
      </c>
      <c r="F3964" s="162">
        <f t="shared" si="216"/>
        <v>593100</v>
      </c>
      <c r="G3964" s="52">
        <f t="shared" si="215"/>
        <v>0.42142230026338895</v>
      </c>
      <c r="H3964" s="90"/>
    </row>
    <row r="3965" spans="1:8" s="15" customFormat="1" outlineLevel="2">
      <c r="A3965" s="89" t="s">
        <v>418</v>
      </c>
      <c r="B3965" s="104" t="s">
        <v>9313</v>
      </c>
      <c r="C3965" s="103" t="s">
        <v>9312</v>
      </c>
      <c r="D3965" s="161">
        <v>5766184</v>
      </c>
      <c r="E3965" s="161">
        <v>5766182</v>
      </c>
      <c r="F3965" s="162">
        <f t="shared" si="216"/>
        <v>2</v>
      </c>
      <c r="G3965" s="52">
        <f t="shared" si="215"/>
        <v>0.9999996531501596</v>
      </c>
      <c r="H3965" s="90"/>
    </row>
    <row r="3966" spans="1:8" s="15" customFormat="1" outlineLevel="2">
      <c r="A3966" s="89" t="s">
        <v>418</v>
      </c>
      <c r="B3966" s="104" t="s">
        <v>11877</v>
      </c>
      <c r="C3966" s="103" t="s">
        <v>11878</v>
      </c>
      <c r="D3966" s="161">
        <v>378261</v>
      </c>
      <c r="E3966" s="161">
        <v>371180.96</v>
      </c>
      <c r="F3966" s="162">
        <f t="shared" si="216"/>
        <v>7080.039999999979</v>
      </c>
      <c r="G3966" s="52">
        <f t="shared" si="215"/>
        <v>0.98128265932781866</v>
      </c>
      <c r="H3966" s="90"/>
    </row>
    <row r="3967" spans="1:8" s="15" customFormat="1" ht="38.25" outlineLevel="2">
      <c r="A3967" s="89" t="s">
        <v>418</v>
      </c>
      <c r="B3967" s="104" t="s">
        <v>11620</v>
      </c>
      <c r="C3967" s="103" t="s">
        <v>11621</v>
      </c>
      <c r="D3967" s="161">
        <v>8380188</v>
      </c>
      <c r="E3967" s="161">
        <v>8380187.7800000003</v>
      </c>
      <c r="F3967" s="162">
        <f t="shared" si="216"/>
        <v>0.21999999973922968</v>
      </c>
      <c r="G3967" s="52">
        <f t="shared" si="215"/>
        <v>0.99999997374760574</v>
      </c>
      <c r="H3967" s="90"/>
    </row>
    <row r="3968" spans="1:8" s="15" customFormat="1" ht="38.25" outlineLevel="2">
      <c r="A3968" s="89" t="s">
        <v>418</v>
      </c>
      <c r="B3968" s="104" t="s">
        <v>9309</v>
      </c>
      <c r="C3968" s="103" t="s">
        <v>9308</v>
      </c>
      <c r="D3968" s="161">
        <v>3844123</v>
      </c>
      <c r="E3968" s="161">
        <v>1016443.26</v>
      </c>
      <c r="F3968" s="162">
        <f t="shared" si="216"/>
        <v>2827679.74</v>
      </c>
      <c r="G3968" s="52">
        <f t="shared" si="215"/>
        <v>0.26441486393645575</v>
      </c>
      <c r="H3968" s="90"/>
    </row>
    <row r="3969" spans="1:8" s="15" customFormat="1" ht="25.5" outlineLevel="2">
      <c r="A3969" s="89" t="s">
        <v>418</v>
      </c>
      <c r="B3969" s="104" t="s">
        <v>11622</v>
      </c>
      <c r="C3969" s="103" t="s">
        <v>11623</v>
      </c>
      <c r="D3969" s="161">
        <v>384413</v>
      </c>
      <c r="E3969" s="161">
        <v>370494.92</v>
      </c>
      <c r="F3969" s="162">
        <f t="shared" si="216"/>
        <v>13918.080000000016</v>
      </c>
      <c r="G3969" s="52">
        <f t="shared" si="215"/>
        <v>0.96379394037142341</v>
      </c>
      <c r="H3969" s="90"/>
    </row>
    <row r="3970" spans="1:8" s="15" customFormat="1" ht="25.5" outlineLevel="2">
      <c r="A3970" s="89" t="s">
        <v>418</v>
      </c>
      <c r="B3970" s="104" t="s">
        <v>9307</v>
      </c>
      <c r="C3970" s="103" t="s">
        <v>9306</v>
      </c>
      <c r="D3970" s="161">
        <v>153765</v>
      </c>
      <c r="E3970" s="161">
        <v>139511.08000000002</v>
      </c>
      <c r="F3970" s="162">
        <f t="shared" si="216"/>
        <v>14253.919999999984</v>
      </c>
      <c r="G3970" s="52">
        <f t="shared" si="215"/>
        <v>0.90730062107761855</v>
      </c>
      <c r="H3970" s="90"/>
    </row>
    <row r="3971" spans="1:8" s="15" customFormat="1" outlineLevel="2">
      <c r="A3971" s="89" t="s">
        <v>418</v>
      </c>
      <c r="B3971" s="104" t="s">
        <v>9305</v>
      </c>
      <c r="C3971" s="103" t="s">
        <v>9304</v>
      </c>
      <c r="D3971" s="161">
        <v>4920478</v>
      </c>
      <c r="E3971" s="161">
        <v>4309264.51</v>
      </c>
      <c r="F3971" s="162">
        <f t="shared" si="216"/>
        <v>611213.49000000022</v>
      </c>
      <c r="G3971" s="52">
        <f t="shared" ref="G3971:G4034" si="217">E3971/D3971</f>
        <v>0.87578168421848446</v>
      </c>
      <c r="H3971" s="90"/>
    </row>
    <row r="3972" spans="1:8" s="15" customFormat="1" ht="25.5" outlineLevel="2">
      <c r="A3972" s="89" t="s">
        <v>418</v>
      </c>
      <c r="B3972" s="104" t="s">
        <v>9303</v>
      </c>
      <c r="C3972" s="103" t="s">
        <v>9302</v>
      </c>
      <c r="D3972" s="161">
        <v>5535537</v>
      </c>
      <c r="E3972" s="161">
        <v>5522981.3799999999</v>
      </c>
      <c r="F3972" s="162">
        <f t="shared" si="216"/>
        <v>12555.620000000112</v>
      </c>
      <c r="G3972" s="52">
        <f t="shared" si="217"/>
        <v>0.99773181535955768</v>
      </c>
      <c r="H3972" s="90"/>
    </row>
    <row r="3973" spans="1:8" s="15" customFormat="1" outlineLevel="2">
      <c r="A3973" s="89" t="s">
        <v>418</v>
      </c>
      <c r="B3973" s="104" t="s">
        <v>9301</v>
      </c>
      <c r="C3973" s="103" t="s">
        <v>9300</v>
      </c>
      <c r="D3973" s="161">
        <v>1537648</v>
      </c>
      <c r="E3973" s="161">
        <v>652299.43000000005</v>
      </c>
      <c r="F3973" s="162">
        <f t="shared" si="216"/>
        <v>885348.57</v>
      </c>
      <c r="G3973" s="52">
        <f t="shared" si="217"/>
        <v>0.42421895648418889</v>
      </c>
      <c r="H3973" s="90"/>
    </row>
    <row r="3974" spans="1:8" s="15" customFormat="1" ht="25.5" outlineLevel="2">
      <c r="A3974" s="89" t="s">
        <v>418</v>
      </c>
      <c r="B3974" s="104" t="s">
        <v>11339</v>
      </c>
      <c r="C3974" s="103" t="s">
        <v>11340</v>
      </c>
      <c r="D3974" s="161">
        <v>2306474</v>
      </c>
      <c r="E3974" s="161">
        <v>2306473.9900000002</v>
      </c>
      <c r="F3974" s="162">
        <f t="shared" si="216"/>
        <v>9.9999997764825821E-3</v>
      </c>
      <c r="G3974" s="52">
        <f t="shared" si="217"/>
        <v>0.99999999566437781</v>
      </c>
      <c r="H3974" s="90"/>
    </row>
    <row r="3975" spans="1:8" s="15" customFormat="1" ht="25.5" outlineLevel="2">
      <c r="A3975" s="89" t="s">
        <v>418</v>
      </c>
      <c r="B3975" s="104" t="s">
        <v>9299</v>
      </c>
      <c r="C3975" s="103" t="s">
        <v>9298</v>
      </c>
      <c r="D3975" s="161">
        <v>2775299</v>
      </c>
      <c r="E3975" s="161">
        <v>1980851.02</v>
      </c>
      <c r="F3975" s="162">
        <f t="shared" si="216"/>
        <v>794447.98</v>
      </c>
      <c r="G3975" s="52">
        <f t="shared" si="217"/>
        <v>0.7137432831561572</v>
      </c>
      <c r="H3975" s="90"/>
    </row>
    <row r="3976" spans="1:8" s="15" customFormat="1" outlineLevel="2">
      <c r="A3976" s="89" t="s">
        <v>418</v>
      </c>
      <c r="B3976" s="104" t="s">
        <v>9297</v>
      </c>
      <c r="C3976" s="103" t="s">
        <v>9296</v>
      </c>
      <c r="D3976" s="161">
        <v>1153237</v>
      </c>
      <c r="E3976" s="161">
        <v>596480.79</v>
      </c>
      <c r="F3976" s="162">
        <f t="shared" si="216"/>
        <v>556756.21</v>
      </c>
      <c r="G3976" s="52">
        <f t="shared" si="217"/>
        <v>0.51722307730327766</v>
      </c>
      <c r="H3976" s="90"/>
    </row>
    <row r="3977" spans="1:8" s="15" customFormat="1" ht="25.5" outlineLevel="2">
      <c r="A3977" s="89" t="s">
        <v>418</v>
      </c>
      <c r="B3977" s="104" t="s">
        <v>11236</v>
      </c>
      <c r="C3977" s="103" t="s">
        <v>11237</v>
      </c>
      <c r="D3977" s="161">
        <v>395336</v>
      </c>
      <c r="E3977" s="161">
        <v>303879.01</v>
      </c>
      <c r="F3977" s="162">
        <f t="shared" si="216"/>
        <v>91456.989999999991</v>
      </c>
      <c r="G3977" s="52">
        <f t="shared" si="217"/>
        <v>0.76866010178683453</v>
      </c>
      <c r="H3977" s="90"/>
    </row>
    <row r="3978" spans="1:8" s="15" customFormat="1" ht="25.5" outlineLevel="2">
      <c r="A3978" s="89" t="s">
        <v>418</v>
      </c>
      <c r="B3978" s="104" t="s">
        <v>9295</v>
      </c>
      <c r="C3978" s="103" t="s">
        <v>9294</v>
      </c>
      <c r="D3978" s="161">
        <v>1537648</v>
      </c>
      <c r="E3978" s="161">
        <v>1537646</v>
      </c>
      <c r="F3978" s="162">
        <f t="shared" ref="F3978:F4041" si="218">D3978-E3978</f>
        <v>2</v>
      </c>
      <c r="G3978" s="52">
        <f t="shared" si="217"/>
        <v>0.99999869931219632</v>
      </c>
      <c r="H3978" s="90"/>
    </row>
    <row r="3979" spans="1:8" s="15" customFormat="1" ht="38.25" outlineLevel="2">
      <c r="A3979" s="89" t="s">
        <v>418</v>
      </c>
      <c r="B3979" s="104" t="s">
        <v>9293</v>
      </c>
      <c r="C3979" s="103" t="s">
        <v>9292</v>
      </c>
      <c r="D3979" s="161">
        <v>5125498</v>
      </c>
      <c r="E3979" s="161">
        <v>3572042.05</v>
      </c>
      <c r="F3979" s="162">
        <f t="shared" si="218"/>
        <v>1553455.9500000002</v>
      </c>
      <c r="G3979" s="52">
        <f t="shared" si="217"/>
        <v>0.69691609478727723</v>
      </c>
      <c r="H3979" s="90"/>
    </row>
    <row r="3980" spans="1:8" s="15" customFormat="1" ht="25.5" outlineLevel="2">
      <c r="A3980" s="89" t="s">
        <v>418</v>
      </c>
      <c r="B3980" s="104" t="s">
        <v>9291</v>
      </c>
      <c r="C3980" s="103" t="s">
        <v>9290</v>
      </c>
      <c r="D3980" s="161">
        <v>2767768</v>
      </c>
      <c r="E3980" s="161">
        <v>2662450.12</v>
      </c>
      <c r="F3980" s="162">
        <f t="shared" si="218"/>
        <v>105317.87999999989</v>
      </c>
      <c r="G3980" s="52">
        <f t="shared" si="217"/>
        <v>0.96194844365568222</v>
      </c>
      <c r="H3980" s="90"/>
    </row>
    <row r="3981" spans="1:8" s="15" customFormat="1" ht="25.5" outlineLevel="2">
      <c r="A3981" s="89" t="s">
        <v>418</v>
      </c>
      <c r="B3981" s="104" t="s">
        <v>9289</v>
      </c>
      <c r="C3981" s="103" t="s">
        <v>9288</v>
      </c>
      <c r="D3981" s="161">
        <v>538177</v>
      </c>
      <c r="E3981" s="161">
        <v>451433.5</v>
      </c>
      <c r="F3981" s="162">
        <f t="shared" si="218"/>
        <v>86743.5</v>
      </c>
      <c r="G3981" s="52">
        <f t="shared" si="217"/>
        <v>0.83881975632552119</v>
      </c>
      <c r="H3981" s="90"/>
    </row>
    <row r="3982" spans="1:8" s="15" customFormat="1" outlineLevel="2">
      <c r="A3982" s="89" t="s">
        <v>418</v>
      </c>
      <c r="B3982" s="104" t="s">
        <v>9287</v>
      </c>
      <c r="C3982" s="103" t="s">
        <v>9286</v>
      </c>
      <c r="D3982" s="161">
        <v>768825</v>
      </c>
      <c r="E3982" s="161">
        <v>768823</v>
      </c>
      <c r="F3982" s="162">
        <f t="shared" si="218"/>
        <v>2</v>
      </c>
      <c r="G3982" s="52">
        <f t="shared" si="217"/>
        <v>0.99999739862777615</v>
      </c>
      <c r="H3982" s="90"/>
    </row>
    <row r="3983" spans="1:8" s="15" customFormat="1" ht="25.5" outlineLevel="2">
      <c r="A3983" s="89" t="s">
        <v>418</v>
      </c>
      <c r="B3983" s="104" t="s">
        <v>9285</v>
      </c>
      <c r="C3983" s="103" t="s">
        <v>9284</v>
      </c>
      <c r="D3983" s="161">
        <v>1714478</v>
      </c>
      <c r="E3983" s="161">
        <v>1312653.29</v>
      </c>
      <c r="F3983" s="162">
        <f t="shared" si="218"/>
        <v>401824.70999999996</v>
      </c>
      <c r="G3983" s="52">
        <f t="shared" si="217"/>
        <v>0.76562854116529933</v>
      </c>
      <c r="H3983" s="90"/>
    </row>
    <row r="3984" spans="1:8" s="15" customFormat="1" ht="51" outlineLevel="2">
      <c r="A3984" s="89" t="s">
        <v>418</v>
      </c>
      <c r="B3984" s="104" t="s">
        <v>9283</v>
      </c>
      <c r="C3984" s="103" t="s">
        <v>9282</v>
      </c>
      <c r="D3984" s="161">
        <v>3075299</v>
      </c>
      <c r="E3984" s="161">
        <v>2618585.8199999998</v>
      </c>
      <c r="F3984" s="162">
        <f t="shared" si="218"/>
        <v>456713.18000000017</v>
      </c>
      <c r="G3984" s="52">
        <f t="shared" si="217"/>
        <v>0.85148982911905469</v>
      </c>
      <c r="H3984" s="90"/>
    </row>
    <row r="3985" spans="1:8" s="15" customFormat="1" ht="25.5" outlineLevel="2">
      <c r="A3985" s="89" t="s">
        <v>418</v>
      </c>
      <c r="B3985" s="104" t="s">
        <v>9281</v>
      </c>
      <c r="C3985" s="103" t="s">
        <v>9280</v>
      </c>
      <c r="D3985" s="161">
        <v>369036</v>
      </c>
      <c r="E3985" s="161">
        <v>369034</v>
      </c>
      <c r="F3985" s="162">
        <f t="shared" si="218"/>
        <v>2</v>
      </c>
      <c r="G3985" s="52">
        <f t="shared" si="217"/>
        <v>0.9999945804745336</v>
      </c>
      <c r="H3985" s="90"/>
    </row>
    <row r="3986" spans="1:8" s="15" customFormat="1" ht="25.5" outlineLevel="2">
      <c r="A3986" s="89" t="s">
        <v>418</v>
      </c>
      <c r="B3986" s="104" t="s">
        <v>9279</v>
      </c>
      <c r="C3986" s="103" t="s">
        <v>9278</v>
      </c>
      <c r="D3986" s="161">
        <v>13326295</v>
      </c>
      <c r="E3986" s="161">
        <v>12125498</v>
      </c>
      <c r="F3986" s="162">
        <f t="shared" si="218"/>
        <v>1200797</v>
      </c>
      <c r="G3986" s="52">
        <f t="shared" si="217"/>
        <v>0.90989265958767984</v>
      </c>
      <c r="H3986" s="90"/>
    </row>
    <row r="3987" spans="1:8" s="15" customFormat="1" ht="25.5" outlineLevel="2">
      <c r="A3987" s="89" t="s">
        <v>418</v>
      </c>
      <c r="B3987" s="104" t="s">
        <v>9277</v>
      </c>
      <c r="C3987" s="103" t="s">
        <v>9276</v>
      </c>
      <c r="D3987" s="161">
        <v>1153237</v>
      </c>
      <c r="E3987" s="161">
        <v>1125000</v>
      </c>
      <c r="F3987" s="162">
        <f t="shared" si="218"/>
        <v>28237</v>
      </c>
      <c r="G3987" s="52">
        <f t="shared" si="217"/>
        <v>0.97551500688930382</v>
      </c>
      <c r="H3987" s="90"/>
    </row>
    <row r="3988" spans="1:8" s="15" customFormat="1" ht="25.5" outlineLevel="2">
      <c r="A3988" s="89" t="s">
        <v>418</v>
      </c>
      <c r="B3988" s="104" t="s">
        <v>9275</v>
      </c>
      <c r="C3988" s="103" t="s">
        <v>9274</v>
      </c>
      <c r="D3988" s="161">
        <v>3844123</v>
      </c>
      <c r="E3988" s="161">
        <v>3832353.12</v>
      </c>
      <c r="F3988" s="162">
        <f t="shared" si="218"/>
        <v>11769.879999999888</v>
      </c>
      <c r="G3988" s="52">
        <f t="shared" si="217"/>
        <v>0.99693821451602882</v>
      </c>
      <c r="H3988" s="90"/>
    </row>
    <row r="3989" spans="1:8" s="15" customFormat="1" ht="25.5" outlineLevel="2">
      <c r="A3989" s="89" t="s">
        <v>418</v>
      </c>
      <c r="B3989" s="104" t="s">
        <v>9273</v>
      </c>
      <c r="C3989" s="103" t="s">
        <v>9272</v>
      </c>
      <c r="D3989" s="161">
        <v>8072657</v>
      </c>
      <c r="E3989" s="161">
        <v>6969990.4400000004</v>
      </c>
      <c r="F3989" s="162">
        <f t="shared" si="218"/>
        <v>1102666.5599999996</v>
      </c>
      <c r="G3989" s="52">
        <f t="shared" si="217"/>
        <v>0.86340723258773422</v>
      </c>
      <c r="H3989" s="90"/>
    </row>
    <row r="3990" spans="1:8" s="15" customFormat="1" ht="38.25" outlineLevel="2">
      <c r="A3990" s="89" t="s">
        <v>418</v>
      </c>
      <c r="B3990" s="104" t="s">
        <v>9271</v>
      </c>
      <c r="C3990" s="103" t="s">
        <v>9270</v>
      </c>
      <c r="D3990" s="161">
        <v>410040</v>
      </c>
      <c r="E3990" s="161">
        <v>177419.06</v>
      </c>
      <c r="F3990" s="162">
        <f t="shared" si="218"/>
        <v>232620.94</v>
      </c>
      <c r="G3990" s="52">
        <f t="shared" si="217"/>
        <v>0.43268720124865867</v>
      </c>
      <c r="H3990" s="90"/>
    </row>
    <row r="3991" spans="1:8" s="15" customFormat="1" ht="25.5" outlineLevel="2">
      <c r="A3991" s="89" t="s">
        <v>418</v>
      </c>
      <c r="B3991" s="104" t="s">
        <v>9269</v>
      </c>
      <c r="C3991" s="103" t="s">
        <v>9268</v>
      </c>
      <c r="D3991" s="161">
        <v>6406872</v>
      </c>
      <c r="E3991" s="161">
        <v>1437721.66</v>
      </c>
      <c r="F3991" s="162">
        <f t="shared" si="218"/>
        <v>4969150.34</v>
      </c>
      <c r="G3991" s="52">
        <f t="shared" si="217"/>
        <v>0.22440305659298326</v>
      </c>
      <c r="H3991" s="90"/>
    </row>
    <row r="3992" spans="1:8" s="15" customFormat="1" ht="25.5" outlineLevel="2">
      <c r="A3992" s="89" t="s">
        <v>418</v>
      </c>
      <c r="B3992" s="104" t="s">
        <v>9267</v>
      </c>
      <c r="C3992" s="103" t="s">
        <v>9266</v>
      </c>
      <c r="D3992" s="161">
        <v>768825</v>
      </c>
      <c r="E3992" s="161">
        <v>750000</v>
      </c>
      <c r="F3992" s="162">
        <f t="shared" si="218"/>
        <v>18825</v>
      </c>
      <c r="G3992" s="52">
        <f t="shared" si="217"/>
        <v>0.97551458394302992</v>
      </c>
      <c r="H3992" s="90"/>
    </row>
    <row r="3993" spans="1:8" s="15" customFormat="1" outlineLevel="2">
      <c r="A3993" s="89" t="s">
        <v>418</v>
      </c>
      <c r="B3993" s="104" t="s">
        <v>9265</v>
      </c>
      <c r="C3993" s="103" t="s">
        <v>9264</v>
      </c>
      <c r="D3993" s="161">
        <v>6773345</v>
      </c>
      <c r="E3993" s="161">
        <v>6773340</v>
      </c>
      <c r="F3993" s="162">
        <f t="shared" si="218"/>
        <v>5</v>
      </c>
      <c r="G3993" s="52">
        <f t="shared" si="217"/>
        <v>0.99999926181229515</v>
      </c>
      <c r="H3993" s="90"/>
    </row>
    <row r="3994" spans="1:8" s="15" customFormat="1" ht="25.5" outlineLevel="2">
      <c r="A3994" s="89" t="s">
        <v>418</v>
      </c>
      <c r="B3994" s="104" t="s">
        <v>9263</v>
      </c>
      <c r="C3994" s="103" t="s">
        <v>9262</v>
      </c>
      <c r="D3994" s="161">
        <v>1076354</v>
      </c>
      <c r="E3994" s="161">
        <v>1076353</v>
      </c>
      <c r="F3994" s="162">
        <f t="shared" si="218"/>
        <v>1</v>
      </c>
      <c r="G3994" s="52">
        <f t="shared" si="217"/>
        <v>0.9999990709376283</v>
      </c>
      <c r="H3994" s="90"/>
    </row>
    <row r="3995" spans="1:8" s="15" customFormat="1" outlineLevel="2">
      <c r="A3995" s="89" t="s">
        <v>418</v>
      </c>
      <c r="B3995" s="104" t="s">
        <v>9261</v>
      </c>
      <c r="C3995" s="103" t="s">
        <v>9260</v>
      </c>
      <c r="D3995" s="161">
        <v>6150596</v>
      </c>
      <c r="E3995" s="161">
        <v>5961451.4000000004</v>
      </c>
      <c r="F3995" s="162">
        <f t="shared" si="218"/>
        <v>189144.59999999963</v>
      </c>
      <c r="G3995" s="52">
        <f t="shared" si="217"/>
        <v>0.96924776070481633</v>
      </c>
      <c r="H3995" s="90"/>
    </row>
    <row r="3996" spans="1:8" s="15" customFormat="1" ht="25.5" outlineLevel="2">
      <c r="A3996" s="89" t="s">
        <v>418</v>
      </c>
      <c r="B3996" s="104" t="s">
        <v>9259</v>
      </c>
      <c r="C3996" s="103" t="s">
        <v>9258</v>
      </c>
      <c r="D3996" s="161">
        <v>3126553</v>
      </c>
      <c r="E3996" s="161">
        <v>2442908.12</v>
      </c>
      <c r="F3996" s="162">
        <f t="shared" si="218"/>
        <v>683644.87999999989</v>
      </c>
      <c r="G3996" s="52">
        <f t="shared" si="217"/>
        <v>0.78134230252933501</v>
      </c>
      <c r="H3996" s="90"/>
    </row>
    <row r="3997" spans="1:8" s="15" customFormat="1" ht="25.5" outlineLevel="2">
      <c r="A3997" s="89" t="s">
        <v>418</v>
      </c>
      <c r="B3997" s="104" t="s">
        <v>9257</v>
      </c>
      <c r="C3997" s="103" t="s">
        <v>9256</v>
      </c>
      <c r="D3997" s="161">
        <v>492047</v>
      </c>
      <c r="E3997" s="161">
        <v>450803.97</v>
      </c>
      <c r="F3997" s="162">
        <f t="shared" si="218"/>
        <v>41243.030000000028</v>
      </c>
      <c r="G3997" s="52">
        <f t="shared" si="217"/>
        <v>0.91618071037929294</v>
      </c>
      <c r="H3997" s="90"/>
    </row>
    <row r="3998" spans="1:8" s="15" customFormat="1" ht="25.5" outlineLevel="2">
      <c r="A3998" s="89" t="s">
        <v>418</v>
      </c>
      <c r="B3998" s="104" t="s">
        <v>9255</v>
      </c>
      <c r="C3998" s="103" t="s">
        <v>9254</v>
      </c>
      <c r="D3998" s="161">
        <v>768825</v>
      </c>
      <c r="E3998" s="161">
        <v>680326</v>
      </c>
      <c r="F3998" s="162">
        <f t="shared" si="218"/>
        <v>88499</v>
      </c>
      <c r="G3998" s="52">
        <f t="shared" si="217"/>
        <v>0.88489057978083441</v>
      </c>
      <c r="H3998" s="90"/>
    </row>
    <row r="3999" spans="1:8" s="15" customFormat="1" outlineLevel="2">
      <c r="A3999" s="89" t="s">
        <v>418</v>
      </c>
      <c r="B3999" s="104" t="s">
        <v>9253</v>
      </c>
      <c r="C3999" s="103" t="s">
        <v>9252</v>
      </c>
      <c r="D3999" s="161">
        <v>768825</v>
      </c>
      <c r="E3999" s="161">
        <v>768823</v>
      </c>
      <c r="F3999" s="162">
        <f t="shared" si="218"/>
        <v>2</v>
      </c>
      <c r="G3999" s="52">
        <f t="shared" si="217"/>
        <v>0.99999739862777615</v>
      </c>
      <c r="H3999" s="90"/>
    </row>
    <row r="4000" spans="1:8" s="15" customFormat="1" ht="25.5" outlineLevel="2">
      <c r="A4000" s="89" t="s">
        <v>418</v>
      </c>
      <c r="B4000" s="104" t="s">
        <v>9251</v>
      </c>
      <c r="C4000" s="103" t="s">
        <v>9250</v>
      </c>
      <c r="D4000" s="161">
        <v>375000</v>
      </c>
      <c r="E4000" s="161">
        <v>357741.61</v>
      </c>
      <c r="F4000" s="162">
        <f t="shared" si="218"/>
        <v>17258.390000000014</v>
      </c>
      <c r="G4000" s="52">
        <f t="shared" si="217"/>
        <v>0.95397762666666663</v>
      </c>
      <c r="H4000" s="90"/>
    </row>
    <row r="4001" spans="1:8" s="15" customFormat="1" ht="25.5" outlineLevel="2">
      <c r="A4001" s="89" t="s">
        <v>418</v>
      </c>
      <c r="B4001" s="104" t="s">
        <v>9249</v>
      </c>
      <c r="C4001" s="103" t="s">
        <v>9248</v>
      </c>
      <c r="D4001" s="161">
        <v>11276093</v>
      </c>
      <c r="E4001" s="161">
        <v>11276092</v>
      </c>
      <c r="F4001" s="162">
        <f t="shared" si="218"/>
        <v>1</v>
      </c>
      <c r="G4001" s="52">
        <f t="shared" si="217"/>
        <v>0.99999991131680099</v>
      </c>
      <c r="H4001" s="90"/>
    </row>
    <row r="4002" spans="1:8" s="15" customFormat="1" ht="25.5" outlineLevel="2">
      <c r="A4002" s="89" t="s">
        <v>418</v>
      </c>
      <c r="B4002" s="104" t="s">
        <v>9247</v>
      </c>
      <c r="C4002" s="103" t="s">
        <v>9246</v>
      </c>
      <c r="D4002" s="161">
        <v>1537648</v>
      </c>
      <c r="E4002" s="161">
        <v>965991.9</v>
      </c>
      <c r="F4002" s="162">
        <f t="shared" si="218"/>
        <v>571656.1</v>
      </c>
      <c r="G4002" s="52">
        <f t="shared" si="217"/>
        <v>0.62822694140661584</v>
      </c>
      <c r="H4002" s="90"/>
    </row>
    <row r="4003" spans="1:8" s="15" customFormat="1" ht="38.25" outlineLevel="2">
      <c r="A4003" s="89" t="s">
        <v>418</v>
      </c>
      <c r="B4003" s="104" t="s">
        <v>11305</v>
      </c>
      <c r="C4003" s="103" t="s">
        <v>11306</v>
      </c>
      <c r="D4003" s="161">
        <v>5381772</v>
      </c>
      <c r="E4003" s="161">
        <v>5381740.5099999998</v>
      </c>
      <c r="F4003" s="162">
        <f t="shared" si="218"/>
        <v>31.490000000223517</v>
      </c>
      <c r="G4003" s="52">
        <f t="shared" si="217"/>
        <v>0.99999414876735759</v>
      </c>
      <c r="H4003" s="90"/>
    </row>
    <row r="4004" spans="1:8" s="15" customFormat="1" ht="25.5" outlineLevel="2">
      <c r="A4004" s="89" t="s">
        <v>418</v>
      </c>
      <c r="B4004" s="104" t="s">
        <v>9245</v>
      </c>
      <c r="C4004" s="103" t="s">
        <v>9244</v>
      </c>
      <c r="D4004" s="161">
        <v>3579819</v>
      </c>
      <c r="E4004" s="161">
        <v>1995339.97</v>
      </c>
      <c r="F4004" s="162">
        <f t="shared" si="218"/>
        <v>1584479.03</v>
      </c>
      <c r="G4004" s="52">
        <f t="shared" si="217"/>
        <v>0.5573857141939299</v>
      </c>
      <c r="H4004" s="90"/>
    </row>
    <row r="4005" spans="1:8" s="15" customFormat="1" ht="25.5" outlineLevel="2">
      <c r="A4005" s="89" t="s">
        <v>418</v>
      </c>
      <c r="B4005" s="104" t="s">
        <v>9243</v>
      </c>
      <c r="C4005" s="103" t="s">
        <v>9242</v>
      </c>
      <c r="D4005" s="161">
        <v>240003</v>
      </c>
      <c r="E4005" s="161">
        <v>57410.52</v>
      </c>
      <c r="F4005" s="162">
        <f t="shared" si="218"/>
        <v>182592.48</v>
      </c>
      <c r="G4005" s="52">
        <f t="shared" si="217"/>
        <v>0.23920750990612616</v>
      </c>
      <c r="H4005" s="90"/>
    </row>
    <row r="4006" spans="1:8" s="15" customFormat="1" ht="38.25" outlineLevel="2">
      <c r="A4006" s="89" t="s">
        <v>418</v>
      </c>
      <c r="B4006" s="104" t="s">
        <v>9241</v>
      </c>
      <c r="C4006" s="103" t="s">
        <v>9240</v>
      </c>
      <c r="D4006" s="161">
        <v>2050199</v>
      </c>
      <c r="E4006" s="161">
        <v>2050196.72</v>
      </c>
      <c r="F4006" s="162">
        <f t="shared" si="218"/>
        <v>2.2800000000279397</v>
      </c>
      <c r="G4006" s="52">
        <f t="shared" si="217"/>
        <v>0.99999888791283187</v>
      </c>
      <c r="H4006" s="90"/>
    </row>
    <row r="4007" spans="1:8" s="15" customFormat="1" outlineLevel="2">
      <c r="A4007" s="89" t="s">
        <v>418</v>
      </c>
      <c r="B4007" s="104" t="s">
        <v>9239</v>
      </c>
      <c r="C4007" s="103" t="s">
        <v>9238</v>
      </c>
      <c r="D4007" s="161">
        <v>461295</v>
      </c>
      <c r="E4007" s="161">
        <v>67666.399999999994</v>
      </c>
      <c r="F4007" s="162">
        <f t="shared" si="218"/>
        <v>393628.6</v>
      </c>
      <c r="G4007" s="52">
        <f t="shared" si="217"/>
        <v>0.14668791120649474</v>
      </c>
      <c r="H4007" s="90"/>
    </row>
    <row r="4008" spans="1:8" s="15" customFormat="1" ht="25.5" outlineLevel="2">
      <c r="A4008" s="89" t="s">
        <v>418</v>
      </c>
      <c r="B4008" s="104" t="s">
        <v>9237</v>
      </c>
      <c r="C4008" s="103" t="s">
        <v>9236</v>
      </c>
      <c r="D4008" s="161">
        <v>1537648</v>
      </c>
      <c r="E4008" s="161">
        <v>1537645</v>
      </c>
      <c r="F4008" s="162">
        <f t="shared" si="218"/>
        <v>3</v>
      </c>
      <c r="G4008" s="52">
        <f t="shared" si="217"/>
        <v>0.99999804896829447</v>
      </c>
      <c r="H4008" s="90"/>
    </row>
    <row r="4009" spans="1:8" s="15" customFormat="1" ht="25.5" outlineLevel="2">
      <c r="A4009" s="89" t="s">
        <v>418</v>
      </c>
      <c r="B4009" s="104" t="s">
        <v>12073</v>
      </c>
      <c r="C4009" s="103" t="s">
        <v>12074</v>
      </c>
      <c r="D4009" s="161">
        <v>1537648</v>
      </c>
      <c r="E4009" s="161">
        <v>1426155.57</v>
      </c>
      <c r="F4009" s="162">
        <f t="shared" si="218"/>
        <v>111492.42999999993</v>
      </c>
      <c r="G4009" s="52">
        <f t="shared" si="217"/>
        <v>0.92749157804647098</v>
      </c>
      <c r="H4009" s="90"/>
    </row>
    <row r="4010" spans="1:8" s="15" customFormat="1" ht="25.5" outlineLevel="2">
      <c r="A4010" s="89" t="s">
        <v>418</v>
      </c>
      <c r="B4010" s="104" t="s">
        <v>9235</v>
      </c>
      <c r="C4010" s="103" t="s">
        <v>9234</v>
      </c>
      <c r="D4010" s="161">
        <v>845707</v>
      </c>
      <c r="E4010" s="161">
        <v>845705</v>
      </c>
      <c r="F4010" s="162">
        <f t="shared" si="218"/>
        <v>2</v>
      </c>
      <c r="G4010" s="52">
        <f t="shared" si="217"/>
        <v>0.99999763511476192</v>
      </c>
      <c r="H4010" s="90"/>
    </row>
    <row r="4011" spans="1:8" s="15" customFormat="1" ht="25.5" outlineLevel="2">
      <c r="A4011" s="89" t="s">
        <v>418</v>
      </c>
      <c r="B4011" s="104" t="s">
        <v>11913</v>
      </c>
      <c r="C4011" s="103" t="s">
        <v>11914</v>
      </c>
      <c r="D4011" s="161">
        <v>5125498</v>
      </c>
      <c r="E4011" s="161">
        <v>5007532.58</v>
      </c>
      <c r="F4011" s="162">
        <f t="shared" si="218"/>
        <v>117965.41999999993</v>
      </c>
      <c r="G4011" s="52">
        <f t="shared" si="217"/>
        <v>0.97698459349706113</v>
      </c>
      <c r="H4011" s="90"/>
    </row>
    <row r="4012" spans="1:8" s="15" customFormat="1" ht="25.5" outlineLevel="2">
      <c r="A4012" s="89" t="s">
        <v>418</v>
      </c>
      <c r="B4012" s="104" t="s">
        <v>9233</v>
      </c>
      <c r="C4012" s="103" t="s">
        <v>9232</v>
      </c>
      <c r="D4012" s="161">
        <v>1025100</v>
      </c>
      <c r="E4012" s="161">
        <v>1025097</v>
      </c>
      <c r="F4012" s="162">
        <f t="shared" si="218"/>
        <v>3</v>
      </c>
      <c r="G4012" s="52">
        <f t="shared" si="217"/>
        <v>0.99999707345624822</v>
      </c>
      <c r="H4012" s="90"/>
    </row>
    <row r="4013" spans="1:8" s="15" customFormat="1" ht="25.5" outlineLevel="2">
      <c r="A4013" s="89" t="s">
        <v>418</v>
      </c>
      <c r="B4013" s="104" t="s">
        <v>9231</v>
      </c>
      <c r="C4013" s="103" t="s">
        <v>9230</v>
      </c>
      <c r="D4013" s="161">
        <v>512549</v>
      </c>
      <c r="E4013" s="161">
        <v>398429.85</v>
      </c>
      <c r="F4013" s="162">
        <f t="shared" si="218"/>
        <v>114119.15000000002</v>
      </c>
      <c r="G4013" s="52">
        <f t="shared" si="217"/>
        <v>0.77734977533855298</v>
      </c>
      <c r="H4013" s="90"/>
    </row>
    <row r="4014" spans="1:8" s="15" customFormat="1" ht="25.5" outlineLevel="2">
      <c r="A4014" s="89" t="s">
        <v>418</v>
      </c>
      <c r="B4014" s="104" t="s">
        <v>9229</v>
      </c>
      <c r="C4014" s="103" t="s">
        <v>9228</v>
      </c>
      <c r="D4014" s="161">
        <v>2567874</v>
      </c>
      <c r="E4014" s="161">
        <v>2567872</v>
      </c>
      <c r="F4014" s="162">
        <f t="shared" si="218"/>
        <v>2</v>
      </c>
      <c r="G4014" s="52">
        <f t="shared" si="217"/>
        <v>0.99999922114558581</v>
      </c>
      <c r="H4014" s="90"/>
    </row>
    <row r="4015" spans="1:8" s="15" customFormat="1" ht="25.5" outlineLevel="2">
      <c r="A4015" s="89" t="s">
        <v>418</v>
      </c>
      <c r="B4015" s="104" t="s">
        <v>9227</v>
      </c>
      <c r="C4015" s="103" t="s">
        <v>9226</v>
      </c>
      <c r="D4015" s="161">
        <v>3075299</v>
      </c>
      <c r="E4015" s="161">
        <v>2515011.1800000002</v>
      </c>
      <c r="F4015" s="162">
        <f t="shared" si="218"/>
        <v>560287.81999999983</v>
      </c>
      <c r="G4015" s="52">
        <f t="shared" si="217"/>
        <v>0.81781029421854601</v>
      </c>
      <c r="H4015" s="90"/>
    </row>
    <row r="4016" spans="1:8" s="17" customFormat="1" ht="25.5" outlineLevel="2">
      <c r="A4016" s="89" t="s">
        <v>418</v>
      </c>
      <c r="B4016" s="104" t="s">
        <v>9225</v>
      </c>
      <c r="C4016" s="103" t="s">
        <v>9224</v>
      </c>
      <c r="D4016" s="161">
        <v>2050199</v>
      </c>
      <c r="E4016" s="161">
        <v>313600</v>
      </c>
      <c r="F4016" s="162">
        <f t="shared" si="218"/>
        <v>1736599</v>
      </c>
      <c r="G4016" s="52">
        <f t="shared" si="217"/>
        <v>0.15296076136999384</v>
      </c>
      <c r="H4016" s="90"/>
    </row>
    <row r="4017" spans="1:8" s="15" customFormat="1" outlineLevel="2">
      <c r="A4017" s="89" t="s">
        <v>418</v>
      </c>
      <c r="B4017" s="104" t="s">
        <v>9223</v>
      </c>
      <c r="C4017" s="103" t="s">
        <v>9222</v>
      </c>
      <c r="D4017" s="161">
        <v>1025100</v>
      </c>
      <c r="E4017" s="161">
        <v>1025097</v>
      </c>
      <c r="F4017" s="162">
        <f t="shared" si="218"/>
        <v>3</v>
      </c>
      <c r="G4017" s="52">
        <f t="shared" si="217"/>
        <v>0.99999707345624822</v>
      </c>
      <c r="H4017" s="90"/>
    </row>
    <row r="4018" spans="1:8" s="15" customFormat="1" ht="25.5" outlineLevel="2">
      <c r="A4018" s="89" t="s">
        <v>418</v>
      </c>
      <c r="B4018" s="104" t="s">
        <v>9221</v>
      </c>
      <c r="C4018" s="103" t="s">
        <v>9220</v>
      </c>
      <c r="D4018" s="161">
        <v>1025100</v>
      </c>
      <c r="E4018" s="161">
        <v>1025097</v>
      </c>
      <c r="F4018" s="162">
        <f t="shared" si="218"/>
        <v>3</v>
      </c>
      <c r="G4018" s="52">
        <f t="shared" si="217"/>
        <v>0.99999707345624822</v>
      </c>
      <c r="H4018" s="90"/>
    </row>
    <row r="4019" spans="1:8" s="15" customFormat="1" ht="25.5" outlineLevel="2">
      <c r="A4019" s="89" t="s">
        <v>418</v>
      </c>
      <c r="B4019" s="104" t="s">
        <v>9219</v>
      </c>
      <c r="C4019" s="103" t="s">
        <v>9218</v>
      </c>
      <c r="D4019" s="161">
        <v>1025100</v>
      </c>
      <c r="E4019" s="161">
        <v>1025097</v>
      </c>
      <c r="F4019" s="162">
        <f t="shared" si="218"/>
        <v>3</v>
      </c>
      <c r="G4019" s="52">
        <f t="shared" si="217"/>
        <v>0.99999707345624822</v>
      </c>
      <c r="H4019" s="90"/>
    </row>
    <row r="4020" spans="1:8" s="15" customFormat="1" outlineLevel="2">
      <c r="A4020" s="89" t="s">
        <v>418</v>
      </c>
      <c r="B4020" s="104" t="s">
        <v>9217</v>
      </c>
      <c r="C4020" s="103" t="s">
        <v>9216</v>
      </c>
      <c r="D4020" s="161">
        <v>1025100</v>
      </c>
      <c r="E4020" s="161">
        <v>1025097</v>
      </c>
      <c r="F4020" s="162">
        <f t="shared" si="218"/>
        <v>3</v>
      </c>
      <c r="G4020" s="52">
        <f t="shared" si="217"/>
        <v>0.99999707345624822</v>
      </c>
      <c r="H4020" s="90"/>
    </row>
    <row r="4021" spans="1:8" s="15" customFormat="1" ht="89.25" outlineLevel="2">
      <c r="A4021" s="89" t="s">
        <v>418</v>
      </c>
      <c r="B4021" s="104" t="s">
        <v>9215</v>
      </c>
      <c r="C4021" s="103" t="s">
        <v>9214</v>
      </c>
      <c r="D4021" s="161">
        <v>5125498</v>
      </c>
      <c r="E4021" s="161">
        <v>5125497.6100000003</v>
      </c>
      <c r="F4021" s="162">
        <f t="shared" si="218"/>
        <v>0.38999999966472387</v>
      </c>
      <c r="G4021" s="52">
        <f t="shared" si="217"/>
        <v>0.99999992390983283</v>
      </c>
      <c r="H4021" s="90"/>
    </row>
    <row r="4022" spans="1:8" s="15" customFormat="1" ht="25.5" outlineLevel="2">
      <c r="A4022" s="89" t="s">
        <v>418</v>
      </c>
      <c r="B4022" s="104" t="s">
        <v>9213</v>
      </c>
      <c r="C4022" s="103" t="s">
        <v>9212</v>
      </c>
      <c r="D4022" s="161">
        <v>51254972</v>
      </c>
      <c r="E4022" s="161">
        <v>51254971.990000002</v>
      </c>
      <c r="F4022" s="162">
        <f t="shared" si="218"/>
        <v>9.9999979138374329E-3</v>
      </c>
      <c r="G4022" s="52">
        <f t="shared" si="217"/>
        <v>0.99999999980489707</v>
      </c>
      <c r="H4022" s="90"/>
    </row>
    <row r="4023" spans="1:8" s="15" customFormat="1" ht="25.5" outlineLevel="2">
      <c r="A4023" s="89" t="s">
        <v>418</v>
      </c>
      <c r="B4023" s="104" t="s">
        <v>9211</v>
      </c>
      <c r="C4023" s="103" t="s">
        <v>9210</v>
      </c>
      <c r="D4023" s="161">
        <v>51254972</v>
      </c>
      <c r="E4023" s="161">
        <v>50847745.18</v>
      </c>
      <c r="F4023" s="162">
        <f t="shared" si="218"/>
        <v>407226.8200000003</v>
      </c>
      <c r="G4023" s="52">
        <f t="shared" si="217"/>
        <v>0.99205488162202093</v>
      </c>
      <c r="H4023" s="90"/>
    </row>
    <row r="4024" spans="1:8" s="15" customFormat="1" ht="25.5" outlineLevel="2">
      <c r="A4024" s="89" t="s">
        <v>418</v>
      </c>
      <c r="B4024" s="104" t="s">
        <v>11497</v>
      </c>
      <c r="C4024" s="103" t="s">
        <v>11498</v>
      </c>
      <c r="D4024" s="161">
        <v>844475</v>
      </c>
      <c r="E4024" s="161">
        <v>844420.73</v>
      </c>
      <c r="F4024" s="162">
        <f t="shared" si="218"/>
        <v>54.270000000018626</v>
      </c>
      <c r="G4024" s="52">
        <f t="shared" si="217"/>
        <v>0.99993573522010715</v>
      </c>
      <c r="H4024" s="90"/>
    </row>
    <row r="4025" spans="1:8" s="15" customFormat="1" outlineLevel="2">
      <c r="A4025" s="89" t="s">
        <v>418</v>
      </c>
      <c r="B4025" s="104" t="s">
        <v>459</v>
      </c>
      <c r="C4025" s="103" t="s">
        <v>460</v>
      </c>
      <c r="D4025" s="161">
        <v>993500</v>
      </c>
      <c r="E4025" s="161">
        <v>993498</v>
      </c>
      <c r="F4025" s="162">
        <f t="shared" si="218"/>
        <v>2</v>
      </c>
      <c r="G4025" s="52">
        <f t="shared" si="217"/>
        <v>0.99999798691494712</v>
      </c>
      <c r="H4025" s="90"/>
    </row>
    <row r="4026" spans="1:8" s="15" customFormat="1" ht="25.5" outlineLevel="2">
      <c r="A4026" s="89" t="s">
        <v>418</v>
      </c>
      <c r="B4026" s="104" t="s">
        <v>461</v>
      </c>
      <c r="C4026" s="103" t="s">
        <v>462</v>
      </c>
      <c r="D4026" s="161">
        <v>546425</v>
      </c>
      <c r="E4026" s="161">
        <v>75000</v>
      </c>
      <c r="F4026" s="162">
        <f t="shared" si="218"/>
        <v>471425</v>
      </c>
      <c r="G4026" s="52">
        <f t="shared" si="217"/>
        <v>0.13725579905751017</v>
      </c>
      <c r="H4026" s="90"/>
    </row>
    <row r="4027" spans="1:8" s="15" customFormat="1" ht="25.5" outlineLevel="2">
      <c r="A4027" s="89" t="s">
        <v>418</v>
      </c>
      <c r="B4027" s="104" t="s">
        <v>11400</v>
      </c>
      <c r="C4027" s="103" t="s">
        <v>11401</v>
      </c>
      <c r="D4027" s="161">
        <v>3452413</v>
      </c>
      <c r="E4027" s="161">
        <v>3447264.33</v>
      </c>
      <c r="F4027" s="162">
        <f t="shared" si="218"/>
        <v>5148.6699999999255</v>
      </c>
      <c r="G4027" s="52">
        <f t="shared" si="217"/>
        <v>0.99850867494705875</v>
      </c>
      <c r="H4027" s="90"/>
    </row>
    <row r="4028" spans="1:8" s="17" customFormat="1" ht="25.5" outlineLevel="2">
      <c r="A4028" s="89" t="s">
        <v>418</v>
      </c>
      <c r="B4028" s="104" t="s">
        <v>11816</v>
      </c>
      <c r="C4028" s="103" t="s">
        <v>11817</v>
      </c>
      <c r="D4028" s="161">
        <v>1500000</v>
      </c>
      <c r="E4028" s="161">
        <v>654504.93000000005</v>
      </c>
      <c r="F4028" s="162">
        <f t="shared" si="218"/>
        <v>845495.07</v>
      </c>
      <c r="G4028" s="52">
        <f t="shared" si="217"/>
        <v>0.43633662000000001</v>
      </c>
      <c r="H4028" s="90"/>
    </row>
    <row r="4029" spans="1:8" s="17" customFormat="1" outlineLevel="2">
      <c r="A4029" s="89" t="s">
        <v>418</v>
      </c>
      <c r="B4029" s="104" t="s">
        <v>11818</v>
      </c>
      <c r="C4029" s="103" t="s">
        <v>11820</v>
      </c>
      <c r="D4029" s="161">
        <v>1000000</v>
      </c>
      <c r="E4029" s="161">
        <v>612800.53</v>
      </c>
      <c r="F4029" s="162">
        <f t="shared" si="218"/>
        <v>387199.47</v>
      </c>
      <c r="G4029" s="52">
        <f t="shared" si="217"/>
        <v>0.61280053000000001</v>
      </c>
      <c r="H4029" s="90"/>
    </row>
    <row r="4030" spans="1:8" s="17" customFormat="1" ht="25.5" outlineLevel="2">
      <c r="A4030" s="89" t="s">
        <v>418</v>
      </c>
      <c r="B4030" s="104" t="s">
        <v>11819</v>
      </c>
      <c r="C4030" s="103" t="s">
        <v>11821</v>
      </c>
      <c r="D4030" s="161">
        <v>750000</v>
      </c>
      <c r="E4030" s="161">
        <v>566005.93000000005</v>
      </c>
      <c r="F4030" s="162">
        <f t="shared" si="218"/>
        <v>183994.06999999995</v>
      </c>
      <c r="G4030" s="52">
        <f t="shared" si="217"/>
        <v>0.75467457333333343</v>
      </c>
      <c r="H4030" s="90"/>
    </row>
    <row r="4031" spans="1:8" s="17" customFormat="1" ht="25.5" outlineLevel="2">
      <c r="A4031" s="89" t="s">
        <v>418</v>
      </c>
      <c r="B4031" s="104" t="s">
        <v>11881</v>
      </c>
      <c r="C4031" s="103" t="s">
        <v>11882</v>
      </c>
      <c r="D4031" s="161">
        <v>983928</v>
      </c>
      <c r="E4031" s="161">
        <v>950555.28</v>
      </c>
      <c r="F4031" s="162">
        <f t="shared" si="218"/>
        <v>33372.719999999972</v>
      </c>
      <c r="G4031" s="52">
        <f t="shared" si="217"/>
        <v>0.96608215235261119</v>
      </c>
      <c r="H4031" s="90"/>
    </row>
    <row r="4032" spans="1:8" s="17" customFormat="1" ht="25.5" outlineLevel="2">
      <c r="A4032" s="89" t="s">
        <v>418</v>
      </c>
      <c r="B4032" s="104" t="s">
        <v>12154</v>
      </c>
      <c r="C4032" s="103" t="s">
        <v>12155</v>
      </c>
      <c r="D4032" s="161">
        <v>491964</v>
      </c>
      <c r="E4032" s="161">
        <v>437199.27</v>
      </c>
      <c r="F4032" s="162">
        <f t="shared" si="218"/>
        <v>54764.729999999981</v>
      </c>
      <c r="G4032" s="52">
        <f t="shared" si="217"/>
        <v>0.88868142790935922</v>
      </c>
      <c r="H4032" s="90"/>
    </row>
    <row r="4033" spans="1:8" s="17" customFormat="1" outlineLevel="2">
      <c r="A4033" s="89" t="s">
        <v>418</v>
      </c>
      <c r="B4033" s="104" t="s">
        <v>11883</v>
      </c>
      <c r="C4033" s="103" t="s">
        <v>11884</v>
      </c>
      <c r="D4033" s="161">
        <v>491964</v>
      </c>
      <c r="E4033" s="161">
        <v>476356.09</v>
      </c>
      <c r="F4033" s="162">
        <f t="shared" si="218"/>
        <v>15607.909999999974</v>
      </c>
      <c r="G4033" s="52">
        <f t="shared" si="217"/>
        <v>0.96827428429722506</v>
      </c>
      <c r="H4033" s="90"/>
    </row>
    <row r="4034" spans="1:8" s="17" customFormat="1" outlineLevel="2">
      <c r="A4034" s="89" t="s">
        <v>418</v>
      </c>
      <c r="B4034" s="104" t="s">
        <v>11973</v>
      </c>
      <c r="C4034" s="103" t="s">
        <v>11974</v>
      </c>
      <c r="D4034" s="161">
        <v>983928</v>
      </c>
      <c r="E4034" s="161">
        <v>983915.61</v>
      </c>
      <c r="F4034" s="162">
        <f t="shared" si="218"/>
        <v>12.39000000001397</v>
      </c>
      <c r="G4034" s="52">
        <f t="shared" si="217"/>
        <v>0.99998740761519134</v>
      </c>
      <c r="H4034" s="90"/>
    </row>
    <row r="4035" spans="1:8" s="17" customFormat="1" ht="25.5" outlineLevel="2">
      <c r="A4035" s="89" t="s">
        <v>418</v>
      </c>
      <c r="B4035" s="104" t="s">
        <v>11822</v>
      </c>
      <c r="C4035" s="103" t="s">
        <v>11823</v>
      </c>
      <c r="D4035" s="161">
        <v>921357</v>
      </c>
      <c r="E4035" s="161">
        <v>867989.17</v>
      </c>
      <c r="F4035" s="162">
        <f t="shared" si="218"/>
        <v>53367.829999999958</v>
      </c>
      <c r="G4035" s="52">
        <f t="shared" ref="G4035:G4098" si="219">E4035/D4035</f>
        <v>0.94207692566507883</v>
      </c>
      <c r="H4035" s="90"/>
    </row>
    <row r="4036" spans="1:8" s="17" customFormat="1" outlineLevel="2">
      <c r="A4036" s="89" t="s">
        <v>418</v>
      </c>
      <c r="B4036" s="104" t="s">
        <v>11402</v>
      </c>
      <c r="C4036" s="103" t="s">
        <v>11403</v>
      </c>
      <c r="D4036" s="161">
        <v>1602360</v>
      </c>
      <c r="E4036" s="161">
        <v>1588317.32</v>
      </c>
      <c r="F4036" s="162">
        <f t="shared" si="218"/>
        <v>14042.679999999935</v>
      </c>
      <c r="G4036" s="52">
        <f t="shared" si="219"/>
        <v>0.99123625152899475</v>
      </c>
      <c r="H4036" s="90"/>
    </row>
    <row r="4037" spans="1:8" s="17" customFormat="1" ht="38.25" outlineLevel="2">
      <c r="A4037" s="89" t="s">
        <v>418</v>
      </c>
      <c r="B4037" s="104" t="s">
        <v>12156</v>
      </c>
      <c r="C4037" s="103" t="s">
        <v>12157</v>
      </c>
      <c r="D4037" s="161">
        <v>8489676</v>
      </c>
      <c r="E4037" s="161">
        <v>8326842.1900000004</v>
      </c>
      <c r="F4037" s="162">
        <f t="shared" si="218"/>
        <v>162833.80999999959</v>
      </c>
      <c r="G4037" s="52">
        <f t="shared" si="219"/>
        <v>0.98081978511311863</v>
      </c>
      <c r="H4037" s="90"/>
    </row>
    <row r="4038" spans="1:8" s="17" customFormat="1" ht="25.5" outlineLevel="2">
      <c r="A4038" s="89" t="s">
        <v>418</v>
      </c>
      <c r="B4038" s="104" t="s">
        <v>2310</v>
      </c>
      <c r="C4038" s="103" t="s">
        <v>2057</v>
      </c>
      <c r="D4038" s="161">
        <v>4005900</v>
      </c>
      <c r="E4038" s="161">
        <v>4000000</v>
      </c>
      <c r="F4038" s="162">
        <f t="shared" si="218"/>
        <v>5900</v>
      </c>
      <c r="G4038" s="52">
        <f t="shared" si="219"/>
        <v>0.99852717242067945</v>
      </c>
      <c r="H4038" s="90"/>
    </row>
    <row r="4039" spans="1:8" s="17" customFormat="1" ht="25.5" outlineLevel="2">
      <c r="A4039" s="89" t="s">
        <v>418</v>
      </c>
      <c r="B4039" s="104" t="s">
        <v>2309</v>
      </c>
      <c r="C4039" s="103" t="s">
        <v>2308</v>
      </c>
      <c r="D4039" s="161">
        <v>4737903</v>
      </c>
      <c r="E4039" s="161">
        <v>4683352.97</v>
      </c>
      <c r="F4039" s="162">
        <f t="shared" si="218"/>
        <v>54550.030000000261</v>
      </c>
      <c r="G4039" s="52">
        <f t="shared" si="219"/>
        <v>0.98848646120446104</v>
      </c>
      <c r="H4039" s="90"/>
    </row>
    <row r="4040" spans="1:8" s="17" customFormat="1" ht="25.5" outlineLevel="2">
      <c r="A4040" s="89" t="s">
        <v>418</v>
      </c>
      <c r="B4040" s="104" t="s">
        <v>2307</v>
      </c>
      <c r="C4040" s="103" t="s">
        <v>2306</v>
      </c>
      <c r="D4040" s="161">
        <v>2403540</v>
      </c>
      <c r="E4040" s="161">
        <v>2400000</v>
      </c>
      <c r="F4040" s="162">
        <f t="shared" si="218"/>
        <v>3540</v>
      </c>
      <c r="G4040" s="52">
        <f t="shared" si="219"/>
        <v>0.99852717242067945</v>
      </c>
      <c r="H4040" s="90"/>
    </row>
    <row r="4041" spans="1:8" s="17" customFormat="1" ht="38.25" outlineLevel="2">
      <c r="A4041" s="89" t="s">
        <v>418</v>
      </c>
      <c r="B4041" s="104" t="s">
        <v>2303</v>
      </c>
      <c r="C4041" s="103" t="s">
        <v>2302</v>
      </c>
      <c r="D4041" s="161">
        <v>1602360</v>
      </c>
      <c r="E4041" s="161">
        <v>462370</v>
      </c>
      <c r="F4041" s="162">
        <f t="shared" si="218"/>
        <v>1139990</v>
      </c>
      <c r="G4041" s="52">
        <f t="shared" si="219"/>
        <v>0.28855563044509347</v>
      </c>
      <c r="H4041" s="90"/>
    </row>
    <row r="4042" spans="1:8" s="17" customFormat="1" ht="38.25" outlineLevel="2">
      <c r="A4042" s="89" t="s">
        <v>418</v>
      </c>
      <c r="B4042" s="104" t="s">
        <v>2298</v>
      </c>
      <c r="C4042" s="103" t="s">
        <v>2297</v>
      </c>
      <c r="D4042" s="161">
        <v>10900060</v>
      </c>
      <c r="E4042" s="161">
        <v>4226243</v>
      </c>
      <c r="F4042" s="162">
        <f t="shared" ref="F4042:F4105" si="220">D4042-E4042</f>
        <v>6673817</v>
      </c>
      <c r="G4042" s="52">
        <f t="shared" si="219"/>
        <v>0.38772658132157073</v>
      </c>
      <c r="H4042" s="90"/>
    </row>
    <row r="4043" spans="1:8" s="17" customFormat="1" ht="25.5" outlineLevel="2">
      <c r="A4043" s="89" t="s">
        <v>418</v>
      </c>
      <c r="B4043" s="104" t="s">
        <v>2294</v>
      </c>
      <c r="C4043" s="103" t="s">
        <v>2293</v>
      </c>
      <c r="D4043" s="161">
        <v>3245349</v>
      </c>
      <c r="E4043" s="161">
        <v>3204720</v>
      </c>
      <c r="F4043" s="162">
        <f t="shared" si="220"/>
        <v>40629</v>
      </c>
      <c r="G4043" s="52">
        <f t="shared" si="219"/>
        <v>0.98748085336892888</v>
      </c>
      <c r="H4043" s="90"/>
    </row>
    <row r="4044" spans="1:8" s="17" customFormat="1" ht="38.25" outlineLevel="2">
      <c r="A4044" s="89" t="s">
        <v>418</v>
      </c>
      <c r="B4044" s="104" t="s">
        <v>11712</v>
      </c>
      <c r="C4044" s="103" t="s">
        <v>11713</v>
      </c>
      <c r="D4044" s="161">
        <v>2403540</v>
      </c>
      <c r="E4044" s="161">
        <v>2334002.2000000002</v>
      </c>
      <c r="F4044" s="162">
        <f t="shared" si="220"/>
        <v>69537.799999999814</v>
      </c>
      <c r="G4044" s="52">
        <f t="shared" si="219"/>
        <v>0.97106859049568561</v>
      </c>
      <c r="H4044" s="90"/>
    </row>
    <row r="4045" spans="1:8" s="17" customFormat="1" ht="25.5" outlineLevel="2">
      <c r="A4045" s="89" t="s">
        <v>418</v>
      </c>
      <c r="B4045" s="104" t="s">
        <v>11824</v>
      </c>
      <c r="C4045" s="103" t="s">
        <v>11825</v>
      </c>
      <c r="D4045" s="161">
        <v>801180</v>
      </c>
      <c r="E4045" s="161">
        <v>776474.9</v>
      </c>
      <c r="F4045" s="162">
        <f t="shared" si="220"/>
        <v>24705.099999999977</v>
      </c>
      <c r="G4045" s="52">
        <f t="shared" si="219"/>
        <v>0.96916410794078733</v>
      </c>
      <c r="H4045" s="90"/>
    </row>
    <row r="4046" spans="1:8" s="17" customFormat="1" ht="38.25" outlineLevel="2">
      <c r="A4046" s="89" t="s">
        <v>418</v>
      </c>
      <c r="B4046" s="104" t="s">
        <v>11238</v>
      </c>
      <c r="C4046" s="103" t="s">
        <v>11239</v>
      </c>
      <c r="D4046" s="161">
        <v>801180</v>
      </c>
      <c r="E4046" s="161">
        <v>801135.45</v>
      </c>
      <c r="F4046" s="162">
        <f t="shared" si="220"/>
        <v>44.550000000046566</v>
      </c>
      <c r="G4046" s="52">
        <f t="shared" si="219"/>
        <v>0.99994439451808581</v>
      </c>
      <c r="H4046" s="90"/>
    </row>
    <row r="4047" spans="1:8" s="17" customFormat="1" ht="38.25" outlineLevel="2">
      <c r="A4047" s="89" t="s">
        <v>418</v>
      </c>
      <c r="B4047" s="104" t="s">
        <v>2283</v>
      </c>
      <c r="C4047" s="103" t="s">
        <v>2282</v>
      </c>
      <c r="D4047" s="161">
        <v>801180</v>
      </c>
      <c r="E4047" s="161">
        <v>440182.14</v>
      </c>
      <c r="F4047" s="162">
        <f t="shared" si="220"/>
        <v>360997.86</v>
      </c>
      <c r="G4047" s="52">
        <f t="shared" si="219"/>
        <v>0.54941728450535465</v>
      </c>
      <c r="H4047" s="90"/>
    </row>
    <row r="4048" spans="1:8" s="17" customFormat="1" ht="38.25" outlineLevel="2">
      <c r="A4048" s="89" t="s">
        <v>418</v>
      </c>
      <c r="B4048" s="104" t="s">
        <v>2277</v>
      </c>
      <c r="C4048" s="103" t="s">
        <v>2276</v>
      </c>
      <c r="D4048" s="161">
        <v>400590</v>
      </c>
      <c r="E4048" s="161">
        <v>50000</v>
      </c>
      <c r="F4048" s="162">
        <v>350590</v>
      </c>
      <c r="G4048" s="52">
        <f t="shared" si="219"/>
        <v>0.12481589655258493</v>
      </c>
      <c r="H4048" s="90"/>
    </row>
    <row r="4049" spans="1:8" s="17" customFormat="1" ht="25.5" outlineLevel="2">
      <c r="A4049" s="89" t="s">
        <v>418</v>
      </c>
      <c r="B4049" s="104" t="s">
        <v>2275</v>
      </c>
      <c r="C4049" s="103" t="s">
        <v>2274</v>
      </c>
      <c r="D4049" s="161">
        <v>1201770</v>
      </c>
      <c r="E4049" s="161">
        <v>1079880</v>
      </c>
      <c r="F4049" s="162">
        <f t="shared" si="220"/>
        <v>121890</v>
      </c>
      <c r="G4049" s="52">
        <f t="shared" si="219"/>
        <v>0.89857460246136944</v>
      </c>
      <c r="H4049" s="90"/>
    </row>
    <row r="4050" spans="1:8" s="17" customFormat="1" ht="25.5" outlineLevel="2">
      <c r="A4050" s="89" t="s">
        <v>418</v>
      </c>
      <c r="B4050" s="104" t="s">
        <v>12158</v>
      </c>
      <c r="C4050" s="103" t="s">
        <v>12159</v>
      </c>
      <c r="D4050" s="161">
        <v>260704.36</v>
      </c>
      <c r="E4050" s="161">
        <v>215780.86</v>
      </c>
      <c r="F4050" s="162">
        <f t="shared" si="220"/>
        <v>44923.5</v>
      </c>
      <c r="G4050" s="52">
        <f t="shared" si="219"/>
        <v>0.82768412465368812</v>
      </c>
      <c r="H4050" s="90"/>
    </row>
    <row r="4051" spans="1:8" s="17" customFormat="1" ht="38.25" outlineLevel="2">
      <c r="A4051" s="89" t="s">
        <v>418</v>
      </c>
      <c r="B4051" s="104" t="s">
        <v>2271</v>
      </c>
      <c r="C4051" s="103" t="s">
        <v>2270</v>
      </c>
      <c r="D4051" s="161">
        <v>3203983</v>
      </c>
      <c r="E4051" s="161">
        <v>790000</v>
      </c>
      <c r="F4051" s="162">
        <f t="shared" si="220"/>
        <v>2413983</v>
      </c>
      <c r="G4051" s="52">
        <f t="shared" si="219"/>
        <v>0.24656809976831962</v>
      </c>
      <c r="H4051" s="90"/>
    </row>
    <row r="4052" spans="1:8" s="17" customFormat="1" ht="25.5" outlineLevel="2">
      <c r="A4052" s="89" t="s">
        <v>418</v>
      </c>
      <c r="B4052" s="104" t="s">
        <v>2265</v>
      </c>
      <c r="C4052" s="103" t="s">
        <v>2264</v>
      </c>
      <c r="D4052" s="161">
        <v>2002360</v>
      </c>
      <c r="E4052" s="161">
        <v>1814239</v>
      </c>
      <c r="F4052" s="162">
        <f t="shared" si="220"/>
        <v>188121</v>
      </c>
      <c r="G4052" s="52">
        <f t="shared" si="219"/>
        <v>0.90605036057452204</v>
      </c>
      <c r="H4052" s="90"/>
    </row>
    <row r="4053" spans="1:8" s="17" customFormat="1" ht="25.5" outlineLevel="2">
      <c r="A4053" s="89" t="s">
        <v>418</v>
      </c>
      <c r="B4053" s="104" t="s">
        <v>11341</v>
      </c>
      <c r="C4053" s="103" t="s">
        <v>11342</v>
      </c>
      <c r="D4053" s="161">
        <v>2403540</v>
      </c>
      <c r="E4053" s="161">
        <v>2189755.14</v>
      </c>
      <c r="F4053" s="162">
        <f t="shared" si="220"/>
        <v>213784.85999999987</v>
      </c>
      <c r="G4053" s="52">
        <f t="shared" si="219"/>
        <v>0.91105417009910383</v>
      </c>
      <c r="H4053" s="90"/>
    </row>
    <row r="4054" spans="1:8" s="17" customFormat="1" ht="25.5" outlineLevel="2">
      <c r="A4054" s="89" t="s">
        <v>418</v>
      </c>
      <c r="B4054" s="104" t="s">
        <v>2258</v>
      </c>
      <c r="C4054" s="103" t="s">
        <v>2257</v>
      </c>
      <c r="D4054" s="161">
        <v>3364956</v>
      </c>
      <c r="E4054" s="161">
        <v>750000</v>
      </c>
      <c r="F4054" s="162">
        <f t="shared" si="220"/>
        <v>2614956</v>
      </c>
      <c r="G4054" s="52">
        <f t="shared" si="219"/>
        <v>0.22288552955818738</v>
      </c>
      <c r="H4054" s="90"/>
    </row>
    <row r="4055" spans="1:8" s="17" customFormat="1" ht="38.25" outlineLevel="2">
      <c r="A4055" s="89" t="s">
        <v>418</v>
      </c>
      <c r="B4055" s="104" t="s">
        <v>2256</v>
      </c>
      <c r="C4055" s="103" t="s">
        <v>2255</v>
      </c>
      <c r="D4055" s="161">
        <v>3204720</v>
      </c>
      <c r="E4055" s="161">
        <v>2526242</v>
      </c>
      <c r="F4055" s="162">
        <f t="shared" si="220"/>
        <v>678478</v>
      </c>
      <c r="G4055" s="52">
        <f t="shared" si="219"/>
        <v>0.78828790034698815</v>
      </c>
      <c r="H4055" s="90"/>
    </row>
    <row r="4056" spans="1:8" s="17" customFormat="1" ht="51" outlineLevel="2">
      <c r="A4056" s="89" t="s">
        <v>418</v>
      </c>
      <c r="B4056" s="104" t="s">
        <v>2252</v>
      </c>
      <c r="C4056" s="103" t="s">
        <v>2251</v>
      </c>
      <c r="D4056" s="161">
        <v>600885</v>
      </c>
      <c r="E4056" s="161">
        <v>472818.8</v>
      </c>
      <c r="F4056" s="162">
        <f t="shared" si="220"/>
        <v>128066.20000000001</v>
      </c>
      <c r="G4056" s="52">
        <f t="shared" si="219"/>
        <v>0.78687069905223128</v>
      </c>
      <c r="H4056" s="90"/>
    </row>
    <row r="4057" spans="1:8" s="17" customFormat="1" ht="51" outlineLevel="2">
      <c r="A4057" s="89" t="s">
        <v>418</v>
      </c>
      <c r="B4057" s="104" t="s">
        <v>2250</v>
      </c>
      <c r="C4057" s="103" t="s">
        <v>2249</v>
      </c>
      <c r="D4057" s="161">
        <v>2002950</v>
      </c>
      <c r="E4057" s="161">
        <v>2000000</v>
      </c>
      <c r="F4057" s="162">
        <f t="shared" si="220"/>
        <v>2950</v>
      </c>
      <c r="G4057" s="52">
        <f t="shared" si="219"/>
        <v>0.99852717242067945</v>
      </c>
      <c r="H4057" s="90"/>
    </row>
    <row r="4058" spans="1:8" s="17" customFormat="1" ht="89.25" outlineLevel="2">
      <c r="A4058" s="89" t="s">
        <v>418</v>
      </c>
      <c r="B4058" s="104" t="s">
        <v>2246</v>
      </c>
      <c r="C4058" s="103" t="s">
        <v>2245</v>
      </c>
      <c r="D4058" s="161">
        <v>160236</v>
      </c>
      <c r="E4058" s="161">
        <v>93394.44</v>
      </c>
      <c r="F4058" s="162">
        <f t="shared" si="220"/>
        <v>66841.56</v>
      </c>
      <c r="G4058" s="52">
        <f t="shared" si="219"/>
        <v>0.58285553808133006</v>
      </c>
      <c r="H4058" s="90"/>
    </row>
    <row r="4059" spans="1:8" s="17" customFormat="1" ht="38.25" outlineLevel="2">
      <c r="A4059" s="89" t="s">
        <v>418</v>
      </c>
      <c r="B4059" s="104" t="s">
        <v>2244</v>
      </c>
      <c r="C4059" s="103" t="s">
        <v>2243</v>
      </c>
      <c r="D4059" s="161">
        <v>1602950</v>
      </c>
      <c r="E4059" s="161">
        <v>955987.13</v>
      </c>
      <c r="F4059" s="162">
        <f t="shared" si="220"/>
        <v>646962.87</v>
      </c>
      <c r="G4059" s="52">
        <f t="shared" si="219"/>
        <v>0.59639235784023203</v>
      </c>
      <c r="H4059" s="90"/>
    </row>
    <row r="4060" spans="1:8" s="17" customFormat="1" ht="38.25" outlineLevel="2">
      <c r="A4060" s="89" t="s">
        <v>418</v>
      </c>
      <c r="B4060" s="104" t="s">
        <v>2240</v>
      </c>
      <c r="C4060" s="103" t="s">
        <v>2239</v>
      </c>
      <c r="D4060" s="161">
        <v>807620</v>
      </c>
      <c r="E4060" s="161">
        <v>612310.12</v>
      </c>
      <c r="F4060" s="162">
        <f t="shared" si="220"/>
        <v>195309.88</v>
      </c>
      <c r="G4060" s="52">
        <f t="shared" si="219"/>
        <v>0.75816611772863474</v>
      </c>
      <c r="H4060" s="90"/>
    </row>
    <row r="4061" spans="1:8" s="17" customFormat="1" ht="38.25" outlineLevel="2">
      <c r="A4061" s="89" t="s">
        <v>418</v>
      </c>
      <c r="B4061" s="104" t="s">
        <v>2238</v>
      </c>
      <c r="C4061" s="103" t="s">
        <v>2069</v>
      </c>
      <c r="D4061" s="161">
        <v>384566</v>
      </c>
      <c r="E4061" s="161">
        <v>330205.17</v>
      </c>
      <c r="F4061" s="162">
        <f t="shared" si="220"/>
        <v>54360.830000000016</v>
      </c>
      <c r="G4061" s="52">
        <f t="shared" si="219"/>
        <v>0.85864369185003353</v>
      </c>
      <c r="H4061" s="90"/>
    </row>
    <row r="4062" spans="1:8" s="17" customFormat="1" ht="25.5" outlineLevel="2">
      <c r="A4062" s="89" t="s">
        <v>418</v>
      </c>
      <c r="B4062" s="104" t="s">
        <v>12075</v>
      </c>
      <c r="C4062" s="103" t="s">
        <v>12076</v>
      </c>
      <c r="D4062" s="161">
        <v>801180</v>
      </c>
      <c r="E4062" s="161">
        <v>715443.89</v>
      </c>
      <c r="F4062" s="162">
        <f t="shared" si="220"/>
        <v>85736.109999999986</v>
      </c>
      <c r="G4062" s="52">
        <f t="shared" si="219"/>
        <v>0.89298770563418961</v>
      </c>
      <c r="H4062" s="90"/>
    </row>
    <row r="4063" spans="1:8" s="17" customFormat="1" ht="51" outlineLevel="2">
      <c r="A4063" s="89" t="s">
        <v>418</v>
      </c>
      <c r="B4063" s="104" t="s">
        <v>11714</v>
      </c>
      <c r="C4063" s="103" t="s">
        <v>11715</v>
      </c>
      <c r="D4063" s="161">
        <v>160236</v>
      </c>
      <c r="E4063" s="161">
        <v>135579.47</v>
      </c>
      <c r="F4063" s="162">
        <f t="shared" si="220"/>
        <v>24656.53</v>
      </c>
      <c r="G4063" s="52">
        <f t="shared" si="219"/>
        <v>0.84612365510871468</v>
      </c>
      <c r="H4063" s="90"/>
    </row>
    <row r="4064" spans="1:8" s="17" customFormat="1" ht="25.5" outlineLevel="2">
      <c r="A4064" s="89" t="s">
        <v>418</v>
      </c>
      <c r="B4064" s="104" t="s">
        <v>2237</v>
      </c>
      <c r="C4064" s="103" t="s">
        <v>2066</v>
      </c>
      <c r="D4064" s="161">
        <v>560826</v>
      </c>
      <c r="E4064" s="161">
        <v>271113.7</v>
      </c>
      <c r="F4064" s="162">
        <f t="shared" si="220"/>
        <v>289712.3</v>
      </c>
      <c r="G4064" s="52">
        <f t="shared" si="219"/>
        <v>0.48341856475983641</v>
      </c>
      <c r="H4064" s="90"/>
    </row>
    <row r="4065" spans="1:8" s="17" customFormat="1" ht="25.5" outlineLevel="2">
      <c r="A4065" s="89" t="s">
        <v>418</v>
      </c>
      <c r="B4065" s="104" t="s">
        <v>2236</v>
      </c>
      <c r="C4065" s="103" t="s">
        <v>2235</v>
      </c>
      <c r="D4065" s="161">
        <v>721062</v>
      </c>
      <c r="E4065" s="161">
        <v>647928</v>
      </c>
      <c r="F4065" s="162">
        <f t="shared" si="220"/>
        <v>73134</v>
      </c>
      <c r="G4065" s="52">
        <f t="shared" si="219"/>
        <v>0.89857460246136944</v>
      </c>
      <c r="H4065" s="90"/>
    </row>
    <row r="4066" spans="1:8" s="17" customFormat="1" ht="38.25" outlineLevel="2">
      <c r="A4066" s="89" t="s">
        <v>418</v>
      </c>
      <c r="B4066" s="104" t="s">
        <v>2234</v>
      </c>
      <c r="C4066" s="103" t="s">
        <v>2233</v>
      </c>
      <c r="D4066" s="161">
        <v>1201770</v>
      </c>
      <c r="E4066" s="161">
        <v>1183648</v>
      </c>
      <c r="F4066" s="162">
        <f t="shared" si="220"/>
        <v>18122</v>
      </c>
      <c r="G4066" s="52">
        <f t="shared" si="219"/>
        <v>0.98492057548449374</v>
      </c>
      <c r="H4066" s="90"/>
    </row>
    <row r="4067" spans="1:8" s="17" customFormat="1" ht="51" outlineLevel="2">
      <c r="A4067" s="89" t="s">
        <v>418</v>
      </c>
      <c r="B4067" s="104" t="s">
        <v>11885</v>
      </c>
      <c r="C4067" s="103" t="s">
        <v>11886</v>
      </c>
      <c r="D4067" s="161">
        <v>365669</v>
      </c>
      <c r="E4067" s="161">
        <v>360359</v>
      </c>
      <c r="F4067" s="162">
        <f t="shared" si="220"/>
        <v>5310</v>
      </c>
      <c r="G4067" s="52">
        <f t="shared" si="219"/>
        <v>0.98547867060100802</v>
      </c>
      <c r="H4067" s="90"/>
    </row>
    <row r="4068" spans="1:8" s="17" customFormat="1" ht="25.5" outlineLevel="2">
      <c r="A4068" s="89" t="s">
        <v>418</v>
      </c>
      <c r="B4068" s="104" t="s">
        <v>2230</v>
      </c>
      <c r="C4068" s="103" t="s">
        <v>2229</v>
      </c>
      <c r="D4068" s="161">
        <v>4005900</v>
      </c>
      <c r="E4068" s="161">
        <v>1592000</v>
      </c>
      <c r="F4068" s="162">
        <f t="shared" si="220"/>
        <v>2413900</v>
      </c>
      <c r="G4068" s="52">
        <f t="shared" si="219"/>
        <v>0.39741381462343045</v>
      </c>
      <c r="H4068" s="90"/>
    </row>
    <row r="4069" spans="1:8" s="17" customFormat="1" ht="25.5" outlineLevel="2">
      <c r="A4069" s="89" t="s">
        <v>418</v>
      </c>
      <c r="B4069" s="104" t="s">
        <v>2228</v>
      </c>
      <c r="C4069" s="103" t="s">
        <v>2227</v>
      </c>
      <c r="D4069" s="161">
        <v>801180</v>
      </c>
      <c r="E4069" s="161">
        <v>800000</v>
      </c>
      <c r="F4069" s="162">
        <f t="shared" si="220"/>
        <v>1180</v>
      </c>
      <c r="G4069" s="52">
        <f t="shared" si="219"/>
        <v>0.99852717242067945</v>
      </c>
      <c r="H4069" s="90"/>
    </row>
    <row r="4070" spans="1:8" s="17" customFormat="1" ht="25.5" outlineLevel="2">
      <c r="A4070" s="89" t="s">
        <v>418</v>
      </c>
      <c r="B4070" s="104" t="s">
        <v>2224</v>
      </c>
      <c r="C4070" s="103" t="s">
        <v>2223</v>
      </c>
      <c r="D4070" s="161">
        <v>4807080</v>
      </c>
      <c r="E4070" s="161">
        <v>3531000</v>
      </c>
      <c r="F4070" s="162">
        <f t="shared" si="220"/>
        <v>1276080</v>
      </c>
      <c r="G4070" s="52">
        <f t="shared" si="219"/>
        <v>0.73454155121196241</v>
      </c>
      <c r="H4070" s="90"/>
    </row>
    <row r="4071" spans="1:8" s="17" customFormat="1" ht="38.25" outlineLevel="2">
      <c r="A4071" s="89" t="s">
        <v>418</v>
      </c>
      <c r="B4071" s="104" t="s">
        <v>2218</v>
      </c>
      <c r="C4071" s="103" t="s">
        <v>2217</v>
      </c>
      <c r="D4071" s="161">
        <v>1946867</v>
      </c>
      <c r="E4071" s="161">
        <v>1944000</v>
      </c>
      <c r="F4071" s="162">
        <f t="shared" si="220"/>
        <v>2867</v>
      </c>
      <c r="G4071" s="52">
        <f t="shared" si="219"/>
        <v>0.99852737757638299</v>
      </c>
      <c r="H4071" s="90"/>
    </row>
    <row r="4072" spans="1:8" s="17" customFormat="1" ht="38.25" outlineLevel="2">
      <c r="A4072" s="89" t="s">
        <v>418</v>
      </c>
      <c r="B4072" s="104" t="s">
        <v>2216</v>
      </c>
      <c r="C4072" s="103" t="s">
        <v>2215</v>
      </c>
      <c r="D4072" s="161">
        <v>490578</v>
      </c>
      <c r="E4072" s="161">
        <v>329326.06</v>
      </c>
      <c r="F4072" s="162">
        <f t="shared" si="220"/>
        <v>161251.94</v>
      </c>
      <c r="G4072" s="52">
        <f t="shared" si="219"/>
        <v>0.67130213747864764</v>
      </c>
      <c r="H4072" s="90"/>
    </row>
    <row r="4073" spans="1:8" s="17" customFormat="1" ht="25.5" outlineLevel="2">
      <c r="A4073" s="89" t="s">
        <v>418</v>
      </c>
      <c r="B4073" s="104" t="s">
        <v>2214</v>
      </c>
      <c r="C4073" s="103" t="s">
        <v>11145</v>
      </c>
      <c r="D4073" s="161">
        <v>4005900</v>
      </c>
      <c r="E4073" s="161">
        <v>3167515.17</v>
      </c>
      <c r="F4073" s="162">
        <f t="shared" si="220"/>
        <v>838384.83000000007</v>
      </c>
      <c r="G4073" s="52">
        <f t="shared" si="219"/>
        <v>0.79071249157492696</v>
      </c>
      <c r="H4073" s="90"/>
    </row>
    <row r="4074" spans="1:8" s="17" customFormat="1" outlineLevel="2">
      <c r="A4074" s="89" t="s">
        <v>418</v>
      </c>
      <c r="B4074" s="104" t="s">
        <v>2213</v>
      </c>
      <c r="C4074" s="103" t="s">
        <v>2212</v>
      </c>
      <c r="D4074" s="161">
        <v>1782626</v>
      </c>
      <c r="E4074" s="161">
        <v>1780000</v>
      </c>
      <c r="F4074" s="162">
        <f t="shared" si="220"/>
        <v>2626</v>
      </c>
      <c r="G4074" s="52">
        <f t="shared" si="219"/>
        <v>0.99852689234870351</v>
      </c>
      <c r="H4074" s="90"/>
    </row>
    <row r="4075" spans="1:8" s="17" customFormat="1" outlineLevel="2">
      <c r="A4075" s="89" t="s">
        <v>418</v>
      </c>
      <c r="B4075" s="104" t="s">
        <v>2211</v>
      </c>
      <c r="C4075" s="103" t="s">
        <v>2210</v>
      </c>
      <c r="D4075" s="161">
        <v>801180</v>
      </c>
      <c r="E4075" s="161">
        <v>651538.30000000005</v>
      </c>
      <c r="F4075" s="162">
        <f t="shared" si="220"/>
        <v>149641.69999999995</v>
      </c>
      <c r="G4075" s="52">
        <f t="shared" si="219"/>
        <v>0.8132233705284706</v>
      </c>
      <c r="H4075" s="90"/>
    </row>
    <row r="4076" spans="1:8" s="17" customFormat="1" ht="25.5" outlineLevel="2">
      <c r="A4076" s="89" t="s">
        <v>418</v>
      </c>
      <c r="B4076" s="104" t="s">
        <v>2207</v>
      </c>
      <c r="C4076" s="103" t="s">
        <v>2206</v>
      </c>
      <c r="D4076" s="161">
        <v>480708</v>
      </c>
      <c r="E4076" s="161">
        <v>431952</v>
      </c>
      <c r="F4076" s="162">
        <f t="shared" si="220"/>
        <v>48756</v>
      </c>
      <c r="G4076" s="52">
        <f t="shared" si="219"/>
        <v>0.89857460246136944</v>
      </c>
      <c r="H4076" s="90"/>
    </row>
    <row r="4077" spans="1:8" s="17" customFormat="1" ht="25.5" outlineLevel="2">
      <c r="A4077" s="89" t="s">
        <v>418</v>
      </c>
      <c r="B4077" s="104" t="s">
        <v>2201</v>
      </c>
      <c r="C4077" s="103" t="s">
        <v>2200</v>
      </c>
      <c r="D4077" s="161">
        <v>1201770</v>
      </c>
      <c r="E4077" s="161">
        <v>304560</v>
      </c>
      <c r="F4077" s="162">
        <f t="shared" si="220"/>
        <v>897210</v>
      </c>
      <c r="G4077" s="52">
        <f t="shared" si="219"/>
        <v>0.25342619636036845</v>
      </c>
      <c r="H4077" s="90"/>
    </row>
    <row r="4078" spans="1:8" s="17" customFormat="1" ht="25.5" outlineLevel="2">
      <c r="A4078" s="89" t="s">
        <v>418</v>
      </c>
      <c r="B4078" s="104" t="s">
        <v>2199</v>
      </c>
      <c r="C4078" s="103" t="s">
        <v>2198</v>
      </c>
      <c r="D4078" s="161">
        <v>240354</v>
      </c>
      <c r="E4078" s="161">
        <v>215977</v>
      </c>
      <c r="F4078" s="162">
        <f t="shared" si="220"/>
        <v>24377</v>
      </c>
      <c r="G4078" s="52">
        <f t="shared" si="219"/>
        <v>0.89857876299125461</v>
      </c>
      <c r="H4078" s="90"/>
    </row>
    <row r="4079" spans="1:8" s="17" customFormat="1" ht="38.25" outlineLevel="2">
      <c r="A4079" s="89" t="s">
        <v>418</v>
      </c>
      <c r="B4079" s="104" t="s">
        <v>2197</v>
      </c>
      <c r="C4079" s="103" t="s">
        <v>2196</v>
      </c>
      <c r="D4079" s="161">
        <v>1282360</v>
      </c>
      <c r="E4079" s="161">
        <v>835884</v>
      </c>
      <c r="F4079" s="162">
        <f t="shared" si="220"/>
        <v>446476</v>
      </c>
      <c r="G4079" s="52">
        <f t="shared" si="219"/>
        <v>0.65183255871986023</v>
      </c>
      <c r="H4079" s="90"/>
    </row>
    <row r="4080" spans="1:8" s="17" customFormat="1" outlineLevel="2">
      <c r="A4080" s="89" t="s">
        <v>418</v>
      </c>
      <c r="B4080" s="104" t="s">
        <v>2195</v>
      </c>
      <c r="C4080" s="103" t="s">
        <v>2194</v>
      </c>
      <c r="D4080" s="161">
        <v>520767</v>
      </c>
      <c r="E4080" s="161">
        <v>166000</v>
      </c>
      <c r="F4080" s="162">
        <f t="shared" si="220"/>
        <v>354767</v>
      </c>
      <c r="G4080" s="52">
        <f t="shared" si="219"/>
        <v>0.31876059734967843</v>
      </c>
      <c r="H4080" s="90"/>
    </row>
    <row r="4081" spans="1:8" s="17" customFormat="1" ht="114.75" outlineLevel="2">
      <c r="A4081" s="89" t="s">
        <v>418</v>
      </c>
      <c r="B4081" s="104" t="s">
        <v>11826</v>
      </c>
      <c r="C4081" s="103" t="s">
        <v>11827</v>
      </c>
      <c r="D4081" s="161">
        <v>160236</v>
      </c>
      <c r="E4081" s="161">
        <v>150776.57999999999</v>
      </c>
      <c r="F4081" s="162">
        <f t="shared" si="220"/>
        <v>9459.4200000000128</v>
      </c>
      <c r="G4081" s="52">
        <f t="shared" si="219"/>
        <v>0.94096570059162732</v>
      </c>
      <c r="H4081" s="90"/>
    </row>
    <row r="4082" spans="1:8" s="17" customFormat="1" ht="25.5" outlineLevel="2">
      <c r="A4082" s="89" t="s">
        <v>418</v>
      </c>
      <c r="B4082" s="104" t="s">
        <v>2189</v>
      </c>
      <c r="C4082" s="103" t="s">
        <v>2068</v>
      </c>
      <c r="D4082" s="161">
        <v>640944</v>
      </c>
      <c r="E4082" s="161">
        <v>640000</v>
      </c>
      <c r="F4082" s="162">
        <f t="shared" si="220"/>
        <v>944</v>
      </c>
      <c r="G4082" s="52">
        <f t="shared" si="219"/>
        <v>0.99852717242067945</v>
      </c>
      <c r="H4082" s="90"/>
    </row>
    <row r="4083" spans="1:8" s="17" customFormat="1" ht="25.5" outlineLevel="2">
      <c r="A4083" s="89" t="s">
        <v>418</v>
      </c>
      <c r="B4083" s="104" t="s">
        <v>2188</v>
      </c>
      <c r="C4083" s="103" t="s">
        <v>2187</v>
      </c>
      <c r="D4083" s="161">
        <v>165283.92000000001</v>
      </c>
      <c r="E4083" s="161">
        <v>148519</v>
      </c>
      <c r="F4083" s="162">
        <f t="shared" si="220"/>
        <v>16764.920000000013</v>
      </c>
      <c r="G4083" s="52">
        <f t="shared" si="219"/>
        <v>0.89856895940028525</v>
      </c>
      <c r="H4083" s="90"/>
    </row>
    <row r="4084" spans="1:8" s="17" customFormat="1" ht="25.5" outlineLevel="2">
      <c r="A4084" s="89" t="s">
        <v>418</v>
      </c>
      <c r="B4084" s="104" t="s">
        <v>2186</v>
      </c>
      <c r="C4084" s="103" t="s">
        <v>2185</v>
      </c>
      <c r="D4084" s="161">
        <v>1321947</v>
      </c>
      <c r="E4084" s="161">
        <v>1317360</v>
      </c>
      <c r="F4084" s="162">
        <f t="shared" si="220"/>
        <v>4587</v>
      </c>
      <c r="G4084" s="52">
        <f t="shared" si="219"/>
        <v>0.99653011807583813</v>
      </c>
      <c r="H4084" s="90"/>
    </row>
    <row r="4085" spans="1:8" s="17" customFormat="1" ht="25.5" outlineLevel="2">
      <c r="A4085" s="89" t="s">
        <v>418</v>
      </c>
      <c r="B4085" s="104" t="s">
        <v>2184</v>
      </c>
      <c r="C4085" s="103" t="s">
        <v>2183</v>
      </c>
      <c r="D4085" s="161">
        <v>2405900</v>
      </c>
      <c r="E4085" s="161">
        <v>400000</v>
      </c>
      <c r="F4085" s="162">
        <f t="shared" si="220"/>
        <v>2005900</v>
      </c>
      <c r="G4085" s="52">
        <f t="shared" si="219"/>
        <v>0.1662579492081965</v>
      </c>
      <c r="H4085" s="90"/>
    </row>
    <row r="4086" spans="1:8" s="17" customFormat="1" ht="51" outlineLevel="2">
      <c r="A4086" s="89" t="s">
        <v>418</v>
      </c>
      <c r="B4086" s="104" t="s">
        <v>2182</v>
      </c>
      <c r="C4086" s="103" t="s">
        <v>2181</v>
      </c>
      <c r="D4086" s="161">
        <v>400590</v>
      </c>
      <c r="E4086" s="161">
        <v>72000</v>
      </c>
      <c r="F4086" s="162">
        <f t="shared" si="220"/>
        <v>328590</v>
      </c>
      <c r="G4086" s="52">
        <f t="shared" si="219"/>
        <v>0.17973489103572232</v>
      </c>
      <c r="H4086" s="90"/>
    </row>
    <row r="4087" spans="1:8" s="17" customFormat="1" ht="51" outlineLevel="2">
      <c r="A4087" s="89" t="s">
        <v>418</v>
      </c>
      <c r="B4087" s="104" t="s">
        <v>11624</v>
      </c>
      <c r="C4087" s="103" t="s">
        <v>11625</v>
      </c>
      <c r="D4087" s="161">
        <v>200295</v>
      </c>
      <c r="E4087" s="161">
        <v>199298.49</v>
      </c>
      <c r="F4087" s="162">
        <f t="shared" si="220"/>
        <v>996.51000000000931</v>
      </c>
      <c r="G4087" s="52">
        <f t="shared" si="219"/>
        <v>0.99502478843705533</v>
      </c>
      <c r="H4087" s="90"/>
    </row>
    <row r="4088" spans="1:8" s="17" customFormat="1" ht="63.75" outlineLevel="2">
      <c r="A4088" s="89" t="s">
        <v>418</v>
      </c>
      <c r="B4088" s="104" t="s">
        <v>2178</v>
      </c>
      <c r="C4088" s="103" t="s">
        <v>2177</v>
      </c>
      <c r="D4088" s="161">
        <v>5608260</v>
      </c>
      <c r="E4088" s="161">
        <v>1414662.75</v>
      </c>
      <c r="F4088" s="162">
        <f t="shared" si="220"/>
        <v>4193597.25</v>
      </c>
      <c r="G4088" s="52">
        <f t="shared" si="219"/>
        <v>0.25224628494399332</v>
      </c>
      <c r="H4088" s="90"/>
    </row>
    <row r="4089" spans="1:8" s="17" customFormat="1" ht="38.25" outlineLevel="2">
      <c r="A4089" s="89" t="s">
        <v>418</v>
      </c>
      <c r="B4089" s="104" t="s">
        <v>12160</v>
      </c>
      <c r="C4089" s="103" t="s">
        <v>12161</v>
      </c>
      <c r="D4089" s="161">
        <v>220325</v>
      </c>
      <c r="E4089" s="161">
        <v>219744.31</v>
      </c>
      <c r="F4089" s="162">
        <f t="shared" si="220"/>
        <v>580.69000000000233</v>
      </c>
      <c r="G4089" s="52">
        <f t="shared" si="219"/>
        <v>0.99736439350958805</v>
      </c>
      <c r="H4089" s="90"/>
    </row>
    <row r="4090" spans="1:8" s="17" customFormat="1" ht="51" outlineLevel="2">
      <c r="A4090" s="89" t="s">
        <v>418</v>
      </c>
      <c r="B4090" s="104" t="s">
        <v>11716</v>
      </c>
      <c r="C4090" s="103" t="s">
        <v>11717</v>
      </c>
      <c r="D4090" s="161">
        <v>160236</v>
      </c>
      <c r="E4090" s="161">
        <v>160198.91</v>
      </c>
      <c r="F4090" s="162">
        <f t="shared" si="220"/>
        <v>37.089999999996508</v>
      </c>
      <c r="G4090" s="52">
        <f t="shared" si="219"/>
        <v>0.99976852891984325</v>
      </c>
      <c r="H4090" s="90"/>
    </row>
    <row r="4091" spans="1:8" s="17" customFormat="1" ht="38.25" outlineLevel="2">
      <c r="A4091" s="89" t="s">
        <v>418</v>
      </c>
      <c r="B4091" s="104" t="s">
        <v>2170</v>
      </c>
      <c r="C4091" s="103" t="s">
        <v>2169</v>
      </c>
      <c r="D4091" s="161">
        <v>3204720</v>
      </c>
      <c r="E4091" s="161">
        <v>640000</v>
      </c>
      <c r="F4091" s="162">
        <f t="shared" si="220"/>
        <v>2564720</v>
      </c>
      <c r="G4091" s="52">
        <f t="shared" si="219"/>
        <v>0.19970543448413591</v>
      </c>
      <c r="H4091" s="90"/>
    </row>
    <row r="4092" spans="1:8" s="17" customFormat="1" outlineLevel="2">
      <c r="A4092" s="89" t="s">
        <v>418</v>
      </c>
      <c r="B4092" s="104" t="s">
        <v>2168</v>
      </c>
      <c r="C4092" s="103" t="s">
        <v>2046</v>
      </c>
      <c r="D4092" s="161">
        <v>1161711</v>
      </c>
      <c r="E4092" s="161">
        <v>767616</v>
      </c>
      <c r="F4092" s="162">
        <f t="shared" si="220"/>
        <v>394095</v>
      </c>
      <c r="G4092" s="52">
        <f t="shared" si="219"/>
        <v>0.66076330515937265</v>
      </c>
      <c r="H4092" s="90"/>
    </row>
    <row r="4093" spans="1:8" s="17" customFormat="1" ht="25.5" outlineLevel="2">
      <c r="A4093" s="89" t="s">
        <v>418</v>
      </c>
      <c r="B4093" s="104" t="s">
        <v>2167</v>
      </c>
      <c r="C4093" s="103" t="s">
        <v>2166</v>
      </c>
      <c r="D4093" s="161">
        <v>8011800</v>
      </c>
      <c r="E4093" s="161">
        <v>6681839</v>
      </c>
      <c r="F4093" s="162">
        <f t="shared" si="220"/>
        <v>1329961</v>
      </c>
      <c r="G4093" s="52">
        <f t="shared" si="219"/>
        <v>0.83399972540502754</v>
      </c>
      <c r="H4093" s="90"/>
    </row>
    <row r="4094" spans="1:8" s="17" customFormat="1" ht="25.5" outlineLevel="2">
      <c r="A4094" s="89" t="s">
        <v>418</v>
      </c>
      <c r="B4094" s="104" t="s">
        <v>2165</v>
      </c>
      <c r="C4094" s="103" t="s">
        <v>2164</v>
      </c>
      <c r="D4094" s="161">
        <v>1602360</v>
      </c>
      <c r="E4094" s="161">
        <v>1439839</v>
      </c>
      <c r="F4094" s="162">
        <f t="shared" si="220"/>
        <v>162521</v>
      </c>
      <c r="G4094" s="52">
        <f t="shared" si="219"/>
        <v>0.89857397838188668</v>
      </c>
      <c r="H4094" s="90"/>
    </row>
    <row r="4095" spans="1:8" s="17" customFormat="1" ht="38.25" outlineLevel="2">
      <c r="A4095" s="89" t="s">
        <v>418</v>
      </c>
      <c r="B4095" s="104" t="s">
        <v>2163</v>
      </c>
      <c r="C4095" s="103" t="s">
        <v>2162</v>
      </c>
      <c r="D4095" s="161">
        <v>360531</v>
      </c>
      <c r="E4095" s="161">
        <v>360000</v>
      </c>
      <c r="F4095" s="162">
        <f t="shared" si="220"/>
        <v>531</v>
      </c>
      <c r="G4095" s="52">
        <f t="shared" si="219"/>
        <v>0.99852717242067945</v>
      </c>
      <c r="H4095" s="90"/>
    </row>
    <row r="4096" spans="1:8" s="17" customFormat="1" ht="25.5" outlineLevel="2">
      <c r="A4096" s="89" t="s">
        <v>418</v>
      </c>
      <c r="B4096" s="104" t="s">
        <v>2159</v>
      </c>
      <c r="C4096" s="103" t="s">
        <v>2158</v>
      </c>
      <c r="D4096" s="161">
        <v>1201770</v>
      </c>
      <c r="E4096" s="161">
        <v>1079880</v>
      </c>
      <c r="F4096" s="162">
        <f t="shared" si="220"/>
        <v>121890</v>
      </c>
      <c r="G4096" s="52">
        <f t="shared" si="219"/>
        <v>0.89857460246136944</v>
      </c>
      <c r="H4096" s="90"/>
    </row>
    <row r="4097" spans="1:8" s="17" customFormat="1" ht="25.5" outlineLevel="2">
      <c r="A4097" s="89" t="s">
        <v>418</v>
      </c>
      <c r="B4097" s="104" t="s">
        <v>2155</v>
      </c>
      <c r="C4097" s="103" t="s">
        <v>2154</v>
      </c>
      <c r="D4097" s="161">
        <v>801180</v>
      </c>
      <c r="E4097" s="161">
        <v>524000</v>
      </c>
      <c r="F4097" s="162">
        <f t="shared" si="220"/>
        <v>277180</v>
      </c>
      <c r="G4097" s="52">
        <f t="shared" si="219"/>
        <v>0.65403529793554505</v>
      </c>
      <c r="H4097" s="90"/>
    </row>
    <row r="4098" spans="1:8" s="17" customFormat="1" ht="25.5" outlineLevel="2">
      <c r="A4098" s="89" t="s">
        <v>418</v>
      </c>
      <c r="B4098" s="104" t="s">
        <v>2153</v>
      </c>
      <c r="C4098" s="103" t="s">
        <v>2152</v>
      </c>
      <c r="D4098" s="161">
        <v>1674160</v>
      </c>
      <c r="E4098" s="161">
        <v>1314651.1299999999</v>
      </c>
      <c r="F4098" s="162">
        <f t="shared" si="220"/>
        <v>359508.87000000011</v>
      </c>
      <c r="G4098" s="52">
        <f t="shared" si="219"/>
        <v>0.78526014837291536</v>
      </c>
      <c r="H4098" s="90"/>
    </row>
    <row r="4099" spans="1:8" s="17" customFormat="1" outlineLevel="2">
      <c r="A4099" s="89" t="s">
        <v>418</v>
      </c>
      <c r="B4099" s="104" t="s">
        <v>2150</v>
      </c>
      <c r="C4099" s="103" t="s">
        <v>2082</v>
      </c>
      <c r="D4099" s="161">
        <v>2002950</v>
      </c>
      <c r="E4099" s="161">
        <v>1799800</v>
      </c>
      <c r="F4099" s="162">
        <f t="shared" si="220"/>
        <v>203150</v>
      </c>
      <c r="G4099" s="52">
        <f t="shared" ref="G4099:G4142" si="221">E4099/D4099</f>
        <v>0.89857460246136944</v>
      </c>
      <c r="H4099" s="90"/>
    </row>
    <row r="4100" spans="1:8" s="17" customFormat="1" ht="38.25" outlineLevel="2">
      <c r="A4100" s="89" t="s">
        <v>418</v>
      </c>
      <c r="B4100" s="104" t="s">
        <v>2149</v>
      </c>
      <c r="C4100" s="103" t="s">
        <v>2148</v>
      </c>
      <c r="D4100" s="161">
        <v>3204720</v>
      </c>
      <c r="E4100" s="161">
        <v>2879680.97</v>
      </c>
      <c r="F4100" s="162">
        <f t="shared" si="220"/>
        <v>325039.0299999998</v>
      </c>
      <c r="G4100" s="52">
        <f t="shared" si="221"/>
        <v>0.89857490513991867</v>
      </c>
      <c r="H4100" s="90"/>
    </row>
    <row r="4101" spans="1:8" s="17" customFormat="1" ht="25.5" outlineLevel="2">
      <c r="A4101" s="89" t="s">
        <v>418</v>
      </c>
      <c r="B4101" s="104" t="s">
        <v>12162</v>
      </c>
      <c r="C4101" s="103" t="s">
        <v>12163</v>
      </c>
      <c r="D4101" s="161">
        <v>1001475</v>
      </c>
      <c r="E4101" s="161">
        <v>963401.65</v>
      </c>
      <c r="F4101" s="162">
        <f t="shared" si="220"/>
        <v>38073.349999999977</v>
      </c>
      <c r="G4101" s="52">
        <f t="shared" si="221"/>
        <v>0.96198272547991714</v>
      </c>
      <c r="H4101" s="90"/>
    </row>
    <row r="4102" spans="1:8" s="17" customFormat="1" ht="25.5" outlineLevel="2">
      <c r="A4102" s="89" t="s">
        <v>418</v>
      </c>
      <c r="B4102" s="104" t="s">
        <v>11718</v>
      </c>
      <c r="C4102" s="103" t="s">
        <v>11719</v>
      </c>
      <c r="D4102" s="161">
        <v>1201770</v>
      </c>
      <c r="E4102" s="161">
        <v>1200000</v>
      </c>
      <c r="F4102" s="162">
        <f t="shared" si="220"/>
        <v>1770</v>
      </c>
      <c r="G4102" s="52">
        <f t="shared" si="221"/>
        <v>0.99852717242067945</v>
      </c>
      <c r="H4102" s="90"/>
    </row>
    <row r="4103" spans="1:8" s="17" customFormat="1" ht="25.5" outlineLevel="2">
      <c r="A4103" s="89" t="s">
        <v>418</v>
      </c>
      <c r="B4103" s="104" t="s">
        <v>2145</v>
      </c>
      <c r="C4103" s="103" t="s">
        <v>2144</v>
      </c>
      <c r="D4103" s="161">
        <v>3100967.2</v>
      </c>
      <c r="E4103" s="161">
        <v>3100967</v>
      </c>
      <c r="F4103" s="162">
        <f t="shared" si="220"/>
        <v>0.20000000018626451</v>
      </c>
      <c r="G4103" s="52">
        <f t="shared" si="221"/>
        <v>0.99999993550399369</v>
      </c>
      <c r="H4103" s="90"/>
    </row>
    <row r="4104" spans="1:8" s="17" customFormat="1" ht="63.75" outlineLevel="2">
      <c r="A4104" s="89" t="s">
        <v>418</v>
      </c>
      <c r="B4104" s="104" t="s">
        <v>2143</v>
      </c>
      <c r="C4104" s="103" t="s">
        <v>2142</v>
      </c>
      <c r="D4104" s="161">
        <v>2802950</v>
      </c>
      <c r="E4104" s="161">
        <v>2589362.86</v>
      </c>
      <c r="F4104" s="162">
        <f t="shared" si="220"/>
        <v>213587.14000000013</v>
      </c>
      <c r="G4104" s="52">
        <f t="shared" si="221"/>
        <v>0.92379916159760245</v>
      </c>
      <c r="H4104" s="90"/>
    </row>
    <row r="4105" spans="1:8" s="17" customFormat="1" outlineLevel="2">
      <c r="A4105" s="89" t="s">
        <v>418</v>
      </c>
      <c r="B4105" s="104" t="s">
        <v>11887</v>
      </c>
      <c r="C4105" s="103" t="s">
        <v>11888</v>
      </c>
      <c r="D4105" s="161">
        <v>262370</v>
      </c>
      <c r="E4105" s="161">
        <v>179575.32</v>
      </c>
      <c r="F4105" s="162">
        <f t="shared" si="220"/>
        <v>82794.679999999993</v>
      </c>
      <c r="G4105" s="52">
        <f t="shared" si="221"/>
        <v>0.68443541563440946</v>
      </c>
      <c r="H4105" s="90"/>
    </row>
    <row r="4106" spans="1:8" s="17" customFormat="1" ht="38.25" outlineLevel="2">
      <c r="A4106" s="89" t="s">
        <v>418</v>
      </c>
      <c r="B4106" s="104" t="s">
        <v>2137</v>
      </c>
      <c r="C4106" s="103" t="s">
        <v>2136</v>
      </c>
      <c r="D4106" s="161">
        <v>1602360</v>
      </c>
      <c r="E4106" s="161">
        <v>1408088.27</v>
      </c>
      <c r="F4106" s="162">
        <f t="shared" ref="F4106:F4142" si="222">D4106-E4106</f>
        <v>194271.72999999998</v>
      </c>
      <c r="G4106" s="52">
        <f t="shared" si="221"/>
        <v>0.87875899922614142</v>
      </c>
      <c r="H4106" s="90"/>
    </row>
    <row r="4107" spans="1:8" s="17" customFormat="1" ht="25.5" outlineLevel="2">
      <c r="A4107" s="89" t="s">
        <v>418</v>
      </c>
      <c r="B4107" s="104" t="s">
        <v>2133</v>
      </c>
      <c r="C4107" s="103" t="s">
        <v>2132</v>
      </c>
      <c r="D4107" s="161">
        <v>4005900</v>
      </c>
      <c r="E4107" s="161">
        <v>3113701</v>
      </c>
      <c r="F4107" s="162">
        <f t="shared" si="222"/>
        <v>892199</v>
      </c>
      <c r="G4107" s="52">
        <f t="shared" si="221"/>
        <v>0.77727876382336059</v>
      </c>
      <c r="H4107" s="90"/>
    </row>
    <row r="4108" spans="1:8" s="17" customFormat="1" ht="25.5" outlineLevel="2">
      <c r="A4108" s="89" t="s">
        <v>418</v>
      </c>
      <c r="B4108" s="104" t="s">
        <v>2131</v>
      </c>
      <c r="C4108" s="103" t="s">
        <v>2130</v>
      </c>
      <c r="D4108" s="161">
        <v>1321947</v>
      </c>
      <c r="E4108" s="161">
        <v>1236477.5900000001</v>
      </c>
      <c r="F4108" s="162">
        <f t="shared" si="222"/>
        <v>85469.409999999916</v>
      </c>
      <c r="G4108" s="52">
        <f t="shared" si="221"/>
        <v>0.93534581189714872</v>
      </c>
      <c r="H4108" s="90"/>
    </row>
    <row r="4109" spans="1:8" s="17" customFormat="1" outlineLevel="2">
      <c r="A4109" s="89" t="s">
        <v>418</v>
      </c>
      <c r="B4109" s="104" t="s">
        <v>2127</v>
      </c>
      <c r="C4109" s="103" t="s">
        <v>2126</v>
      </c>
      <c r="D4109" s="161">
        <v>1201770</v>
      </c>
      <c r="E4109" s="161">
        <v>1106713.08</v>
      </c>
      <c r="F4109" s="162">
        <f t="shared" si="222"/>
        <v>95056.919999999925</v>
      </c>
      <c r="G4109" s="52">
        <f t="shared" si="221"/>
        <v>0.92090256871115106</v>
      </c>
      <c r="H4109" s="90"/>
    </row>
    <row r="4110" spans="1:8" s="17" customFormat="1" ht="25.5" outlineLevel="2">
      <c r="A4110" s="89" t="s">
        <v>418</v>
      </c>
      <c r="B4110" s="104" t="s">
        <v>2125</v>
      </c>
      <c r="C4110" s="103" t="s">
        <v>2124</v>
      </c>
      <c r="D4110" s="161">
        <v>1201770</v>
      </c>
      <c r="E4110" s="161">
        <v>940554.46</v>
      </c>
      <c r="F4110" s="162">
        <f t="shared" si="222"/>
        <v>261215.54000000004</v>
      </c>
      <c r="G4110" s="52">
        <f t="shared" si="221"/>
        <v>0.78264098787621583</v>
      </c>
      <c r="H4110" s="90"/>
    </row>
    <row r="4111" spans="1:8" s="17" customFormat="1" ht="38.25" outlineLevel="2">
      <c r="A4111" s="89" t="s">
        <v>418</v>
      </c>
      <c r="B4111" s="104" t="s">
        <v>2123</v>
      </c>
      <c r="C4111" s="103" t="s">
        <v>2122</v>
      </c>
      <c r="D4111" s="161">
        <v>721062</v>
      </c>
      <c r="E4111" s="161">
        <v>444458.83</v>
      </c>
      <c r="F4111" s="162">
        <f t="shared" si="222"/>
        <v>276603.17</v>
      </c>
      <c r="G4111" s="52">
        <f t="shared" si="221"/>
        <v>0.6163947483018104</v>
      </c>
      <c r="H4111" s="90"/>
    </row>
    <row r="4112" spans="1:8" s="17" customFormat="1" ht="25.5" outlineLevel="2">
      <c r="A4112" s="89" t="s">
        <v>418</v>
      </c>
      <c r="B4112" s="104" t="s">
        <v>2121</v>
      </c>
      <c r="C4112" s="103" t="s">
        <v>2120</v>
      </c>
      <c r="D4112" s="161">
        <v>801180</v>
      </c>
      <c r="E4112" s="161">
        <v>343000</v>
      </c>
      <c r="F4112" s="162">
        <f t="shared" si="222"/>
        <v>458180</v>
      </c>
      <c r="G4112" s="52">
        <f t="shared" si="221"/>
        <v>0.42811852517536636</v>
      </c>
      <c r="H4112" s="90"/>
    </row>
    <row r="4113" spans="1:8" s="17" customFormat="1" ht="38.25" outlineLevel="2">
      <c r="A4113" s="89" t="s">
        <v>418</v>
      </c>
      <c r="B4113" s="104" t="s">
        <v>2107</v>
      </c>
      <c r="C4113" s="103" t="s">
        <v>2106</v>
      </c>
      <c r="D4113" s="161">
        <v>801180</v>
      </c>
      <c r="E4113" s="161">
        <v>800000</v>
      </c>
      <c r="F4113" s="162">
        <f t="shared" si="222"/>
        <v>1180</v>
      </c>
      <c r="G4113" s="52">
        <f t="shared" si="221"/>
        <v>0.99852717242067945</v>
      </c>
      <c r="H4113" s="90"/>
    </row>
    <row r="4114" spans="1:8" s="17" customFormat="1" ht="38.25" outlineLevel="2">
      <c r="A4114" s="89" t="s">
        <v>418</v>
      </c>
      <c r="B4114" s="104" t="s">
        <v>2097</v>
      </c>
      <c r="C4114" s="103" t="s">
        <v>2096</v>
      </c>
      <c r="D4114" s="161">
        <v>400590</v>
      </c>
      <c r="E4114" s="161">
        <v>400000</v>
      </c>
      <c r="F4114" s="162">
        <f t="shared" si="222"/>
        <v>590</v>
      </c>
      <c r="G4114" s="52">
        <f t="shared" si="221"/>
        <v>0.99852717242067945</v>
      </c>
      <c r="H4114" s="90"/>
    </row>
    <row r="4115" spans="1:8" s="17" customFormat="1" ht="25.5" outlineLevel="2">
      <c r="A4115" s="89" t="s">
        <v>418</v>
      </c>
      <c r="B4115" s="104" t="s">
        <v>2081</v>
      </c>
      <c r="C4115" s="103" t="s">
        <v>2080</v>
      </c>
      <c r="D4115" s="161">
        <v>1001475</v>
      </c>
      <c r="E4115" s="161">
        <v>592997.37</v>
      </c>
      <c r="F4115" s="162">
        <f t="shared" si="222"/>
        <v>408477.63</v>
      </c>
      <c r="G4115" s="52">
        <f t="shared" si="221"/>
        <v>0.5921239871189995</v>
      </c>
      <c r="H4115" s="90"/>
    </row>
    <row r="4116" spans="1:8" s="17" customFormat="1" ht="25.5" outlineLevel="2">
      <c r="A4116" s="89" t="s">
        <v>418</v>
      </c>
      <c r="B4116" s="104" t="s">
        <v>2079</v>
      </c>
      <c r="C4116" s="103" t="s">
        <v>2078</v>
      </c>
      <c r="D4116" s="161">
        <v>1001475</v>
      </c>
      <c r="E4116" s="161">
        <v>200000</v>
      </c>
      <c r="F4116" s="162">
        <f t="shared" si="222"/>
        <v>801475</v>
      </c>
      <c r="G4116" s="52">
        <f t="shared" si="221"/>
        <v>0.19970543448413591</v>
      </c>
      <c r="H4116" s="90"/>
    </row>
    <row r="4117" spans="1:8" s="17" customFormat="1" ht="25.5" outlineLevel="2">
      <c r="A4117" s="89" t="s">
        <v>418</v>
      </c>
      <c r="B4117" s="104" t="s">
        <v>11720</v>
      </c>
      <c r="C4117" s="103" t="s">
        <v>2206</v>
      </c>
      <c r="D4117" s="161">
        <v>600885</v>
      </c>
      <c r="E4117" s="161">
        <v>568851.03</v>
      </c>
      <c r="F4117" s="162">
        <f t="shared" si="222"/>
        <v>32033.969999999972</v>
      </c>
      <c r="G4117" s="52">
        <f t="shared" si="221"/>
        <v>0.94668868419081864</v>
      </c>
      <c r="H4117" s="90"/>
    </row>
    <row r="4118" spans="1:8" s="17" customFormat="1" ht="38.25" outlineLevel="2">
      <c r="A4118" s="89" t="s">
        <v>418</v>
      </c>
      <c r="B4118" s="104" t="s">
        <v>11404</v>
      </c>
      <c r="C4118" s="103" t="s">
        <v>11405</v>
      </c>
      <c r="D4118" s="161">
        <v>425627</v>
      </c>
      <c r="E4118" s="161">
        <v>342314.74</v>
      </c>
      <c r="F4118" s="162">
        <f t="shared" si="222"/>
        <v>83312.260000000009</v>
      </c>
      <c r="G4118" s="52">
        <f t="shared" si="221"/>
        <v>0.80425992711928518</v>
      </c>
      <c r="H4118" s="90"/>
    </row>
    <row r="4119" spans="1:8" s="17" customFormat="1" ht="25.5" outlineLevel="2">
      <c r="A4119" s="89" t="s">
        <v>418</v>
      </c>
      <c r="B4119" s="104" t="s">
        <v>2075</v>
      </c>
      <c r="C4119" s="103" t="s">
        <v>2074</v>
      </c>
      <c r="D4119" s="161">
        <v>300443</v>
      </c>
      <c r="E4119" s="161">
        <v>300000</v>
      </c>
      <c r="F4119" s="162">
        <f t="shared" si="222"/>
        <v>443</v>
      </c>
      <c r="G4119" s="52">
        <f t="shared" si="221"/>
        <v>0.99852551066258821</v>
      </c>
      <c r="H4119" s="90"/>
    </row>
    <row r="4120" spans="1:8" s="17" customFormat="1" ht="51" outlineLevel="2">
      <c r="A4120" s="89" t="s">
        <v>418</v>
      </c>
      <c r="B4120" s="104" t="s">
        <v>2073</v>
      </c>
      <c r="C4120" s="103" t="s">
        <v>2072</v>
      </c>
      <c r="D4120" s="161">
        <v>1001475</v>
      </c>
      <c r="E4120" s="161">
        <v>983460.37</v>
      </c>
      <c r="F4120" s="162">
        <f t="shared" si="222"/>
        <v>18014.630000000005</v>
      </c>
      <c r="G4120" s="52">
        <f t="shared" si="221"/>
        <v>0.98201190244389525</v>
      </c>
      <c r="H4120" s="90"/>
    </row>
    <row r="4121" spans="1:8" s="17" customFormat="1" ht="38.25" outlineLevel="2">
      <c r="A4121" s="89" t="s">
        <v>418</v>
      </c>
      <c r="B4121" s="104" t="s">
        <v>11410</v>
      </c>
      <c r="C4121" s="103" t="s">
        <v>2069</v>
      </c>
      <c r="D4121" s="161">
        <v>100148</v>
      </c>
      <c r="E4121" s="161">
        <v>39363.65</v>
      </c>
      <c r="F4121" s="162">
        <f t="shared" si="222"/>
        <v>60784.35</v>
      </c>
      <c r="G4121" s="52">
        <f t="shared" si="221"/>
        <v>0.39305477892718776</v>
      </c>
      <c r="H4121" s="90"/>
    </row>
    <row r="4122" spans="1:8" s="17" customFormat="1" ht="25.5" outlineLevel="2">
      <c r="A4122" s="89" t="s">
        <v>418</v>
      </c>
      <c r="B4122" s="104" t="s">
        <v>11406</v>
      </c>
      <c r="C4122" s="103" t="s">
        <v>11407</v>
      </c>
      <c r="D4122" s="161">
        <v>2002950</v>
      </c>
      <c r="E4122" s="161">
        <v>1997806.73</v>
      </c>
      <c r="F4122" s="162">
        <f t="shared" si="222"/>
        <v>5143.2700000000186</v>
      </c>
      <c r="G4122" s="52">
        <f t="shared" si="221"/>
        <v>0.99743215257495199</v>
      </c>
      <c r="H4122" s="90"/>
    </row>
    <row r="4123" spans="1:8" s="17" customFormat="1" ht="25.5" outlineLevel="2">
      <c r="A4123" s="89" t="s">
        <v>418</v>
      </c>
      <c r="B4123" s="104" t="s">
        <v>2063</v>
      </c>
      <c r="C4123" s="103" t="s">
        <v>2062</v>
      </c>
      <c r="D4123" s="161">
        <v>1001475</v>
      </c>
      <c r="E4123" s="161">
        <v>208000</v>
      </c>
      <c r="F4123" s="162">
        <f t="shared" si="222"/>
        <v>793475</v>
      </c>
      <c r="G4123" s="52">
        <f t="shared" si="221"/>
        <v>0.20769365186350133</v>
      </c>
      <c r="H4123" s="90"/>
    </row>
    <row r="4124" spans="1:8" s="17" customFormat="1" ht="25.5" outlineLevel="2">
      <c r="A4124" s="89" t="s">
        <v>418</v>
      </c>
      <c r="B4124" s="104" t="s">
        <v>11626</v>
      </c>
      <c r="C4124" s="103" t="s">
        <v>11627</v>
      </c>
      <c r="D4124" s="161">
        <v>500738</v>
      </c>
      <c r="E4124" s="161">
        <v>404318.34</v>
      </c>
      <c r="F4124" s="162">
        <f t="shared" si="222"/>
        <v>96419.659999999974</v>
      </c>
      <c r="G4124" s="52">
        <f t="shared" si="221"/>
        <v>0.80744489134038167</v>
      </c>
      <c r="H4124" s="90"/>
    </row>
    <row r="4125" spans="1:8" s="17" customFormat="1" ht="25.5" outlineLevel="2">
      <c r="A4125" s="89" t="s">
        <v>418</v>
      </c>
      <c r="B4125" s="104" t="s">
        <v>11889</v>
      </c>
      <c r="C4125" s="103" t="s">
        <v>11890</v>
      </c>
      <c r="D4125" s="161">
        <v>200295</v>
      </c>
      <c r="E4125" s="161">
        <v>198295.15</v>
      </c>
      <c r="F4125" s="162">
        <f t="shared" si="222"/>
        <v>1999.8500000000058</v>
      </c>
      <c r="G4125" s="52">
        <f t="shared" si="221"/>
        <v>0.99001547717117244</v>
      </c>
      <c r="H4125" s="90"/>
    </row>
    <row r="4126" spans="1:8" s="17" customFormat="1" ht="25.5" outlineLevel="2">
      <c r="A4126" s="89" t="s">
        <v>418</v>
      </c>
      <c r="B4126" s="104" t="s">
        <v>2052</v>
      </c>
      <c r="C4126" s="103" t="s">
        <v>2051</v>
      </c>
      <c r="D4126" s="161">
        <v>500738</v>
      </c>
      <c r="E4126" s="161">
        <v>58503.3</v>
      </c>
      <c r="F4126" s="162">
        <v>442234.7</v>
      </c>
      <c r="G4126" s="52">
        <f t="shared" si="221"/>
        <v>0.11683415279048126</v>
      </c>
      <c r="H4126" s="90"/>
    </row>
    <row r="4127" spans="1:8" s="17" customFormat="1" ht="25.5" outlineLevel="2">
      <c r="A4127" s="89" t="s">
        <v>418</v>
      </c>
      <c r="B4127" s="104" t="s">
        <v>12164</v>
      </c>
      <c r="C4127" s="103" t="s">
        <v>12165</v>
      </c>
      <c r="D4127" s="161">
        <v>500590</v>
      </c>
      <c r="E4127" s="161">
        <v>406229.04</v>
      </c>
      <c r="F4127" s="162">
        <f t="shared" si="222"/>
        <v>94360.960000000021</v>
      </c>
      <c r="G4127" s="52">
        <f t="shared" si="221"/>
        <v>0.81150050939890928</v>
      </c>
      <c r="H4127" s="90"/>
    </row>
    <row r="4128" spans="1:8" s="17" customFormat="1" ht="25.5" outlineLevel="2">
      <c r="A4128" s="89" t="s">
        <v>418</v>
      </c>
      <c r="B4128" s="104" t="s">
        <v>11721</v>
      </c>
      <c r="C4128" s="103" t="s">
        <v>11722</v>
      </c>
      <c r="D4128" s="161">
        <v>1001475</v>
      </c>
      <c r="E4128" s="161">
        <v>799338.25</v>
      </c>
      <c r="F4128" s="162">
        <f t="shared" si="222"/>
        <v>202136.75</v>
      </c>
      <c r="G4128" s="52">
        <f t="shared" si="221"/>
        <v>0.7981609625801942</v>
      </c>
      <c r="H4128" s="90"/>
    </row>
    <row r="4129" spans="1:8" s="17" customFormat="1" ht="25.5" outlineLevel="2">
      <c r="A4129" s="89" t="s">
        <v>418</v>
      </c>
      <c r="B4129" s="104" t="s">
        <v>12011</v>
      </c>
      <c r="C4129" s="103" t="s">
        <v>12012</v>
      </c>
      <c r="D4129" s="161">
        <v>1001475</v>
      </c>
      <c r="E4129" s="161">
        <v>988139.82</v>
      </c>
      <c r="F4129" s="162">
        <f t="shared" si="222"/>
        <v>13335.180000000051</v>
      </c>
      <c r="G4129" s="52">
        <f t="shared" si="221"/>
        <v>0.98668446042087921</v>
      </c>
      <c r="H4129" s="90"/>
    </row>
    <row r="4130" spans="1:8" s="17" customFormat="1" outlineLevel="2">
      <c r="A4130" s="89" t="s">
        <v>418</v>
      </c>
      <c r="B4130" s="104" t="s">
        <v>2035</v>
      </c>
      <c r="C4130" s="103" t="s">
        <v>2034</v>
      </c>
      <c r="D4130" s="161">
        <v>450664</v>
      </c>
      <c r="E4130" s="161">
        <v>450650</v>
      </c>
      <c r="F4130" s="162">
        <f t="shared" si="222"/>
        <v>14</v>
      </c>
      <c r="G4130" s="52">
        <f t="shared" si="221"/>
        <v>0.99996893472742443</v>
      </c>
      <c r="H4130" s="90"/>
    </row>
    <row r="4131" spans="1:8" s="17" customFormat="1" ht="25.5" outlineLevel="2">
      <c r="A4131" s="89" t="s">
        <v>418</v>
      </c>
      <c r="B4131" s="104" t="s">
        <v>2027</v>
      </c>
      <c r="C4131" s="103" t="s">
        <v>2026</v>
      </c>
      <c r="D4131" s="161">
        <v>200369</v>
      </c>
      <c r="E4131" s="161">
        <v>99200</v>
      </c>
      <c r="F4131" s="162">
        <f t="shared" si="222"/>
        <v>101169</v>
      </c>
      <c r="G4131" s="52">
        <f t="shared" si="221"/>
        <v>0.49508656528704542</v>
      </c>
      <c r="H4131" s="90"/>
    </row>
    <row r="4132" spans="1:8" s="17" customFormat="1" ht="25.5" outlineLevel="2">
      <c r="A4132" s="89" t="s">
        <v>418</v>
      </c>
      <c r="B4132" s="104" t="s">
        <v>2027</v>
      </c>
      <c r="C4132" s="103" t="s">
        <v>2026</v>
      </c>
      <c r="D4132" s="161">
        <v>50000</v>
      </c>
      <c r="E4132" s="161">
        <v>30400</v>
      </c>
      <c r="F4132" s="162">
        <f t="shared" si="222"/>
        <v>19600</v>
      </c>
      <c r="G4132" s="52">
        <f t="shared" si="221"/>
        <v>0.60799999999999998</v>
      </c>
      <c r="H4132" s="90"/>
    </row>
    <row r="4133" spans="1:8" s="17" customFormat="1" ht="25.5" outlineLevel="2">
      <c r="A4133" s="89" t="s">
        <v>418</v>
      </c>
      <c r="B4133" s="104" t="s">
        <v>2017</v>
      </c>
      <c r="C4133" s="103" t="s">
        <v>2016</v>
      </c>
      <c r="D4133" s="161">
        <v>100148</v>
      </c>
      <c r="E4133" s="161">
        <v>100000</v>
      </c>
      <c r="F4133" s="162">
        <f t="shared" si="222"/>
        <v>148</v>
      </c>
      <c r="G4133" s="52">
        <f t="shared" si="221"/>
        <v>0.99852218716299879</v>
      </c>
      <c r="H4133" s="90"/>
    </row>
    <row r="4134" spans="1:8" s="17" customFormat="1" outlineLevel="2">
      <c r="A4134" s="89" t="s">
        <v>418</v>
      </c>
      <c r="B4134" s="104" t="s">
        <v>10509</v>
      </c>
      <c r="C4134" s="103" t="s">
        <v>2083</v>
      </c>
      <c r="D4134" s="161">
        <v>601405</v>
      </c>
      <c r="E4134" s="161">
        <v>600000</v>
      </c>
      <c r="F4134" s="162">
        <f t="shared" si="222"/>
        <v>1405</v>
      </c>
      <c r="G4134" s="52">
        <f t="shared" si="221"/>
        <v>0.99766380392580711</v>
      </c>
      <c r="H4134" s="90"/>
    </row>
    <row r="4135" spans="1:8" s="17" customFormat="1" ht="25.5" outlineLevel="2">
      <c r="A4135" s="89" t="s">
        <v>418</v>
      </c>
      <c r="B4135" s="104" t="s">
        <v>11408</v>
      </c>
      <c r="C4135" s="103" t="s">
        <v>11409</v>
      </c>
      <c r="D4135" s="161">
        <v>2004683</v>
      </c>
      <c r="E4135" s="161">
        <v>1961455.92</v>
      </c>
      <c r="F4135" s="162">
        <f t="shared" si="222"/>
        <v>43227.080000000075</v>
      </c>
      <c r="G4135" s="52">
        <f t="shared" si="221"/>
        <v>0.97843694988185159</v>
      </c>
      <c r="H4135" s="90"/>
    </row>
    <row r="4136" spans="1:8" s="17" customFormat="1" outlineLevel="2">
      <c r="A4136" s="89" t="s">
        <v>418</v>
      </c>
      <c r="B4136" s="104" t="s">
        <v>10507</v>
      </c>
      <c r="C4136" s="103" t="s">
        <v>10506</v>
      </c>
      <c r="D4136" s="161">
        <v>701639</v>
      </c>
      <c r="E4136" s="161">
        <v>588601</v>
      </c>
      <c r="F4136" s="162">
        <f t="shared" si="222"/>
        <v>113038</v>
      </c>
      <c r="G4136" s="52">
        <f t="shared" si="221"/>
        <v>0.83889436020517671</v>
      </c>
      <c r="H4136" s="90"/>
    </row>
    <row r="4137" spans="1:8" s="17" customFormat="1" ht="51" outlineLevel="2">
      <c r="A4137" s="89" t="s">
        <v>418</v>
      </c>
      <c r="B4137" s="104" t="s">
        <v>11043</v>
      </c>
      <c r="C4137" s="103" t="s">
        <v>11042</v>
      </c>
      <c r="D4137" s="161">
        <v>18117779</v>
      </c>
      <c r="E4137" s="161">
        <v>11253000</v>
      </c>
      <c r="F4137" s="162">
        <f t="shared" si="222"/>
        <v>6864779</v>
      </c>
      <c r="G4137" s="52">
        <f t="shared" si="221"/>
        <v>0.6211026196974806</v>
      </c>
      <c r="H4137" s="90"/>
    </row>
    <row r="4138" spans="1:8" s="17" customFormat="1" ht="38.25" outlineLevel="2">
      <c r="A4138" s="89" t="s">
        <v>418</v>
      </c>
      <c r="B4138" s="104" t="s">
        <v>11146</v>
      </c>
      <c r="C4138" s="103" t="s">
        <v>11147</v>
      </c>
      <c r="D4138" s="161">
        <v>15035121</v>
      </c>
      <c r="E4138" s="161">
        <v>1560000</v>
      </c>
      <c r="F4138" s="162">
        <f t="shared" si="222"/>
        <v>13475121</v>
      </c>
      <c r="G4138" s="52">
        <f t="shared" si="221"/>
        <v>0.10375706321219497</v>
      </c>
      <c r="H4138" s="90"/>
    </row>
    <row r="4139" spans="1:8" s="17" customFormat="1" outlineLevel="2">
      <c r="A4139" s="89" t="s">
        <v>418</v>
      </c>
      <c r="B4139" s="104" t="s">
        <v>12013</v>
      </c>
      <c r="C4139" s="103" t="s">
        <v>12014</v>
      </c>
      <c r="D4139" s="161">
        <v>1485000</v>
      </c>
      <c r="E4139" s="161">
        <v>1470950.51</v>
      </c>
      <c r="F4139" s="162">
        <f t="shared" si="222"/>
        <v>14049.489999999991</v>
      </c>
      <c r="G4139" s="52">
        <f t="shared" si="221"/>
        <v>0.99053906397306402</v>
      </c>
      <c r="H4139" s="90"/>
    </row>
    <row r="4140" spans="1:8" s="17" customFormat="1" ht="25.5" outlineLevel="2">
      <c r="A4140" s="89" t="s">
        <v>418</v>
      </c>
      <c r="B4140" s="104" t="s">
        <v>11628</v>
      </c>
      <c r="C4140" s="103" t="s">
        <v>11629</v>
      </c>
      <c r="D4140" s="161">
        <v>742500</v>
      </c>
      <c r="E4140" s="161">
        <v>742473.01</v>
      </c>
      <c r="F4140" s="162">
        <f t="shared" si="222"/>
        <v>26.989999999990687</v>
      </c>
      <c r="G4140" s="52">
        <f t="shared" si="221"/>
        <v>0.99996364983164987</v>
      </c>
      <c r="H4140" s="90"/>
    </row>
    <row r="4141" spans="1:8" s="17" customFormat="1" ht="25.5" outlineLevel="2">
      <c r="A4141" s="89" t="s">
        <v>418</v>
      </c>
      <c r="B4141" s="104" t="s">
        <v>2007</v>
      </c>
      <c r="C4141" s="103" t="s">
        <v>2006</v>
      </c>
      <c r="D4141" s="161">
        <v>21232</v>
      </c>
      <c r="E4141" s="161">
        <v>20000</v>
      </c>
      <c r="F4141" s="162">
        <f t="shared" si="222"/>
        <v>1232</v>
      </c>
      <c r="G4141" s="52">
        <f t="shared" si="221"/>
        <v>0.94197437829691033</v>
      </c>
      <c r="H4141" s="90"/>
    </row>
    <row r="4142" spans="1:8" s="17" customFormat="1" outlineLevel="2">
      <c r="A4142" s="89" t="s">
        <v>418</v>
      </c>
      <c r="B4142" s="104" t="s">
        <v>11975</v>
      </c>
      <c r="C4142" s="103" t="s">
        <v>11976</v>
      </c>
      <c r="D4142" s="161">
        <v>220000</v>
      </c>
      <c r="E4142" s="161">
        <v>51741.27</v>
      </c>
      <c r="F4142" s="162">
        <f t="shared" si="222"/>
        <v>168258.73</v>
      </c>
      <c r="G4142" s="52">
        <f t="shared" si="221"/>
        <v>0.23518759090909089</v>
      </c>
      <c r="H4142" s="90"/>
    </row>
    <row r="4143" spans="1:8" s="102" customFormat="1" outlineLevel="1">
      <c r="A4143" s="91" t="s">
        <v>11199</v>
      </c>
      <c r="B4143" s="104"/>
      <c r="C4143" s="103"/>
      <c r="D4143" s="161"/>
      <c r="E4143" s="161"/>
      <c r="F4143" s="162">
        <f>SUBTOTAL(9,F3907:F4142)</f>
        <v>132320747.69</v>
      </c>
      <c r="G4143" s="52"/>
      <c r="H4143" s="90"/>
    </row>
    <row r="4144" spans="1:8" s="17" customFormat="1" ht="25.5" outlineLevel="2">
      <c r="A4144" s="89" t="s">
        <v>466</v>
      </c>
      <c r="B4144" s="104" t="s">
        <v>9207</v>
      </c>
      <c r="C4144" s="103" t="s">
        <v>9206</v>
      </c>
      <c r="D4144" s="161">
        <v>249127</v>
      </c>
      <c r="E4144" s="161">
        <v>242617.92</v>
      </c>
      <c r="F4144" s="162">
        <f t="shared" ref="F4144:F4185" si="223">D4144-E4144</f>
        <v>6509.0799999999872</v>
      </c>
      <c r="G4144" s="52">
        <f t="shared" ref="G4144:G4185" si="224">E4144/D4144</f>
        <v>0.9738724425694526</v>
      </c>
      <c r="H4144" s="90"/>
    </row>
    <row r="4145" spans="1:8" s="17" customFormat="1" outlineLevel="2">
      <c r="A4145" s="89" t="s">
        <v>466</v>
      </c>
      <c r="B4145" s="104" t="s">
        <v>9205</v>
      </c>
      <c r="C4145" s="103" t="s">
        <v>9204</v>
      </c>
      <c r="D4145" s="161">
        <v>1537649</v>
      </c>
      <c r="E4145" s="161">
        <v>1290264.0900000001</v>
      </c>
      <c r="F4145" s="162">
        <f t="shared" si="223"/>
        <v>247384.90999999992</v>
      </c>
      <c r="G4145" s="52">
        <f t="shared" si="224"/>
        <v>0.83911483700116218</v>
      </c>
      <c r="H4145" s="90"/>
    </row>
    <row r="4146" spans="1:8" s="17" customFormat="1" outlineLevel="2">
      <c r="A4146" s="89" t="s">
        <v>466</v>
      </c>
      <c r="B4146" s="104" t="s">
        <v>9203</v>
      </c>
      <c r="C4146" s="103" t="s">
        <v>9202</v>
      </c>
      <c r="D4146" s="161">
        <v>11721242</v>
      </c>
      <c r="E4146" s="161">
        <v>10262592.439999999</v>
      </c>
      <c r="F4146" s="162">
        <f t="shared" si="223"/>
        <v>1458649.5600000005</v>
      </c>
      <c r="G4146" s="52">
        <f t="shared" si="224"/>
        <v>0.87555503418494385</v>
      </c>
      <c r="H4146" s="90"/>
    </row>
    <row r="4147" spans="1:8" s="17" customFormat="1" outlineLevel="2">
      <c r="A4147" s="89" t="s">
        <v>466</v>
      </c>
      <c r="B4147" s="104" t="s">
        <v>9201</v>
      </c>
      <c r="C4147" s="103" t="s">
        <v>9200</v>
      </c>
      <c r="D4147" s="161">
        <v>3177809</v>
      </c>
      <c r="E4147" s="161">
        <v>3154950.49</v>
      </c>
      <c r="F4147" s="162">
        <f t="shared" si="223"/>
        <v>22858.509999999776</v>
      </c>
      <c r="G4147" s="52">
        <f t="shared" si="224"/>
        <v>0.99280683326153341</v>
      </c>
      <c r="H4147" s="90"/>
    </row>
    <row r="4148" spans="1:8" s="17" customFormat="1" outlineLevel="2">
      <c r="A4148" s="89" t="s">
        <v>466</v>
      </c>
      <c r="B4148" s="104" t="s">
        <v>9199</v>
      </c>
      <c r="C4148" s="103" t="s">
        <v>9198</v>
      </c>
      <c r="D4148" s="161">
        <v>5125498</v>
      </c>
      <c r="E4148" s="161">
        <v>5041319.18</v>
      </c>
      <c r="F4148" s="162">
        <f t="shared" si="223"/>
        <v>84178.820000000298</v>
      </c>
      <c r="G4148" s="52">
        <f t="shared" si="224"/>
        <v>0.98357646027761592</v>
      </c>
      <c r="H4148" s="90"/>
    </row>
    <row r="4149" spans="1:8" s="17" customFormat="1" ht="25.5" outlineLevel="2">
      <c r="A4149" s="89" t="s">
        <v>466</v>
      </c>
      <c r="B4149" s="104" t="s">
        <v>11411</v>
      </c>
      <c r="C4149" s="103" t="s">
        <v>11412</v>
      </c>
      <c r="D4149" s="161">
        <v>9978000</v>
      </c>
      <c r="E4149" s="161">
        <v>9977982.3900000006</v>
      </c>
      <c r="F4149" s="162">
        <f t="shared" si="223"/>
        <v>17.609999999403954</v>
      </c>
      <c r="G4149" s="52">
        <f t="shared" si="224"/>
        <v>0.99999823511725805</v>
      </c>
      <c r="H4149" s="90"/>
    </row>
    <row r="4150" spans="1:8" s="17" customFormat="1" outlineLevel="2">
      <c r="A4150" s="89" t="s">
        <v>466</v>
      </c>
      <c r="B4150" s="104" t="s">
        <v>11917</v>
      </c>
      <c r="C4150" s="103" t="s">
        <v>11918</v>
      </c>
      <c r="D4150" s="161">
        <v>1500000</v>
      </c>
      <c r="E4150" s="161">
        <v>1341434.3700000001</v>
      </c>
      <c r="F4150" s="162">
        <f t="shared" si="223"/>
        <v>158565.62999999989</v>
      </c>
      <c r="G4150" s="52">
        <f t="shared" si="224"/>
        <v>0.89428958000000003</v>
      </c>
      <c r="H4150" s="90"/>
    </row>
    <row r="4151" spans="1:8" s="17" customFormat="1" ht="25.5" outlineLevel="2">
      <c r="A4151" s="89" t="s">
        <v>466</v>
      </c>
      <c r="B4151" s="104" t="s">
        <v>11723</v>
      </c>
      <c r="C4151" s="103" t="s">
        <v>11724</v>
      </c>
      <c r="D4151" s="161">
        <v>2856638.95</v>
      </c>
      <c r="E4151" s="161">
        <v>2856613.99</v>
      </c>
      <c r="F4151" s="162">
        <f t="shared" si="223"/>
        <v>24.959999999962747</v>
      </c>
      <c r="G4151" s="52">
        <f t="shared" si="224"/>
        <v>0.99999126245898173</v>
      </c>
      <c r="H4151" s="90"/>
    </row>
    <row r="4152" spans="1:8" s="17" customFormat="1" outlineLevel="2">
      <c r="A4152" s="89" t="s">
        <v>466</v>
      </c>
      <c r="B4152" s="104" t="s">
        <v>11725</v>
      </c>
      <c r="C4152" s="103" t="s">
        <v>11726</v>
      </c>
      <c r="D4152" s="161">
        <v>4919641</v>
      </c>
      <c r="E4152" s="161">
        <v>4899974.1900000004</v>
      </c>
      <c r="F4152" s="162">
        <f t="shared" si="223"/>
        <v>19666.80999999959</v>
      </c>
      <c r="G4152" s="52">
        <f t="shared" si="224"/>
        <v>0.99600238919872419</v>
      </c>
      <c r="H4152" s="90"/>
    </row>
    <row r="4153" spans="1:8" s="17" customFormat="1" outlineLevel="2">
      <c r="A4153" s="89" t="s">
        <v>466</v>
      </c>
      <c r="B4153" s="104" t="s">
        <v>11743</v>
      </c>
      <c r="C4153" s="103" t="s">
        <v>11742</v>
      </c>
      <c r="D4153" s="161">
        <v>368973</v>
      </c>
      <c r="E4153" s="161">
        <v>366193.02</v>
      </c>
      <c r="F4153" s="162">
        <f t="shared" si="223"/>
        <v>2779.9799999999814</v>
      </c>
      <c r="G4153" s="52">
        <f t="shared" si="224"/>
        <v>0.99246562756624479</v>
      </c>
      <c r="H4153" s="90"/>
    </row>
    <row r="4154" spans="1:8" s="17" customFormat="1" ht="25.5" outlineLevel="2">
      <c r="A4154" s="89" t="s">
        <v>466</v>
      </c>
      <c r="B4154" s="104" t="s">
        <v>2001</v>
      </c>
      <c r="C4154" s="103" t="s">
        <v>2000</v>
      </c>
      <c r="D4154" s="161">
        <v>4646844</v>
      </c>
      <c r="E4154" s="161">
        <v>4175536</v>
      </c>
      <c r="F4154" s="162">
        <f t="shared" si="223"/>
        <v>471308</v>
      </c>
      <c r="G4154" s="52">
        <f t="shared" si="224"/>
        <v>0.89857460246136944</v>
      </c>
      <c r="H4154" s="90"/>
    </row>
    <row r="4155" spans="1:8" s="17" customFormat="1" ht="25.5" outlineLevel="2">
      <c r="A4155" s="89" t="s">
        <v>466</v>
      </c>
      <c r="B4155" s="104" t="s">
        <v>1997</v>
      </c>
      <c r="C4155" s="103" t="s">
        <v>1996</v>
      </c>
      <c r="D4155" s="161">
        <v>4807080</v>
      </c>
      <c r="E4155" s="161">
        <v>4319520</v>
      </c>
      <c r="F4155" s="162">
        <f t="shared" si="223"/>
        <v>487560</v>
      </c>
      <c r="G4155" s="52">
        <f t="shared" si="224"/>
        <v>0.89857460246136944</v>
      </c>
      <c r="H4155" s="90"/>
    </row>
    <row r="4156" spans="1:8" s="17" customFormat="1" outlineLevel="2">
      <c r="A4156" s="89" t="s">
        <v>466</v>
      </c>
      <c r="B4156" s="104" t="s">
        <v>1995</v>
      </c>
      <c r="C4156" s="103" t="s">
        <v>1969</v>
      </c>
      <c r="D4156" s="161">
        <v>801180</v>
      </c>
      <c r="E4156" s="161">
        <v>719921</v>
      </c>
      <c r="F4156" s="162">
        <f t="shared" si="223"/>
        <v>81259</v>
      </c>
      <c r="G4156" s="52">
        <f t="shared" si="224"/>
        <v>0.89857585062033496</v>
      </c>
      <c r="H4156" s="90"/>
    </row>
    <row r="4157" spans="1:8" s="17" customFormat="1" ht="25.5" outlineLevel="2">
      <c r="A4157" s="89" t="s">
        <v>466</v>
      </c>
      <c r="B4157" s="104" t="s">
        <v>1994</v>
      </c>
      <c r="C4157" s="103" t="s">
        <v>1972</v>
      </c>
      <c r="D4157" s="161">
        <v>400590</v>
      </c>
      <c r="E4157" s="161">
        <v>359960</v>
      </c>
      <c r="F4157" s="162">
        <f t="shared" si="223"/>
        <v>40630</v>
      </c>
      <c r="G4157" s="52">
        <f t="shared" si="224"/>
        <v>0.89857460246136944</v>
      </c>
      <c r="H4157" s="90"/>
    </row>
    <row r="4158" spans="1:8" s="17" customFormat="1" outlineLevel="2">
      <c r="A4158" s="89" t="s">
        <v>466</v>
      </c>
      <c r="B4158" s="104" t="s">
        <v>1993</v>
      </c>
      <c r="C4158" s="103" t="s">
        <v>1974</v>
      </c>
      <c r="D4158" s="161">
        <v>1602360</v>
      </c>
      <c r="E4158" s="161">
        <v>1439839</v>
      </c>
      <c r="F4158" s="162">
        <f t="shared" si="223"/>
        <v>162521</v>
      </c>
      <c r="G4158" s="52">
        <f t="shared" si="224"/>
        <v>0.89857397838188668</v>
      </c>
      <c r="H4158" s="90"/>
    </row>
    <row r="4159" spans="1:8" s="17" customFormat="1" outlineLevel="2">
      <c r="A4159" s="89" t="s">
        <v>466</v>
      </c>
      <c r="B4159" s="104" t="s">
        <v>1992</v>
      </c>
      <c r="C4159" s="103" t="s">
        <v>1991</v>
      </c>
      <c r="D4159" s="161">
        <v>4406490</v>
      </c>
      <c r="E4159" s="161">
        <v>3123018.66</v>
      </c>
      <c r="F4159" s="162">
        <f t="shared" si="223"/>
        <v>1283471.3399999999</v>
      </c>
      <c r="G4159" s="52">
        <f t="shared" si="224"/>
        <v>0.70873158908791356</v>
      </c>
      <c r="H4159" s="90"/>
    </row>
    <row r="4160" spans="1:8" s="17" customFormat="1" outlineLevel="2">
      <c r="A4160" s="89" t="s">
        <v>466</v>
      </c>
      <c r="B4160" s="104" t="s">
        <v>1990</v>
      </c>
      <c r="C4160" s="103" t="s">
        <v>1989</v>
      </c>
      <c r="D4160" s="161">
        <v>1602360</v>
      </c>
      <c r="E4160" s="161">
        <v>1439839</v>
      </c>
      <c r="F4160" s="162">
        <f t="shared" si="223"/>
        <v>162521</v>
      </c>
      <c r="G4160" s="52">
        <f t="shared" si="224"/>
        <v>0.89857397838188668</v>
      </c>
      <c r="H4160" s="90"/>
    </row>
    <row r="4161" spans="1:8" s="17" customFormat="1" ht="25.5" outlineLevel="2">
      <c r="A4161" s="89" t="s">
        <v>466</v>
      </c>
      <c r="B4161" s="104" t="s">
        <v>1988</v>
      </c>
      <c r="C4161" s="103" t="s">
        <v>1987</v>
      </c>
      <c r="D4161" s="161">
        <v>22032451</v>
      </c>
      <c r="E4161" s="161">
        <v>21715223.539999999</v>
      </c>
      <c r="F4161" s="162">
        <f t="shared" si="223"/>
        <v>317227.46000000089</v>
      </c>
      <c r="G4161" s="52">
        <f t="shared" si="224"/>
        <v>0.98560180798768138</v>
      </c>
      <c r="H4161" s="90"/>
    </row>
    <row r="4162" spans="1:8" s="17" customFormat="1" ht="38.25" outlineLevel="2">
      <c r="A4162" s="89" t="s">
        <v>466</v>
      </c>
      <c r="B4162" s="104" t="s">
        <v>1986</v>
      </c>
      <c r="C4162" s="103" t="s">
        <v>1985</v>
      </c>
      <c r="D4162" s="161">
        <v>4005900</v>
      </c>
      <c r="E4162" s="161">
        <v>3837492.05</v>
      </c>
      <c r="F4162" s="162">
        <f t="shared" si="223"/>
        <v>168407.95000000019</v>
      </c>
      <c r="G4162" s="52">
        <f t="shared" si="224"/>
        <v>0.95796002146833414</v>
      </c>
      <c r="H4162" s="90"/>
    </row>
    <row r="4163" spans="1:8" s="17" customFormat="1" ht="38.25" outlineLevel="2">
      <c r="A4163" s="89" t="s">
        <v>466</v>
      </c>
      <c r="B4163" s="104" t="s">
        <v>1984</v>
      </c>
      <c r="C4163" s="103" t="s">
        <v>1983</v>
      </c>
      <c r="D4163" s="161">
        <v>6008850</v>
      </c>
      <c r="E4163" s="161">
        <v>5979281.2300000004</v>
      </c>
      <c r="F4163" s="162">
        <f t="shared" si="223"/>
        <v>29568.769999999553</v>
      </c>
      <c r="G4163" s="52">
        <f t="shared" si="224"/>
        <v>0.99507912994999048</v>
      </c>
      <c r="H4163" s="90"/>
    </row>
    <row r="4164" spans="1:8" s="17" customFormat="1" ht="25.5" outlineLevel="2">
      <c r="A4164" s="89" t="s">
        <v>466</v>
      </c>
      <c r="B4164" s="104" t="s">
        <v>1982</v>
      </c>
      <c r="C4164" s="103" t="s">
        <v>1981</v>
      </c>
      <c r="D4164" s="161">
        <v>7010325</v>
      </c>
      <c r="E4164" s="161">
        <v>6948216.3399999999</v>
      </c>
      <c r="F4164" s="162">
        <f t="shared" si="223"/>
        <v>62108.660000000149</v>
      </c>
      <c r="G4164" s="52">
        <f t="shared" si="224"/>
        <v>0.99114040219248034</v>
      </c>
      <c r="H4164" s="90"/>
    </row>
    <row r="4165" spans="1:8" s="17" customFormat="1" ht="25.5" outlineLevel="2">
      <c r="A4165" s="89" t="s">
        <v>466</v>
      </c>
      <c r="B4165" s="104" t="s">
        <v>1980</v>
      </c>
      <c r="C4165" s="103" t="s">
        <v>1979</v>
      </c>
      <c r="D4165" s="161">
        <v>10014751</v>
      </c>
      <c r="E4165" s="161">
        <v>9588651.2799999993</v>
      </c>
      <c r="F4165" s="162">
        <f t="shared" si="223"/>
        <v>426099.72000000067</v>
      </c>
      <c r="G4165" s="52">
        <f t="shared" si="224"/>
        <v>0.95745278939037015</v>
      </c>
      <c r="H4165" s="90"/>
    </row>
    <row r="4166" spans="1:8" s="17" customFormat="1" ht="38.25" outlineLevel="2">
      <c r="A4166" s="89" t="s">
        <v>466</v>
      </c>
      <c r="B4166" s="104" t="s">
        <v>1978</v>
      </c>
      <c r="C4166" s="103" t="s">
        <v>1977</v>
      </c>
      <c r="D4166" s="161">
        <v>4005900</v>
      </c>
      <c r="E4166" s="161">
        <v>3706778.83</v>
      </c>
      <c r="F4166" s="162">
        <f t="shared" si="223"/>
        <v>299121.16999999993</v>
      </c>
      <c r="G4166" s="52">
        <f t="shared" si="224"/>
        <v>0.92532984597718371</v>
      </c>
      <c r="H4166" s="90"/>
    </row>
    <row r="4167" spans="1:8" s="17" customFormat="1" ht="63.75" outlineLevel="2">
      <c r="A4167" s="89" t="s">
        <v>466</v>
      </c>
      <c r="B4167" s="104" t="s">
        <v>1976</v>
      </c>
      <c r="C4167" s="103" t="s">
        <v>1975</v>
      </c>
      <c r="D4167" s="161">
        <v>8011801</v>
      </c>
      <c r="E4167" s="161">
        <v>8009801</v>
      </c>
      <c r="F4167" s="162">
        <f t="shared" si="223"/>
        <v>2000</v>
      </c>
      <c r="G4167" s="52">
        <f t="shared" si="224"/>
        <v>0.99975036823805286</v>
      </c>
      <c r="H4167" s="90"/>
    </row>
    <row r="4168" spans="1:8" s="17" customFormat="1" outlineLevel="2">
      <c r="A4168" s="89" t="s">
        <v>466</v>
      </c>
      <c r="B4168" s="104" t="s">
        <v>12166</v>
      </c>
      <c r="C4168" s="103" t="s">
        <v>1974</v>
      </c>
      <c r="D4168" s="161">
        <v>7010325</v>
      </c>
      <c r="E4168" s="161">
        <v>6765794.3499999996</v>
      </c>
      <c r="F4168" s="162">
        <f t="shared" si="223"/>
        <v>244530.65000000037</v>
      </c>
      <c r="G4168" s="52">
        <f t="shared" si="224"/>
        <v>0.96511850021218692</v>
      </c>
      <c r="H4168" s="90"/>
    </row>
    <row r="4169" spans="1:8" s="17" customFormat="1" ht="25.5" outlineLevel="2">
      <c r="A4169" s="89" t="s">
        <v>466</v>
      </c>
      <c r="B4169" s="104" t="s">
        <v>1973</v>
      </c>
      <c r="C4169" s="103" t="s">
        <v>1972</v>
      </c>
      <c r="D4169" s="161">
        <v>500738</v>
      </c>
      <c r="E4169" s="161">
        <v>457548.25</v>
      </c>
      <c r="F4169" s="162">
        <f t="shared" si="223"/>
        <v>43189.75</v>
      </c>
      <c r="G4169" s="52">
        <f t="shared" si="224"/>
        <v>0.91374780823504509</v>
      </c>
      <c r="H4169" s="90"/>
    </row>
    <row r="4170" spans="1:8" s="17" customFormat="1" outlineLevel="2">
      <c r="A4170" s="89" t="s">
        <v>466</v>
      </c>
      <c r="B4170" s="104" t="s">
        <v>1964</v>
      </c>
      <c r="C4170" s="103" t="s">
        <v>1963</v>
      </c>
      <c r="D4170" s="161">
        <v>2002950</v>
      </c>
      <c r="E4170" s="161">
        <v>1880849.65</v>
      </c>
      <c r="F4170" s="162">
        <f t="shared" si="223"/>
        <v>122100.35000000009</v>
      </c>
      <c r="G4170" s="52">
        <f t="shared" si="224"/>
        <v>0.93903974138146229</v>
      </c>
      <c r="H4170" s="90"/>
    </row>
    <row r="4171" spans="1:8" s="17" customFormat="1" ht="25.5" outlineLevel="2">
      <c r="A4171" s="89" t="s">
        <v>466</v>
      </c>
      <c r="B4171" s="104" t="s">
        <v>1962</v>
      </c>
      <c r="C4171" s="103" t="s">
        <v>1961</v>
      </c>
      <c r="D4171" s="161">
        <v>4005900</v>
      </c>
      <c r="E4171" s="161">
        <v>3306838.44</v>
      </c>
      <c r="F4171" s="162">
        <f t="shared" si="223"/>
        <v>699061.56</v>
      </c>
      <c r="G4171" s="52">
        <f t="shared" si="224"/>
        <v>0.82549200928630273</v>
      </c>
      <c r="H4171" s="90"/>
    </row>
    <row r="4172" spans="1:8" s="17" customFormat="1" ht="25.5" outlineLevel="2">
      <c r="A4172" s="89" t="s">
        <v>466</v>
      </c>
      <c r="B4172" s="104" t="s">
        <v>11499</v>
      </c>
      <c r="C4172" s="103" t="s">
        <v>11500</v>
      </c>
      <c r="D4172" s="161">
        <v>2754056</v>
      </c>
      <c r="E4172" s="161">
        <v>2733760.31</v>
      </c>
      <c r="F4172" s="162">
        <f t="shared" si="223"/>
        <v>20295.689999999944</v>
      </c>
      <c r="G4172" s="52">
        <f t="shared" si="224"/>
        <v>0.9926306182590332</v>
      </c>
      <c r="H4172" s="90"/>
    </row>
    <row r="4173" spans="1:8" s="17" customFormat="1" outlineLevel="2">
      <c r="A4173" s="89" t="s">
        <v>466</v>
      </c>
      <c r="B4173" s="104" t="s">
        <v>1960</v>
      </c>
      <c r="C4173" s="103" t="s">
        <v>1959</v>
      </c>
      <c r="D4173" s="161">
        <v>12017701</v>
      </c>
      <c r="E4173" s="161">
        <v>1800000</v>
      </c>
      <c r="F4173" s="162">
        <f t="shared" si="223"/>
        <v>10217701</v>
      </c>
      <c r="G4173" s="52">
        <f t="shared" si="224"/>
        <v>0.14977906339989652</v>
      </c>
      <c r="H4173" s="90"/>
    </row>
    <row r="4174" spans="1:8" s="17" customFormat="1" ht="25.5" outlineLevel="2">
      <c r="A4174" s="89" t="s">
        <v>466</v>
      </c>
      <c r="B4174" s="104" t="s">
        <v>11727</v>
      </c>
      <c r="C4174" s="103" t="s">
        <v>11728</v>
      </c>
      <c r="D4174" s="161">
        <v>5007375</v>
      </c>
      <c r="E4174" s="161">
        <v>4950565.5599999996</v>
      </c>
      <c r="F4174" s="162">
        <f t="shared" si="223"/>
        <v>56809.44000000041</v>
      </c>
      <c r="G4174" s="52">
        <f t="shared" si="224"/>
        <v>0.9886548461019995</v>
      </c>
      <c r="H4174" s="90"/>
    </row>
    <row r="4175" spans="1:8" s="17" customFormat="1" outlineLevel="2">
      <c r="A4175" s="89" t="s">
        <v>466</v>
      </c>
      <c r="B4175" s="104" t="s">
        <v>1958</v>
      </c>
      <c r="C4175" s="103" t="s">
        <v>1957</v>
      </c>
      <c r="D4175" s="161">
        <v>5007375</v>
      </c>
      <c r="E4175" s="161">
        <v>2835000</v>
      </c>
      <c r="F4175" s="162">
        <f t="shared" si="223"/>
        <v>2172375</v>
      </c>
      <c r="G4175" s="52">
        <f t="shared" si="224"/>
        <v>0.56616490676252529</v>
      </c>
      <c r="H4175" s="90"/>
    </row>
    <row r="4176" spans="1:8" s="17" customFormat="1" ht="25.5" outlineLevel="2">
      <c r="A4176" s="89" t="s">
        <v>466</v>
      </c>
      <c r="B4176" s="104" t="s">
        <v>1956</v>
      </c>
      <c r="C4176" s="103" t="s">
        <v>1955</v>
      </c>
      <c r="D4176" s="161">
        <v>7010325</v>
      </c>
      <c r="E4176" s="161">
        <v>6660325</v>
      </c>
      <c r="F4176" s="162">
        <f t="shared" si="223"/>
        <v>350000</v>
      </c>
      <c r="G4176" s="52">
        <f t="shared" si="224"/>
        <v>0.95007364137896599</v>
      </c>
      <c r="H4176" s="90"/>
    </row>
    <row r="4177" spans="1:8" s="17" customFormat="1" ht="25.5" outlineLevel="2">
      <c r="A4177" s="89" t="s">
        <v>466</v>
      </c>
      <c r="B4177" s="104" t="s">
        <v>12077</v>
      </c>
      <c r="C4177" s="103" t="s">
        <v>12078</v>
      </c>
      <c r="D4177" s="161">
        <v>5007375</v>
      </c>
      <c r="E4177" s="161">
        <v>4379805.43</v>
      </c>
      <c r="F4177" s="162">
        <f t="shared" si="223"/>
        <v>627569.5700000003</v>
      </c>
      <c r="G4177" s="52">
        <f t="shared" si="224"/>
        <v>0.87467094635412757</v>
      </c>
      <c r="H4177" s="90"/>
    </row>
    <row r="4178" spans="1:8" s="17" customFormat="1" ht="38.25" outlineLevel="2">
      <c r="A4178" s="89" t="s">
        <v>466</v>
      </c>
      <c r="B4178" s="104" t="s">
        <v>11413</v>
      </c>
      <c r="C4178" s="103" t="s">
        <v>11414</v>
      </c>
      <c r="D4178" s="161">
        <v>20046828</v>
      </c>
      <c r="E4178" s="161">
        <v>19684299.27</v>
      </c>
      <c r="F4178" s="162">
        <f t="shared" si="223"/>
        <v>362528.73000000045</v>
      </c>
      <c r="G4178" s="52">
        <f t="shared" si="224"/>
        <v>0.98191590559863129</v>
      </c>
      <c r="H4178" s="90"/>
    </row>
    <row r="4179" spans="1:8" s="17" customFormat="1" outlineLevel="2">
      <c r="A4179" s="89" t="s">
        <v>466</v>
      </c>
      <c r="B4179" s="104" t="s">
        <v>10489</v>
      </c>
      <c r="C4179" s="103" t="s">
        <v>10488</v>
      </c>
      <c r="D4179" s="161">
        <v>11025755</v>
      </c>
      <c r="E4179" s="161">
        <v>8966342.5899999999</v>
      </c>
      <c r="F4179" s="162">
        <f t="shared" si="223"/>
        <v>2059412.4100000001</v>
      </c>
      <c r="G4179" s="52">
        <f t="shared" si="224"/>
        <v>0.81321801454866349</v>
      </c>
      <c r="H4179" s="90"/>
    </row>
    <row r="4180" spans="1:8" s="17" customFormat="1" ht="63.75" outlineLevel="2">
      <c r="A4180" s="89" t="s">
        <v>466</v>
      </c>
      <c r="B4180" s="104" t="s">
        <v>10487</v>
      </c>
      <c r="C4180" s="103" t="s">
        <v>1975</v>
      </c>
      <c r="D4180" s="161">
        <v>2004683</v>
      </c>
      <c r="E4180" s="161">
        <v>1275999</v>
      </c>
      <c r="F4180" s="162">
        <f t="shared" si="223"/>
        <v>728684</v>
      </c>
      <c r="G4180" s="52">
        <f t="shared" si="224"/>
        <v>0.63650911390978027</v>
      </c>
      <c r="H4180" s="90"/>
    </row>
    <row r="4181" spans="1:8" s="17" customFormat="1" outlineLevel="2">
      <c r="A4181" s="89" t="s">
        <v>466</v>
      </c>
      <c r="B4181" s="104" t="s">
        <v>12079</v>
      </c>
      <c r="C4181" s="103" t="s">
        <v>12080</v>
      </c>
      <c r="D4181" s="161">
        <v>3007024</v>
      </c>
      <c r="E4181" s="161">
        <v>2581424</v>
      </c>
      <c r="F4181" s="162">
        <f t="shared" si="223"/>
        <v>425600</v>
      </c>
      <c r="G4181" s="52">
        <f t="shared" si="224"/>
        <v>0.85846471461484841</v>
      </c>
      <c r="H4181" s="90"/>
    </row>
    <row r="4182" spans="1:8" s="17" customFormat="1" ht="25.5" outlineLevel="2">
      <c r="A4182" s="89" t="s">
        <v>466</v>
      </c>
      <c r="B4182" s="104" t="s">
        <v>10486</v>
      </c>
      <c r="C4182" s="103" t="s">
        <v>10485</v>
      </c>
      <c r="D4182" s="161">
        <v>4009366</v>
      </c>
      <c r="E4182" s="161">
        <v>2267039.41</v>
      </c>
      <c r="F4182" s="162">
        <f t="shared" si="223"/>
        <v>1742326.5899999999</v>
      </c>
      <c r="G4182" s="52">
        <f t="shared" si="224"/>
        <v>0.56543588437673187</v>
      </c>
      <c r="H4182" s="90"/>
    </row>
    <row r="4183" spans="1:8" s="17" customFormat="1" ht="25.5" outlineLevel="2">
      <c r="A4183" s="89" t="s">
        <v>466</v>
      </c>
      <c r="B4183" s="104" t="s">
        <v>10484</v>
      </c>
      <c r="C4183" s="103" t="s">
        <v>10483</v>
      </c>
      <c r="D4183" s="161">
        <v>2004683</v>
      </c>
      <c r="E4183" s="161">
        <v>1164121.02</v>
      </c>
      <c r="F4183" s="162">
        <f t="shared" si="223"/>
        <v>840561.98</v>
      </c>
      <c r="G4183" s="52">
        <f t="shared" si="224"/>
        <v>0.58070079907895666</v>
      </c>
      <c r="H4183" s="90"/>
    </row>
    <row r="4184" spans="1:8" s="17" customFormat="1" ht="25.5" outlineLevel="2">
      <c r="A4184" s="89" t="s">
        <v>466</v>
      </c>
      <c r="B4184" s="104" t="s">
        <v>10482</v>
      </c>
      <c r="C4184" s="103" t="s">
        <v>1981</v>
      </c>
      <c r="D4184" s="161">
        <v>1503512</v>
      </c>
      <c r="E4184" s="161">
        <v>1339183.2</v>
      </c>
      <c r="F4184" s="162">
        <f t="shared" si="223"/>
        <v>164328.80000000005</v>
      </c>
      <c r="G4184" s="52">
        <f t="shared" si="224"/>
        <v>0.89070336651785953</v>
      </c>
      <c r="H4184" s="90"/>
    </row>
    <row r="4185" spans="1:8" s="17" customFormat="1" outlineLevel="2">
      <c r="A4185" s="89" t="s">
        <v>466</v>
      </c>
      <c r="B4185" s="104" t="s">
        <v>11415</v>
      </c>
      <c r="C4185" s="103" t="s">
        <v>11416</v>
      </c>
      <c r="D4185" s="161">
        <v>5011707</v>
      </c>
      <c r="E4185" s="161">
        <f>3811468.04+888778.47</f>
        <v>4700246.51</v>
      </c>
      <c r="F4185" s="162">
        <f t="shared" si="223"/>
        <v>311460.49000000022</v>
      </c>
      <c r="G4185" s="52">
        <f t="shared" si="224"/>
        <v>0.93785341202109374</v>
      </c>
      <c r="H4185" s="90"/>
    </row>
    <row r="4186" spans="1:8" s="102" customFormat="1" outlineLevel="1">
      <c r="A4186" s="91" t="s">
        <v>11200</v>
      </c>
      <c r="B4186" s="104"/>
      <c r="C4186" s="103"/>
      <c r="D4186" s="161"/>
      <c r="E4186" s="161"/>
      <c r="F4186" s="162">
        <f>SUBTOTAL(9,F4144:F4185)</f>
        <v>27182975.950000003</v>
      </c>
      <c r="G4186" s="52"/>
      <c r="H4186" s="90"/>
    </row>
    <row r="4187" spans="1:8" s="17" customFormat="1" outlineLevel="2">
      <c r="A4187" s="89" t="s">
        <v>467</v>
      </c>
      <c r="B4187" s="104" t="s">
        <v>468</v>
      </c>
      <c r="C4187" s="103" t="s">
        <v>469</v>
      </c>
      <c r="D4187" s="161">
        <v>337000</v>
      </c>
      <c r="E4187" s="161">
        <v>336999.99</v>
      </c>
      <c r="F4187" s="162">
        <f t="shared" ref="F4187:F4229" si="225">D4187-E4187</f>
        <v>1.0000000009313226E-2</v>
      </c>
      <c r="G4187" s="52">
        <f t="shared" ref="G4187:G4229" si="226">E4187/D4187</f>
        <v>0.99999997032640942</v>
      </c>
      <c r="H4187" s="90"/>
    </row>
    <row r="4188" spans="1:8" s="17" customFormat="1" ht="25.5" outlineLevel="2">
      <c r="A4188" s="89" t="s">
        <v>467</v>
      </c>
      <c r="B4188" s="104" t="s">
        <v>9197</v>
      </c>
      <c r="C4188" s="103" t="s">
        <v>9196</v>
      </c>
      <c r="D4188" s="161">
        <v>3844123</v>
      </c>
      <c r="E4188" s="161">
        <v>1814765.88</v>
      </c>
      <c r="F4188" s="162">
        <f t="shared" si="225"/>
        <v>2029357.12</v>
      </c>
      <c r="G4188" s="52">
        <f t="shared" si="226"/>
        <v>0.47208840091745241</v>
      </c>
      <c r="H4188" s="90"/>
    </row>
    <row r="4189" spans="1:8" s="17" customFormat="1" outlineLevel="2">
      <c r="A4189" s="89" t="s">
        <v>467</v>
      </c>
      <c r="B4189" s="104" t="s">
        <v>9195</v>
      </c>
      <c r="C4189" s="103" t="s">
        <v>9194</v>
      </c>
      <c r="D4189" s="161">
        <v>6150596</v>
      </c>
      <c r="E4189" s="161">
        <v>5526492.7599999998</v>
      </c>
      <c r="F4189" s="162">
        <f t="shared" si="225"/>
        <v>624103.24000000022</v>
      </c>
      <c r="G4189" s="52">
        <f t="shared" si="226"/>
        <v>0.89852963192510116</v>
      </c>
      <c r="H4189" s="90"/>
    </row>
    <row r="4190" spans="1:8" s="17" customFormat="1" ht="25.5" outlineLevel="2">
      <c r="A4190" s="89" t="s">
        <v>467</v>
      </c>
      <c r="B4190" s="104" t="s">
        <v>9193</v>
      </c>
      <c r="C4190" s="103" t="s">
        <v>9192</v>
      </c>
      <c r="D4190" s="161">
        <v>820079</v>
      </c>
      <c r="E4190" s="161">
        <v>739049.59</v>
      </c>
      <c r="F4190" s="162">
        <f t="shared" si="225"/>
        <v>81029.410000000033</v>
      </c>
      <c r="G4190" s="52">
        <f t="shared" si="226"/>
        <v>0.90119316553649098</v>
      </c>
      <c r="H4190" s="90"/>
    </row>
    <row r="4191" spans="1:8" s="17" customFormat="1" outlineLevel="2">
      <c r="A4191" s="89" t="s">
        <v>467</v>
      </c>
      <c r="B4191" s="104" t="s">
        <v>9191</v>
      </c>
      <c r="C4191" s="103" t="s">
        <v>9190</v>
      </c>
      <c r="D4191" s="161">
        <v>9225895</v>
      </c>
      <c r="E4191" s="161">
        <v>8804895.7200000007</v>
      </c>
      <c r="F4191" s="162">
        <f t="shared" si="225"/>
        <v>420999.27999999933</v>
      </c>
      <c r="G4191" s="52">
        <f t="shared" si="226"/>
        <v>0.95436764888392944</v>
      </c>
      <c r="H4191" s="90"/>
    </row>
    <row r="4192" spans="1:8" s="17" customFormat="1" ht="25.5" outlineLevel="2">
      <c r="A4192" s="89" t="s">
        <v>467</v>
      </c>
      <c r="B4192" s="104" t="s">
        <v>11729</v>
      </c>
      <c r="C4192" s="103" t="s">
        <v>11730</v>
      </c>
      <c r="D4192" s="161">
        <v>8713345</v>
      </c>
      <c r="E4192" s="161">
        <v>3155653.64</v>
      </c>
      <c r="F4192" s="162">
        <f t="shared" si="225"/>
        <v>5557691.3599999994</v>
      </c>
      <c r="G4192" s="52">
        <f t="shared" si="226"/>
        <v>0.36216328402008646</v>
      </c>
      <c r="H4192" s="90"/>
    </row>
    <row r="4193" spans="1:8" s="17" customFormat="1" outlineLevel="2">
      <c r="A4193" s="89" t="s">
        <v>467</v>
      </c>
      <c r="B4193" s="104" t="s">
        <v>470</v>
      </c>
      <c r="C4193" s="103" t="s">
        <v>471</v>
      </c>
      <c r="D4193" s="161">
        <v>6919422</v>
      </c>
      <c r="E4193" s="161">
        <v>4429014.76</v>
      </c>
      <c r="F4193" s="162">
        <f t="shared" si="225"/>
        <v>2490407.2400000002</v>
      </c>
      <c r="G4193" s="52">
        <f t="shared" si="226"/>
        <v>0.64008449838729298</v>
      </c>
      <c r="H4193" s="90"/>
    </row>
    <row r="4194" spans="1:8" s="17" customFormat="1" outlineLevel="2">
      <c r="A4194" s="89" t="s">
        <v>467</v>
      </c>
      <c r="B4194" s="104" t="s">
        <v>9189</v>
      </c>
      <c r="C4194" s="103" t="s">
        <v>9188</v>
      </c>
      <c r="D4194" s="161">
        <v>6663146</v>
      </c>
      <c r="E4194" s="161">
        <v>1780150.09</v>
      </c>
      <c r="F4194" s="162">
        <f t="shared" si="225"/>
        <v>4882995.91</v>
      </c>
      <c r="G4194" s="52">
        <f t="shared" si="226"/>
        <v>0.26716360259853228</v>
      </c>
      <c r="H4194" s="90"/>
    </row>
    <row r="4195" spans="1:8" s="17" customFormat="1" outlineLevel="2">
      <c r="A4195" s="89" t="s">
        <v>467</v>
      </c>
      <c r="B4195" s="104" t="s">
        <v>11744</v>
      </c>
      <c r="C4195" s="103" t="s">
        <v>11745</v>
      </c>
      <c r="D4195" s="161">
        <v>9225895</v>
      </c>
      <c r="E4195" s="161">
        <v>8827854.1799999997</v>
      </c>
      <c r="F4195" s="162">
        <f t="shared" si="225"/>
        <v>398040.8200000003</v>
      </c>
      <c r="G4195" s="52">
        <f t="shared" si="226"/>
        <v>0.95685612940533138</v>
      </c>
      <c r="H4195" s="90"/>
    </row>
    <row r="4196" spans="1:8" s="17" customFormat="1" ht="25.5" outlineLevel="2">
      <c r="A4196" s="89" t="s">
        <v>467</v>
      </c>
      <c r="B4196" s="104" t="s">
        <v>472</v>
      </c>
      <c r="C4196" s="103" t="s">
        <v>473</v>
      </c>
      <c r="D4196" s="161">
        <v>20000000</v>
      </c>
      <c r="E4196" s="161">
        <v>19999999.989999998</v>
      </c>
      <c r="F4196" s="162">
        <f t="shared" si="225"/>
        <v>1.0000001639127731E-2</v>
      </c>
      <c r="G4196" s="52">
        <f t="shared" si="226"/>
        <v>0.99999999949999996</v>
      </c>
      <c r="H4196" s="90"/>
    </row>
    <row r="4197" spans="1:8" s="17" customFormat="1" outlineLevel="2">
      <c r="A4197" s="89" t="s">
        <v>467</v>
      </c>
      <c r="B4197" s="104" t="s">
        <v>12016</v>
      </c>
      <c r="C4197" s="103" t="s">
        <v>12017</v>
      </c>
      <c r="D4197" s="161">
        <v>993500</v>
      </c>
      <c r="E4197" s="161">
        <v>758646.63</v>
      </c>
      <c r="F4197" s="162">
        <f t="shared" si="225"/>
        <v>234853.37</v>
      </c>
      <c r="G4197" s="52">
        <f t="shared" si="226"/>
        <v>0.76361009562154003</v>
      </c>
      <c r="H4197" s="90"/>
    </row>
    <row r="4198" spans="1:8" s="17" customFormat="1" ht="25.5" outlineLevel="2">
      <c r="A4198" s="89" t="s">
        <v>467</v>
      </c>
      <c r="B4198" s="104" t="s">
        <v>1954</v>
      </c>
      <c r="C4198" s="103" t="s">
        <v>1953</v>
      </c>
      <c r="D4198" s="161">
        <v>5608260</v>
      </c>
      <c r="E4198" s="161">
        <v>5039440</v>
      </c>
      <c r="F4198" s="162">
        <f t="shared" si="225"/>
        <v>568820</v>
      </c>
      <c r="G4198" s="52">
        <f t="shared" si="226"/>
        <v>0.89857460246136944</v>
      </c>
      <c r="H4198" s="90"/>
    </row>
    <row r="4199" spans="1:8" s="17" customFormat="1" ht="25.5" outlineLevel="2">
      <c r="A4199" s="89" t="s">
        <v>467</v>
      </c>
      <c r="B4199" s="104" t="s">
        <v>1952</v>
      </c>
      <c r="C4199" s="103" t="s">
        <v>1951</v>
      </c>
      <c r="D4199" s="161">
        <v>560826</v>
      </c>
      <c r="E4199" s="161">
        <v>503944</v>
      </c>
      <c r="F4199" s="162">
        <f t="shared" si="225"/>
        <v>56882</v>
      </c>
      <c r="G4199" s="52">
        <f t="shared" si="226"/>
        <v>0.89857460246136944</v>
      </c>
      <c r="H4199" s="90"/>
    </row>
    <row r="4200" spans="1:8" s="17" customFormat="1" ht="25.5" outlineLevel="2">
      <c r="A4200" s="89" t="s">
        <v>467</v>
      </c>
      <c r="B4200" s="104" t="s">
        <v>1950</v>
      </c>
      <c r="C4200" s="103" t="s">
        <v>1949</v>
      </c>
      <c r="D4200" s="161">
        <v>1602360</v>
      </c>
      <c r="E4200" s="161">
        <v>371999.18</v>
      </c>
      <c r="F4200" s="162">
        <f t="shared" si="225"/>
        <v>1230360.82</v>
      </c>
      <c r="G4200" s="52">
        <f t="shared" si="226"/>
        <v>0.2321570558426321</v>
      </c>
      <c r="H4200" s="90"/>
    </row>
    <row r="4201" spans="1:8" s="17" customFormat="1" outlineLevel="2">
      <c r="A4201" s="89" t="s">
        <v>467</v>
      </c>
      <c r="B4201" s="104" t="s">
        <v>1948</v>
      </c>
      <c r="C4201" s="103" t="s">
        <v>1947</v>
      </c>
      <c r="D4201" s="161">
        <v>6409440</v>
      </c>
      <c r="E4201" s="161">
        <v>4818977.6900000004</v>
      </c>
      <c r="F4201" s="162">
        <f t="shared" si="225"/>
        <v>1590462.3099999996</v>
      </c>
      <c r="G4201" s="52">
        <f t="shared" si="226"/>
        <v>0.75185627605531846</v>
      </c>
      <c r="H4201" s="90"/>
    </row>
    <row r="4202" spans="1:8" s="17" customFormat="1" ht="25.5" outlineLevel="2">
      <c r="A4202" s="89" t="s">
        <v>467</v>
      </c>
      <c r="B4202" s="104" t="s">
        <v>1946</v>
      </c>
      <c r="C4202" s="103" t="s">
        <v>1945</v>
      </c>
      <c r="D4202" s="161">
        <v>2403540</v>
      </c>
      <c r="E4202" s="161">
        <v>2159760</v>
      </c>
      <c r="F4202" s="162">
        <f t="shared" si="225"/>
        <v>243780</v>
      </c>
      <c r="G4202" s="52">
        <f t="shared" si="226"/>
        <v>0.89857460246136944</v>
      </c>
      <c r="H4202" s="90"/>
    </row>
    <row r="4203" spans="1:8" s="17" customFormat="1" ht="25.5" outlineLevel="2">
      <c r="A4203" s="89" t="s">
        <v>467</v>
      </c>
      <c r="B4203" s="104" t="s">
        <v>1944</v>
      </c>
      <c r="C4203" s="103" t="s">
        <v>1943</v>
      </c>
      <c r="D4203" s="161">
        <v>1762596</v>
      </c>
      <c r="E4203" s="161">
        <v>1583824</v>
      </c>
      <c r="F4203" s="162">
        <f t="shared" si="225"/>
        <v>178772</v>
      </c>
      <c r="G4203" s="52">
        <f t="shared" si="226"/>
        <v>0.89857460246136944</v>
      </c>
      <c r="H4203" s="90"/>
    </row>
    <row r="4204" spans="1:8" s="17" customFormat="1" ht="25.5" outlineLevel="2">
      <c r="A4204" s="89" t="s">
        <v>467</v>
      </c>
      <c r="B4204" s="104" t="s">
        <v>1938</v>
      </c>
      <c r="C4204" s="103" t="s">
        <v>1937</v>
      </c>
      <c r="D4204" s="161">
        <v>1602360</v>
      </c>
      <c r="E4204" s="161">
        <v>836174.3</v>
      </c>
      <c r="F4204" s="162">
        <f t="shared" si="225"/>
        <v>766185.7</v>
      </c>
      <c r="G4204" s="52">
        <f t="shared" si="226"/>
        <v>0.52183922464365062</v>
      </c>
      <c r="H4204" s="90"/>
    </row>
    <row r="4205" spans="1:8" s="17" customFormat="1" ht="25.5" outlineLevel="2">
      <c r="A4205" s="89" t="s">
        <v>467</v>
      </c>
      <c r="B4205" s="104" t="s">
        <v>1936</v>
      </c>
      <c r="C4205" s="103" t="s">
        <v>1935</v>
      </c>
      <c r="D4205" s="161">
        <v>1602360</v>
      </c>
      <c r="E4205" s="161">
        <v>1439839</v>
      </c>
      <c r="F4205" s="162">
        <f t="shared" si="225"/>
        <v>162521</v>
      </c>
      <c r="G4205" s="52">
        <f t="shared" si="226"/>
        <v>0.89857397838188668</v>
      </c>
      <c r="H4205" s="90"/>
    </row>
    <row r="4206" spans="1:8" s="17" customFormat="1" ht="38.25" outlineLevel="2">
      <c r="A4206" s="89" t="s">
        <v>467</v>
      </c>
      <c r="B4206" s="104" t="s">
        <v>1934</v>
      </c>
      <c r="C4206" s="103" t="s">
        <v>1933</v>
      </c>
      <c r="D4206" s="161">
        <v>801180</v>
      </c>
      <c r="E4206" s="161">
        <v>165560.46</v>
      </c>
      <c r="F4206" s="162">
        <f t="shared" si="225"/>
        <v>635619.54</v>
      </c>
      <c r="G4206" s="52">
        <f t="shared" si="226"/>
        <v>0.20664577248558375</v>
      </c>
      <c r="H4206" s="90"/>
    </row>
    <row r="4207" spans="1:8" s="17" customFormat="1" ht="25.5" outlineLevel="2">
      <c r="A4207" s="89" t="s">
        <v>467</v>
      </c>
      <c r="B4207" s="104" t="s">
        <v>1932</v>
      </c>
      <c r="C4207" s="103" t="s">
        <v>1931</v>
      </c>
      <c r="D4207" s="161">
        <v>8011801</v>
      </c>
      <c r="E4207" s="161">
        <v>7199201</v>
      </c>
      <c r="F4207" s="162">
        <f t="shared" si="225"/>
        <v>812600</v>
      </c>
      <c r="G4207" s="52">
        <f t="shared" si="226"/>
        <v>0.89857461512086978</v>
      </c>
      <c r="H4207" s="90"/>
    </row>
    <row r="4208" spans="1:8" s="17" customFormat="1" ht="25.5" outlineLevel="2">
      <c r="A4208" s="89" t="s">
        <v>467</v>
      </c>
      <c r="B4208" s="104" t="s">
        <v>1930</v>
      </c>
      <c r="C4208" s="103" t="s">
        <v>1929</v>
      </c>
      <c r="D4208" s="161">
        <v>4807080</v>
      </c>
      <c r="E4208" s="161">
        <v>4319519.3899999997</v>
      </c>
      <c r="F4208" s="162">
        <f t="shared" si="225"/>
        <v>487560.61000000034</v>
      </c>
      <c r="G4208" s="52">
        <f t="shared" si="226"/>
        <v>0.89857447556520786</v>
      </c>
      <c r="H4208" s="90"/>
    </row>
    <row r="4209" spans="1:8" s="17" customFormat="1" ht="25.5" outlineLevel="2">
      <c r="A4209" s="89" t="s">
        <v>467</v>
      </c>
      <c r="B4209" s="104" t="s">
        <v>1928</v>
      </c>
      <c r="C4209" s="103" t="s">
        <v>1927</v>
      </c>
      <c r="D4209" s="161">
        <v>2243304</v>
      </c>
      <c r="E4209" s="161">
        <v>2015778</v>
      </c>
      <c r="F4209" s="162">
        <f t="shared" si="225"/>
        <v>227526</v>
      </c>
      <c r="G4209" s="52">
        <f t="shared" si="226"/>
        <v>0.89857549400348768</v>
      </c>
      <c r="H4209" s="90"/>
    </row>
    <row r="4210" spans="1:8" s="17" customFormat="1" ht="25.5" outlineLevel="2">
      <c r="A4210" s="89" t="s">
        <v>467</v>
      </c>
      <c r="B4210" s="104" t="s">
        <v>1926</v>
      </c>
      <c r="C4210" s="103" t="s">
        <v>1925</v>
      </c>
      <c r="D4210" s="161">
        <v>3204720</v>
      </c>
      <c r="E4210" s="161">
        <v>2487616.88</v>
      </c>
      <c r="F4210" s="162">
        <f t="shared" si="225"/>
        <v>717103.12000000011</v>
      </c>
      <c r="G4210" s="52">
        <f t="shared" si="226"/>
        <v>0.77623532789136018</v>
      </c>
      <c r="H4210" s="90"/>
    </row>
    <row r="4211" spans="1:8" s="17" customFormat="1" ht="25.5" outlineLevel="2">
      <c r="A4211" s="89" t="s">
        <v>467</v>
      </c>
      <c r="B4211" s="104" t="s">
        <v>1924</v>
      </c>
      <c r="C4211" s="103" t="s">
        <v>1923</v>
      </c>
      <c r="D4211" s="161">
        <v>4807080</v>
      </c>
      <c r="E4211" s="161">
        <v>4319520</v>
      </c>
      <c r="F4211" s="162">
        <f t="shared" si="225"/>
        <v>487560</v>
      </c>
      <c r="G4211" s="52">
        <f t="shared" si="226"/>
        <v>0.89857460246136944</v>
      </c>
      <c r="H4211" s="90"/>
    </row>
    <row r="4212" spans="1:8" s="17" customFormat="1" outlineLevel="2">
      <c r="A4212" s="89" t="s">
        <v>467</v>
      </c>
      <c r="B4212" s="104" t="s">
        <v>1922</v>
      </c>
      <c r="C4212" s="103" t="s">
        <v>1921</v>
      </c>
      <c r="D4212" s="161">
        <v>4005900</v>
      </c>
      <c r="E4212" s="161">
        <v>3153458.01</v>
      </c>
      <c r="F4212" s="162">
        <f t="shared" si="225"/>
        <v>852441.99000000022</v>
      </c>
      <c r="G4212" s="52">
        <f t="shared" si="226"/>
        <v>0.78720337751816061</v>
      </c>
      <c r="H4212" s="90"/>
    </row>
    <row r="4213" spans="1:8" s="17" customFormat="1" ht="25.5" outlineLevel="2">
      <c r="A4213" s="89" t="s">
        <v>467</v>
      </c>
      <c r="B4213" s="104" t="s">
        <v>1920</v>
      </c>
      <c r="C4213" s="103" t="s">
        <v>1919</v>
      </c>
      <c r="D4213" s="161">
        <v>8011801</v>
      </c>
      <c r="E4213" s="161">
        <v>7199201</v>
      </c>
      <c r="F4213" s="162">
        <f t="shared" si="225"/>
        <v>812600</v>
      </c>
      <c r="G4213" s="52">
        <f t="shared" si="226"/>
        <v>0.89857461512086978</v>
      </c>
      <c r="H4213" s="90"/>
    </row>
    <row r="4214" spans="1:8" s="17" customFormat="1" ht="25.5" outlineLevel="2">
      <c r="A4214" s="89" t="s">
        <v>467</v>
      </c>
      <c r="B4214" s="104" t="s">
        <v>1918</v>
      </c>
      <c r="C4214" s="103" t="s">
        <v>1917</v>
      </c>
      <c r="D4214" s="161">
        <v>1602360</v>
      </c>
      <c r="E4214" s="161">
        <v>1439839</v>
      </c>
      <c r="F4214" s="162">
        <f t="shared" si="225"/>
        <v>162521</v>
      </c>
      <c r="G4214" s="52">
        <f t="shared" si="226"/>
        <v>0.89857397838188668</v>
      </c>
      <c r="H4214" s="90"/>
    </row>
    <row r="4215" spans="1:8" s="17" customFormat="1" ht="38.25" outlineLevel="2">
      <c r="A4215" s="89" t="s">
        <v>467</v>
      </c>
      <c r="B4215" s="104" t="s">
        <v>1914</v>
      </c>
      <c r="C4215" s="103" t="s">
        <v>1913</v>
      </c>
      <c r="D4215" s="161">
        <v>801180</v>
      </c>
      <c r="E4215" s="161">
        <v>719921</v>
      </c>
      <c r="F4215" s="162">
        <f t="shared" si="225"/>
        <v>81259</v>
      </c>
      <c r="G4215" s="52">
        <f t="shared" si="226"/>
        <v>0.89857585062033496</v>
      </c>
      <c r="H4215" s="90"/>
    </row>
    <row r="4216" spans="1:8" s="17" customFormat="1" outlineLevel="2">
      <c r="A4216" s="89" t="s">
        <v>467</v>
      </c>
      <c r="B4216" s="104" t="s">
        <v>1912</v>
      </c>
      <c r="C4216" s="103" t="s">
        <v>474</v>
      </c>
      <c r="D4216" s="161">
        <v>400590</v>
      </c>
      <c r="E4216" s="161">
        <v>359960</v>
      </c>
      <c r="F4216" s="162">
        <f t="shared" si="225"/>
        <v>40630</v>
      </c>
      <c r="G4216" s="52">
        <f t="shared" si="226"/>
        <v>0.89857460246136944</v>
      </c>
      <c r="H4216" s="90"/>
    </row>
    <row r="4217" spans="1:8" s="17" customFormat="1" ht="25.5" outlineLevel="2">
      <c r="A4217" s="89" t="s">
        <v>467</v>
      </c>
      <c r="B4217" s="104" t="s">
        <v>1907</v>
      </c>
      <c r="C4217" s="103" t="s">
        <v>1906</v>
      </c>
      <c r="D4217" s="161">
        <v>5608260</v>
      </c>
      <c r="E4217" s="161">
        <v>5039440</v>
      </c>
      <c r="F4217" s="162">
        <f t="shared" si="225"/>
        <v>568820</v>
      </c>
      <c r="G4217" s="52">
        <f t="shared" si="226"/>
        <v>0.89857460246136944</v>
      </c>
      <c r="H4217" s="90"/>
    </row>
    <row r="4218" spans="1:8" s="17" customFormat="1" ht="38.25" outlineLevel="2">
      <c r="A4218" s="89" t="s">
        <v>467</v>
      </c>
      <c r="B4218" s="104" t="s">
        <v>1905</v>
      </c>
      <c r="C4218" s="103" t="s">
        <v>1904</v>
      </c>
      <c r="D4218" s="161">
        <v>1602360</v>
      </c>
      <c r="E4218" s="161">
        <v>614523</v>
      </c>
      <c r="F4218" s="162">
        <f t="shared" si="225"/>
        <v>987837</v>
      </c>
      <c r="G4218" s="52">
        <f t="shared" si="226"/>
        <v>0.38351119598592076</v>
      </c>
      <c r="H4218" s="90"/>
    </row>
    <row r="4219" spans="1:8" s="17" customFormat="1" ht="25.5" outlineLevel="2">
      <c r="A4219" s="89" t="s">
        <v>467</v>
      </c>
      <c r="B4219" s="104" t="s">
        <v>1901</v>
      </c>
      <c r="C4219" s="103" t="s">
        <v>1900</v>
      </c>
      <c r="D4219" s="161">
        <v>1602360</v>
      </c>
      <c r="E4219" s="161">
        <v>1439839</v>
      </c>
      <c r="F4219" s="162">
        <f t="shared" si="225"/>
        <v>162521</v>
      </c>
      <c r="G4219" s="52">
        <f t="shared" si="226"/>
        <v>0.89857397838188668</v>
      </c>
      <c r="H4219" s="90"/>
    </row>
    <row r="4220" spans="1:8" s="17" customFormat="1" ht="38.25" outlineLevel="2">
      <c r="A4220" s="89" t="s">
        <v>467</v>
      </c>
      <c r="B4220" s="104" t="s">
        <v>1899</v>
      </c>
      <c r="C4220" s="103" t="s">
        <v>1898</v>
      </c>
      <c r="D4220" s="161">
        <v>4807080</v>
      </c>
      <c r="E4220" s="161">
        <v>3724405.91</v>
      </c>
      <c r="F4220" s="162">
        <f t="shared" si="225"/>
        <v>1082674.0899999999</v>
      </c>
      <c r="G4220" s="52">
        <f t="shared" si="226"/>
        <v>0.77477510463732668</v>
      </c>
      <c r="H4220" s="90"/>
    </row>
    <row r="4221" spans="1:8" s="17" customFormat="1" outlineLevel="2">
      <c r="A4221" s="89" t="s">
        <v>467</v>
      </c>
      <c r="B4221" s="104" t="s">
        <v>1897</v>
      </c>
      <c r="C4221" s="103" t="s">
        <v>1896</v>
      </c>
      <c r="D4221" s="161">
        <v>6008850</v>
      </c>
      <c r="E4221" s="161">
        <v>5316666.2</v>
      </c>
      <c r="F4221" s="162">
        <f t="shared" si="225"/>
        <v>692183.79999999981</v>
      </c>
      <c r="G4221" s="52">
        <f t="shared" si="226"/>
        <v>0.88480594456509987</v>
      </c>
      <c r="H4221" s="90"/>
    </row>
    <row r="4222" spans="1:8" s="17" customFormat="1" outlineLevel="2">
      <c r="A4222" s="89" t="s">
        <v>467</v>
      </c>
      <c r="B4222" s="104" t="s">
        <v>1895</v>
      </c>
      <c r="C4222" s="103" t="s">
        <v>1894</v>
      </c>
      <c r="D4222" s="161">
        <v>1602360</v>
      </c>
      <c r="E4222" s="161">
        <v>1201686.04</v>
      </c>
      <c r="F4222" s="162">
        <f t="shared" si="225"/>
        <v>400673.95999999996</v>
      </c>
      <c r="G4222" s="52">
        <f t="shared" si="226"/>
        <v>0.74994760228662727</v>
      </c>
      <c r="H4222" s="90"/>
    </row>
    <row r="4223" spans="1:8" s="17" customFormat="1" ht="38.25" outlineLevel="2">
      <c r="A4223" s="89" t="s">
        <v>467</v>
      </c>
      <c r="B4223" s="104" t="s">
        <v>1893</v>
      </c>
      <c r="C4223" s="103" t="s">
        <v>1892</v>
      </c>
      <c r="D4223" s="161">
        <v>9614161</v>
      </c>
      <c r="E4223" s="161">
        <v>8639042</v>
      </c>
      <c r="F4223" s="162">
        <f t="shared" si="225"/>
        <v>975119</v>
      </c>
      <c r="G4223" s="52">
        <f t="shared" si="226"/>
        <v>0.89857471702418967</v>
      </c>
      <c r="H4223" s="90"/>
    </row>
    <row r="4224" spans="1:8" s="17" customFormat="1" ht="25.5" outlineLevel="2">
      <c r="A4224" s="89" t="s">
        <v>467</v>
      </c>
      <c r="B4224" s="104" t="s">
        <v>1889</v>
      </c>
      <c r="C4224" s="103" t="s">
        <v>1888</v>
      </c>
      <c r="D4224" s="161">
        <v>10014751</v>
      </c>
      <c r="E4224" s="161">
        <v>4035558.89</v>
      </c>
      <c r="F4224" s="162">
        <f t="shared" si="225"/>
        <v>5979192.1099999994</v>
      </c>
      <c r="G4224" s="52">
        <f t="shared" si="226"/>
        <v>0.40296148052008485</v>
      </c>
      <c r="H4224" s="90"/>
    </row>
    <row r="4225" spans="1:8" s="17" customFormat="1" ht="25.5" outlineLevel="2">
      <c r="A4225" s="89" t="s">
        <v>467</v>
      </c>
      <c r="B4225" s="104" t="s">
        <v>1887</v>
      </c>
      <c r="C4225" s="103" t="s">
        <v>1886</v>
      </c>
      <c r="D4225" s="161">
        <v>2002950</v>
      </c>
      <c r="E4225" s="161">
        <v>1799799.97</v>
      </c>
      <c r="F4225" s="162">
        <f t="shared" si="225"/>
        <v>203150.03000000003</v>
      </c>
      <c r="G4225" s="52">
        <f t="shared" si="226"/>
        <v>0.89857458748346186</v>
      </c>
      <c r="H4225" s="90"/>
    </row>
    <row r="4226" spans="1:8" s="17" customFormat="1" ht="25.5" outlineLevel="2">
      <c r="A4226" s="89" t="s">
        <v>467</v>
      </c>
      <c r="B4226" s="104" t="s">
        <v>1883</v>
      </c>
      <c r="C4226" s="103" t="s">
        <v>1882</v>
      </c>
      <c r="D4226" s="161">
        <v>2002950</v>
      </c>
      <c r="E4226" s="161">
        <v>759880.42</v>
      </c>
      <c r="F4226" s="162">
        <f t="shared" si="225"/>
        <v>1243069.58</v>
      </c>
      <c r="G4226" s="52">
        <f t="shared" si="226"/>
        <v>0.37938062358021918</v>
      </c>
      <c r="H4226" s="90"/>
    </row>
    <row r="4227" spans="1:8" s="17" customFormat="1" ht="51" outlineLevel="2">
      <c r="A4227" s="89" t="s">
        <v>467</v>
      </c>
      <c r="B4227" s="104" t="s">
        <v>1881</v>
      </c>
      <c r="C4227" s="103" t="s">
        <v>1880</v>
      </c>
      <c r="D4227" s="161">
        <v>5007375</v>
      </c>
      <c r="E4227" s="161">
        <v>4644028.42</v>
      </c>
      <c r="F4227" s="162">
        <f t="shared" si="225"/>
        <v>363346.58000000007</v>
      </c>
      <c r="G4227" s="52">
        <f t="shared" si="226"/>
        <v>0.92743771337277514</v>
      </c>
      <c r="H4227" s="90"/>
    </row>
    <row r="4228" spans="1:8" s="17" customFormat="1" ht="38.25" outlineLevel="2">
      <c r="A4228" s="89" t="s">
        <v>467</v>
      </c>
      <c r="B4228" s="104" t="s">
        <v>1879</v>
      </c>
      <c r="C4228" s="103" t="s">
        <v>1878</v>
      </c>
      <c r="D4228" s="161">
        <v>3004425</v>
      </c>
      <c r="E4228" s="161">
        <v>2698192.75</v>
      </c>
      <c r="F4228" s="162">
        <f t="shared" si="225"/>
        <v>306232.25</v>
      </c>
      <c r="G4228" s="52">
        <f t="shared" si="226"/>
        <v>0.89807292576782582</v>
      </c>
      <c r="H4228" s="90"/>
    </row>
    <row r="4229" spans="1:8" s="17" customFormat="1" ht="38.25" outlineLevel="2">
      <c r="A4229" s="89" t="s">
        <v>467</v>
      </c>
      <c r="B4229" s="104" t="s">
        <v>12169</v>
      </c>
      <c r="C4229" s="103" t="s">
        <v>12170</v>
      </c>
      <c r="D4229" s="161">
        <v>3004425</v>
      </c>
      <c r="E4229" s="161">
        <f>3004424.99+0.01</f>
        <v>3004425</v>
      </c>
      <c r="F4229" s="162">
        <f t="shared" si="225"/>
        <v>0</v>
      </c>
      <c r="G4229" s="52">
        <f t="shared" si="226"/>
        <v>1</v>
      </c>
      <c r="H4229" s="90"/>
    </row>
    <row r="4230" spans="1:8" s="102" customFormat="1" outlineLevel="1">
      <c r="A4230" s="91" t="s">
        <v>11201</v>
      </c>
      <c r="B4230" s="104"/>
      <c r="C4230" s="103"/>
      <c r="D4230" s="161"/>
      <c r="E4230" s="161"/>
      <c r="F4230" s="162">
        <f>SUBTOTAL(9,F4187:F4229)</f>
        <v>39799502.259999998</v>
      </c>
      <c r="G4230" s="52"/>
      <c r="H4230" s="90"/>
    </row>
    <row r="4231" spans="1:8" s="17" customFormat="1" ht="25.5" outlineLevel="2">
      <c r="A4231" s="89" t="s">
        <v>475</v>
      </c>
      <c r="B4231" s="104" t="s">
        <v>1875</v>
      </c>
      <c r="C4231" s="103" t="s">
        <v>1874</v>
      </c>
      <c r="D4231" s="161">
        <v>5608260</v>
      </c>
      <c r="E4231" s="161">
        <v>5039440</v>
      </c>
      <c r="F4231" s="162">
        <f t="shared" ref="F4231:F4256" si="227">D4231-E4231</f>
        <v>568820</v>
      </c>
      <c r="G4231" s="52">
        <f t="shared" ref="G4231:G4256" si="228">E4231/D4231</f>
        <v>0.89857460246136944</v>
      </c>
      <c r="H4231" s="90"/>
    </row>
    <row r="4232" spans="1:8" s="17" customFormat="1" ht="63.75" outlineLevel="2">
      <c r="A4232" s="89" t="s">
        <v>475</v>
      </c>
      <c r="B4232" s="104" t="s">
        <v>1873</v>
      </c>
      <c r="C4232" s="103" t="s">
        <v>1872</v>
      </c>
      <c r="D4232" s="161">
        <v>6409440</v>
      </c>
      <c r="E4232" s="161">
        <v>5657075.25</v>
      </c>
      <c r="F4232" s="162">
        <f t="shared" si="227"/>
        <v>752364.75</v>
      </c>
      <c r="G4232" s="52">
        <f t="shared" si="228"/>
        <v>0.88261614899273566</v>
      </c>
      <c r="H4232" s="90"/>
    </row>
    <row r="4233" spans="1:8" s="17" customFormat="1" ht="25.5" outlineLevel="2">
      <c r="A4233" s="89" t="s">
        <v>475</v>
      </c>
      <c r="B4233" s="104" t="s">
        <v>1871</v>
      </c>
      <c r="C4233" s="103" t="s">
        <v>1870</v>
      </c>
      <c r="D4233" s="161">
        <v>1578680.41</v>
      </c>
      <c r="E4233" s="161">
        <v>578655.6</v>
      </c>
      <c r="F4233" s="162">
        <f t="shared" si="227"/>
        <v>1000024.8099999999</v>
      </c>
      <c r="G4233" s="52">
        <f t="shared" si="228"/>
        <v>0.36654385291320618</v>
      </c>
      <c r="H4233" s="90"/>
    </row>
    <row r="4234" spans="1:8" s="17" customFormat="1" ht="25.5" outlineLevel="2">
      <c r="A4234" s="89" t="s">
        <v>475</v>
      </c>
      <c r="B4234" s="104" t="s">
        <v>1869</v>
      </c>
      <c r="C4234" s="103" t="s">
        <v>1868</v>
      </c>
      <c r="D4234" s="161">
        <v>1842714</v>
      </c>
      <c r="E4234" s="161">
        <v>1691227.25</v>
      </c>
      <c r="F4234" s="162">
        <f t="shared" si="227"/>
        <v>151486.75</v>
      </c>
      <c r="G4234" s="52">
        <f t="shared" si="228"/>
        <v>0.91779150209962046</v>
      </c>
      <c r="H4234" s="90"/>
    </row>
    <row r="4235" spans="1:8" s="17" customFormat="1" ht="38.25" outlineLevel="2">
      <c r="A4235" s="89" t="s">
        <v>475</v>
      </c>
      <c r="B4235" s="104" t="s">
        <v>1865</v>
      </c>
      <c r="C4235" s="103" t="s">
        <v>1864</v>
      </c>
      <c r="D4235" s="161">
        <v>881298</v>
      </c>
      <c r="E4235" s="161">
        <v>540870</v>
      </c>
      <c r="F4235" s="162">
        <f t="shared" si="227"/>
        <v>340428</v>
      </c>
      <c r="G4235" s="52">
        <f t="shared" si="228"/>
        <v>0.61371976334906009</v>
      </c>
      <c r="H4235" s="90"/>
    </row>
    <row r="4236" spans="1:8" s="17" customFormat="1" ht="25.5" outlineLevel="2">
      <c r="A4236" s="89" t="s">
        <v>475</v>
      </c>
      <c r="B4236" s="104" t="s">
        <v>1861</v>
      </c>
      <c r="C4236" s="103" t="s">
        <v>1860</v>
      </c>
      <c r="D4236" s="161">
        <v>961416</v>
      </c>
      <c r="E4236" s="161">
        <v>863904</v>
      </c>
      <c r="F4236" s="162">
        <f t="shared" si="227"/>
        <v>97512</v>
      </c>
      <c r="G4236" s="52">
        <f t="shared" si="228"/>
        <v>0.89857460246136944</v>
      </c>
      <c r="H4236" s="90"/>
    </row>
    <row r="4237" spans="1:8" s="17" customFormat="1" outlineLevel="2">
      <c r="A4237" s="89" t="s">
        <v>475</v>
      </c>
      <c r="B4237" s="104" t="s">
        <v>1855</v>
      </c>
      <c r="C4237" s="103" t="s">
        <v>1854</v>
      </c>
      <c r="D4237" s="161">
        <v>640944</v>
      </c>
      <c r="E4237" s="161">
        <v>575935</v>
      </c>
      <c r="F4237" s="162">
        <f t="shared" si="227"/>
        <v>65009</v>
      </c>
      <c r="G4237" s="52">
        <f t="shared" si="228"/>
        <v>0.89857304226266255</v>
      </c>
      <c r="H4237" s="90"/>
    </row>
    <row r="4238" spans="1:8" s="17" customFormat="1" ht="25.5" outlineLevel="2">
      <c r="A4238" s="89" t="s">
        <v>475</v>
      </c>
      <c r="B4238" s="104" t="s">
        <v>1853</v>
      </c>
      <c r="C4238" s="103" t="s">
        <v>1852</v>
      </c>
      <c r="D4238" s="161">
        <v>27039827</v>
      </c>
      <c r="E4238" s="161">
        <v>25597909.609999999</v>
      </c>
      <c r="F4238" s="162">
        <f t="shared" si="227"/>
        <v>1441917.3900000006</v>
      </c>
      <c r="G4238" s="52">
        <f t="shared" si="228"/>
        <v>0.9466743115627182</v>
      </c>
      <c r="H4238" s="90"/>
    </row>
    <row r="4239" spans="1:8" s="17" customFormat="1" ht="25.5" outlineLevel="2">
      <c r="A4239" s="89" t="s">
        <v>475</v>
      </c>
      <c r="B4239" s="104" t="s">
        <v>1851</v>
      </c>
      <c r="C4239" s="103" t="s">
        <v>1850</v>
      </c>
      <c r="D4239" s="161">
        <v>9013275</v>
      </c>
      <c r="E4239" s="161">
        <v>1128371.73</v>
      </c>
      <c r="F4239" s="162">
        <f t="shared" si="227"/>
        <v>7884903.2699999996</v>
      </c>
      <c r="G4239" s="52">
        <f t="shared" si="228"/>
        <v>0.1251899814440367</v>
      </c>
      <c r="H4239" s="90"/>
    </row>
    <row r="4240" spans="1:8" s="17" customFormat="1" outlineLevel="2">
      <c r="A4240" s="89" t="s">
        <v>475</v>
      </c>
      <c r="B4240" s="104" t="s">
        <v>1849</v>
      </c>
      <c r="C4240" s="103" t="s">
        <v>1848</v>
      </c>
      <c r="D4240" s="161">
        <v>8011800</v>
      </c>
      <c r="E4240" s="161">
        <v>6514543.29</v>
      </c>
      <c r="F4240" s="162">
        <f t="shared" si="227"/>
        <v>1497256.71</v>
      </c>
      <c r="G4240" s="52">
        <f t="shared" si="228"/>
        <v>0.81311856137197636</v>
      </c>
      <c r="H4240" s="90"/>
    </row>
    <row r="4241" spans="1:8" s="17" customFormat="1" ht="25.5" outlineLevel="2">
      <c r="A4241" s="89" t="s">
        <v>475</v>
      </c>
      <c r="B4241" s="104" t="s">
        <v>1847</v>
      </c>
      <c r="C4241" s="103" t="s">
        <v>1846</v>
      </c>
      <c r="D4241" s="161">
        <v>1502213</v>
      </c>
      <c r="E4241" s="161">
        <v>1438698.7</v>
      </c>
      <c r="F4241" s="162">
        <f t="shared" si="227"/>
        <v>63514.300000000047</v>
      </c>
      <c r="G4241" s="52">
        <f t="shared" si="228"/>
        <v>0.95771951114788645</v>
      </c>
      <c r="H4241" s="90"/>
    </row>
    <row r="4242" spans="1:8" s="17" customFormat="1" ht="25.5" outlineLevel="2">
      <c r="A4242" s="89" t="s">
        <v>475</v>
      </c>
      <c r="B4242" s="104" t="s">
        <v>1839</v>
      </c>
      <c r="C4242" s="103" t="s">
        <v>1838</v>
      </c>
      <c r="D4242" s="161">
        <v>15138297</v>
      </c>
      <c r="E4242" s="161">
        <v>14547455.720000001</v>
      </c>
      <c r="F4242" s="162">
        <f t="shared" si="227"/>
        <v>590841.27999999933</v>
      </c>
      <c r="G4242" s="52">
        <f t="shared" si="228"/>
        <v>0.96097042619787421</v>
      </c>
      <c r="H4242" s="90"/>
    </row>
    <row r="4243" spans="1:8" s="17" customFormat="1" ht="25.5" outlineLevel="2">
      <c r="A4243" s="89" t="s">
        <v>475</v>
      </c>
      <c r="B4243" s="104" t="s">
        <v>1833</v>
      </c>
      <c r="C4243" s="103" t="s">
        <v>1832</v>
      </c>
      <c r="D4243" s="161">
        <v>300443</v>
      </c>
      <c r="E4243" s="161">
        <v>214832.99</v>
      </c>
      <c r="F4243" s="162">
        <f t="shared" si="227"/>
        <v>85610.010000000009</v>
      </c>
      <c r="G4243" s="52">
        <f t="shared" si="228"/>
        <v>0.71505407015640232</v>
      </c>
      <c r="H4243" s="90"/>
    </row>
    <row r="4244" spans="1:8" s="17" customFormat="1" outlineLevel="2">
      <c r="A4244" s="89" t="s">
        <v>475</v>
      </c>
      <c r="B4244" s="104" t="s">
        <v>11501</v>
      </c>
      <c r="C4244" s="103" t="s">
        <v>11502</v>
      </c>
      <c r="D4244" s="161">
        <v>12341177</v>
      </c>
      <c r="E4244" s="161">
        <v>12341149.99</v>
      </c>
      <c r="F4244" s="162">
        <f t="shared" si="227"/>
        <v>27.009999999776483</v>
      </c>
      <c r="G4244" s="52">
        <f t="shared" si="228"/>
        <v>0.99999781139189559</v>
      </c>
      <c r="H4244" s="90"/>
    </row>
    <row r="4245" spans="1:8" s="17" customFormat="1" ht="25.5" outlineLevel="2">
      <c r="A4245" s="89" t="s">
        <v>475</v>
      </c>
      <c r="B4245" s="104" t="s">
        <v>1831</v>
      </c>
      <c r="C4245" s="103" t="s">
        <v>1830</v>
      </c>
      <c r="D4245" s="161">
        <v>6136038</v>
      </c>
      <c r="E4245" s="161">
        <v>4856362.71</v>
      </c>
      <c r="F4245" s="162">
        <f t="shared" si="227"/>
        <v>1279675.29</v>
      </c>
      <c r="G4245" s="52">
        <f t="shared" si="228"/>
        <v>0.79144925601829719</v>
      </c>
      <c r="H4245" s="90"/>
    </row>
    <row r="4246" spans="1:8" s="17" customFormat="1" ht="25.5" outlineLevel="2">
      <c r="A4246" s="89" t="s">
        <v>475</v>
      </c>
      <c r="B4246" s="104" t="s">
        <v>1829</v>
      </c>
      <c r="C4246" s="103" t="s">
        <v>1828</v>
      </c>
      <c r="D4246" s="161">
        <v>15022126</v>
      </c>
      <c r="E4246" s="161">
        <v>13089510.640000001</v>
      </c>
      <c r="F4246" s="162">
        <f t="shared" si="227"/>
        <v>1932615.3599999994</v>
      </c>
      <c r="G4246" s="52">
        <f t="shared" si="228"/>
        <v>0.8713487451776134</v>
      </c>
      <c r="H4246" s="90"/>
    </row>
    <row r="4247" spans="1:8" s="17" customFormat="1" ht="38.25" outlineLevel="2">
      <c r="A4247" s="89" t="s">
        <v>475</v>
      </c>
      <c r="B4247" s="104" t="s">
        <v>1827</v>
      </c>
      <c r="C4247" s="103" t="s">
        <v>1826</v>
      </c>
      <c r="D4247" s="161">
        <v>3004425</v>
      </c>
      <c r="E4247" s="161">
        <v>1965809.57</v>
      </c>
      <c r="F4247" s="162">
        <f t="shared" si="227"/>
        <v>1038615.4299999999</v>
      </c>
      <c r="G4247" s="52">
        <f t="shared" si="228"/>
        <v>0.65430475714987058</v>
      </c>
      <c r="H4247" s="90"/>
    </row>
    <row r="4248" spans="1:8" s="17" customFormat="1" outlineLevel="2">
      <c r="A4248" s="89" t="s">
        <v>475</v>
      </c>
      <c r="B4248" s="104" t="s">
        <v>1819</v>
      </c>
      <c r="C4248" s="103" t="s">
        <v>1818</v>
      </c>
      <c r="D4248" s="161">
        <v>751106</v>
      </c>
      <c r="E4248" s="161">
        <v>603575.16</v>
      </c>
      <c r="F4248" s="162">
        <f t="shared" si="227"/>
        <v>147530.83999999997</v>
      </c>
      <c r="G4248" s="52">
        <f t="shared" si="228"/>
        <v>0.80358186461032133</v>
      </c>
      <c r="H4248" s="90"/>
    </row>
    <row r="4249" spans="1:8" s="17" customFormat="1" ht="38.25" outlineLevel="2">
      <c r="A4249" s="89" t="s">
        <v>475</v>
      </c>
      <c r="B4249" s="104" t="s">
        <v>1815</v>
      </c>
      <c r="C4249" s="103" t="s">
        <v>1814</v>
      </c>
      <c r="D4249" s="161">
        <v>600885</v>
      </c>
      <c r="E4249" s="161">
        <v>527366.37</v>
      </c>
      <c r="F4249" s="162">
        <f t="shared" si="227"/>
        <v>73518.63</v>
      </c>
      <c r="G4249" s="52">
        <f t="shared" si="228"/>
        <v>0.87764941710976307</v>
      </c>
      <c r="H4249" s="90"/>
    </row>
    <row r="4250" spans="1:8" s="17" customFormat="1" ht="25.5" outlineLevel="2">
      <c r="A4250" s="89" t="s">
        <v>475</v>
      </c>
      <c r="B4250" s="104" t="s">
        <v>10481</v>
      </c>
      <c r="C4250" s="103" t="s">
        <v>10480</v>
      </c>
      <c r="D4250" s="161">
        <v>19044487</v>
      </c>
      <c r="E4250" s="161">
        <v>17216640.600000001</v>
      </c>
      <c r="F4250" s="162">
        <f t="shared" si="227"/>
        <v>1827846.3999999985</v>
      </c>
      <c r="G4250" s="52">
        <f t="shared" si="228"/>
        <v>0.90402228214390867</v>
      </c>
      <c r="H4250" s="90"/>
    </row>
    <row r="4251" spans="1:8" s="17" customFormat="1" outlineLevel="2">
      <c r="A4251" s="89" t="s">
        <v>475</v>
      </c>
      <c r="B4251" s="104" t="s">
        <v>10477</v>
      </c>
      <c r="C4251" s="103" t="s">
        <v>10476</v>
      </c>
      <c r="D4251" s="161">
        <v>1002341</v>
      </c>
      <c r="E4251" s="161">
        <v>894616.53</v>
      </c>
      <c r="F4251" s="162">
        <f t="shared" si="227"/>
        <v>107724.46999999997</v>
      </c>
      <c r="G4251" s="52">
        <f t="shared" si="228"/>
        <v>0.89252712400270973</v>
      </c>
      <c r="H4251" s="90"/>
    </row>
    <row r="4252" spans="1:8" s="17" customFormat="1" ht="76.5" outlineLevel="2">
      <c r="A4252" s="89" t="s">
        <v>475</v>
      </c>
      <c r="B4252" s="104" t="s">
        <v>10475</v>
      </c>
      <c r="C4252" s="103" t="s">
        <v>10474</v>
      </c>
      <c r="D4252" s="161">
        <v>40093656</v>
      </c>
      <c r="E4252" s="161">
        <v>28720743.050000001</v>
      </c>
      <c r="F4252" s="162">
        <f t="shared" si="227"/>
        <v>11372912.949999999</v>
      </c>
      <c r="G4252" s="52">
        <f t="shared" si="228"/>
        <v>0.7163413346490527</v>
      </c>
      <c r="H4252" s="90"/>
    </row>
    <row r="4253" spans="1:8" s="17" customFormat="1" ht="25.5" outlineLevel="2">
      <c r="A4253" s="89" t="s">
        <v>475</v>
      </c>
      <c r="B4253" s="104" t="s">
        <v>10473</v>
      </c>
      <c r="C4253" s="103" t="s">
        <v>10472</v>
      </c>
      <c r="D4253" s="161">
        <v>2004683</v>
      </c>
      <c r="E4253" s="161">
        <v>1812278.1</v>
      </c>
      <c r="F4253" s="162">
        <f t="shared" si="227"/>
        <v>192404.89999999991</v>
      </c>
      <c r="G4253" s="52">
        <f t="shared" si="228"/>
        <v>0.90402228182710187</v>
      </c>
      <c r="H4253" s="90"/>
    </row>
    <row r="4254" spans="1:8" s="17" customFormat="1" outlineLevel="2">
      <c r="A4254" s="89" t="s">
        <v>475</v>
      </c>
      <c r="B4254" s="104" t="s">
        <v>10471</v>
      </c>
      <c r="C4254" s="103" t="s">
        <v>10470</v>
      </c>
      <c r="D4254" s="161">
        <v>100234</v>
      </c>
      <c r="E4254" s="161">
        <v>90613.77</v>
      </c>
      <c r="F4254" s="162">
        <f t="shared" si="227"/>
        <v>9620.2299999999959</v>
      </c>
      <c r="G4254" s="52">
        <f t="shared" si="228"/>
        <v>0.90402228784643934</v>
      </c>
      <c r="H4254" s="90"/>
    </row>
    <row r="4255" spans="1:8" s="17" customFormat="1" ht="25.5" outlineLevel="2">
      <c r="A4255" s="89" t="s">
        <v>475</v>
      </c>
      <c r="B4255" s="104" t="s">
        <v>10469</v>
      </c>
      <c r="C4255" s="103" t="s">
        <v>10468</v>
      </c>
      <c r="D4255" s="161">
        <v>1172739</v>
      </c>
      <c r="E4255" s="161">
        <v>1060182.19</v>
      </c>
      <c r="F4255" s="162">
        <f t="shared" si="227"/>
        <v>112556.81000000006</v>
      </c>
      <c r="G4255" s="52">
        <f t="shared" si="228"/>
        <v>0.90402228458335565</v>
      </c>
      <c r="H4255" s="90"/>
    </row>
    <row r="4256" spans="1:8" s="17" customFormat="1" ht="51" outlineLevel="2">
      <c r="A4256" s="89" t="s">
        <v>475</v>
      </c>
      <c r="B4256" s="104" t="s">
        <v>10467</v>
      </c>
      <c r="C4256" s="103" t="s">
        <v>10466</v>
      </c>
      <c r="D4256" s="161">
        <v>2505854</v>
      </c>
      <c r="E4256" s="161">
        <v>2254706.56</v>
      </c>
      <c r="F4256" s="162">
        <f t="shared" si="227"/>
        <v>251147.43999999994</v>
      </c>
      <c r="G4256" s="52">
        <f t="shared" si="228"/>
        <v>0.8997757091993388</v>
      </c>
      <c r="H4256" s="90"/>
    </row>
    <row r="4257" spans="1:8" s="102" customFormat="1" outlineLevel="1">
      <c r="A4257" s="91" t="s">
        <v>11202</v>
      </c>
      <c r="B4257" s="104"/>
      <c r="C4257" s="103"/>
      <c r="D4257" s="161"/>
      <c r="E4257" s="161"/>
      <c r="F4257" s="162">
        <f>SUBTOTAL(9,F4231:F4256)</f>
        <v>32885884.029999994</v>
      </c>
      <c r="G4257" s="52"/>
      <c r="H4257" s="90"/>
    </row>
    <row r="4258" spans="1:8" s="17" customFormat="1" outlineLevel="2">
      <c r="A4258" s="89" t="s">
        <v>476</v>
      </c>
      <c r="B4258" s="104" t="s">
        <v>9187</v>
      </c>
      <c r="C4258" s="103" t="s">
        <v>9186</v>
      </c>
      <c r="D4258" s="161">
        <v>5228006</v>
      </c>
      <c r="E4258" s="161">
        <v>4784672</v>
      </c>
      <c r="F4258" s="162">
        <f t="shared" ref="F4258:F4289" si="229">D4258-E4258</f>
        <v>443334</v>
      </c>
      <c r="G4258" s="52">
        <f t="shared" ref="G4258:G4289" si="230">E4258/D4258</f>
        <v>0.91520017383300634</v>
      </c>
      <c r="H4258" s="90"/>
    </row>
    <row r="4259" spans="1:8" s="17" customFormat="1" outlineLevel="2">
      <c r="A4259" s="89" t="s">
        <v>476</v>
      </c>
      <c r="B4259" s="104" t="s">
        <v>11731</v>
      </c>
      <c r="C4259" s="103" t="s">
        <v>11732</v>
      </c>
      <c r="D4259" s="161">
        <v>3844123</v>
      </c>
      <c r="E4259" s="161">
        <v>3606811</v>
      </c>
      <c r="F4259" s="162">
        <f t="shared" si="229"/>
        <v>237312</v>
      </c>
      <c r="G4259" s="52">
        <f t="shared" si="230"/>
        <v>0.93826628336294127</v>
      </c>
      <c r="H4259" s="90"/>
    </row>
    <row r="4260" spans="1:8" s="17" customFormat="1" outlineLevel="2">
      <c r="A4260" s="89" t="s">
        <v>476</v>
      </c>
      <c r="B4260" s="104" t="s">
        <v>9185</v>
      </c>
      <c r="C4260" s="103" t="s">
        <v>9184</v>
      </c>
      <c r="D4260" s="161">
        <v>8405815</v>
      </c>
      <c r="E4260" s="161">
        <v>7517304.7599999998</v>
      </c>
      <c r="F4260" s="162">
        <f t="shared" si="229"/>
        <v>888510.24000000022</v>
      </c>
      <c r="G4260" s="52">
        <f t="shared" si="230"/>
        <v>0.89429814479619163</v>
      </c>
      <c r="H4260" s="90"/>
    </row>
    <row r="4261" spans="1:8" s="17" customFormat="1" ht="25.5" outlineLevel="2">
      <c r="A4261" s="89" t="s">
        <v>476</v>
      </c>
      <c r="B4261" s="104" t="s">
        <v>9183</v>
      </c>
      <c r="C4261" s="103" t="s">
        <v>9182</v>
      </c>
      <c r="D4261" s="161">
        <v>6496567</v>
      </c>
      <c r="E4261" s="161">
        <v>2029727.46</v>
      </c>
      <c r="F4261" s="162">
        <f t="shared" si="229"/>
        <v>4466839.54</v>
      </c>
      <c r="G4261" s="52">
        <f t="shared" si="230"/>
        <v>0.31243077459218077</v>
      </c>
      <c r="H4261" s="90"/>
    </row>
    <row r="4262" spans="1:8" s="17" customFormat="1" ht="25.5" outlineLevel="2">
      <c r="A4262" s="89" t="s">
        <v>476</v>
      </c>
      <c r="B4262" s="104" t="s">
        <v>9181</v>
      </c>
      <c r="C4262" s="103" t="s">
        <v>9180</v>
      </c>
      <c r="D4262" s="161">
        <v>1722168</v>
      </c>
      <c r="E4262" s="161">
        <v>1576129</v>
      </c>
      <c r="F4262" s="162">
        <f t="shared" si="229"/>
        <v>146039</v>
      </c>
      <c r="G4262" s="52">
        <f t="shared" si="230"/>
        <v>0.91520049147353799</v>
      </c>
      <c r="H4262" s="90"/>
    </row>
    <row r="4263" spans="1:8" s="17" customFormat="1" outlineLevel="2">
      <c r="A4263" s="89" t="s">
        <v>476</v>
      </c>
      <c r="B4263" s="104" t="s">
        <v>9175</v>
      </c>
      <c r="C4263" s="103" t="s">
        <v>9174</v>
      </c>
      <c r="D4263" s="161">
        <v>3280319</v>
      </c>
      <c r="E4263" s="161">
        <v>2942199.5</v>
      </c>
      <c r="F4263" s="162">
        <f t="shared" si="229"/>
        <v>338119.5</v>
      </c>
      <c r="G4263" s="52">
        <f t="shared" si="230"/>
        <v>0.89692481127597656</v>
      </c>
      <c r="H4263" s="90"/>
    </row>
    <row r="4264" spans="1:8" s="17" customFormat="1" ht="25.5" outlineLevel="2">
      <c r="A4264" s="89" t="s">
        <v>476</v>
      </c>
      <c r="B4264" s="104" t="s">
        <v>9173</v>
      </c>
      <c r="C4264" s="103" t="s">
        <v>9172</v>
      </c>
      <c r="D4264" s="161">
        <v>4228536</v>
      </c>
      <c r="E4264" s="161">
        <v>3649184</v>
      </c>
      <c r="F4264" s="162">
        <f t="shared" si="229"/>
        <v>579352</v>
      </c>
      <c r="G4264" s="52">
        <f t="shared" si="230"/>
        <v>0.86298993315889949</v>
      </c>
      <c r="H4264" s="90"/>
    </row>
    <row r="4265" spans="1:8" s="17" customFormat="1" ht="38.25" outlineLevel="2">
      <c r="A4265" s="89" t="s">
        <v>476</v>
      </c>
      <c r="B4265" s="104" t="s">
        <v>9171</v>
      </c>
      <c r="C4265" s="103" t="s">
        <v>9170</v>
      </c>
      <c r="D4265" s="161">
        <v>9738445</v>
      </c>
      <c r="E4265" s="161">
        <v>8912626</v>
      </c>
      <c r="F4265" s="162">
        <f t="shared" si="229"/>
        <v>825819</v>
      </c>
      <c r="G4265" s="52">
        <f t="shared" si="230"/>
        <v>0.91520011665106693</v>
      </c>
      <c r="H4265" s="90"/>
    </row>
    <row r="4266" spans="1:8" s="17" customFormat="1" outlineLevel="2">
      <c r="A4266" s="89" t="s">
        <v>476</v>
      </c>
      <c r="B4266" s="104" t="s">
        <v>9169</v>
      </c>
      <c r="C4266" s="103" t="s">
        <v>9168</v>
      </c>
      <c r="D4266" s="161">
        <v>7688246</v>
      </c>
      <c r="E4266" s="161">
        <v>7668246</v>
      </c>
      <c r="F4266" s="162">
        <f t="shared" si="229"/>
        <v>20000</v>
      </c>
      <c r="G4266" s="52">
        <f t="shared" si="230"/>
        <v>0.9973986264227237</v>
      </c>
      <c r="H4266" s="90"/>
    </row>
    <row r="4267" spans="1:8" s="17" customFormat="1" ht="38.25" outlineLevel="2">
      <c r="A4267" s="89" t="s">
        <v>476</v>
      </c>
      <c r="B4267" s="104" t="s">
        <v>9167</v>
      </c>
      <c r="C4267" s="103" t="s">
        <v>9166</v>
      </c>
      <c r="D4267" s="161">
        <v>3024043</v>
      </c>
      <c r="E4267" s="161">
        <v>2767605</v>
      </c>
      <c r="F4267" s="162">
        <f t="shared" si="229"/>
        <v>256438</v>
      </c>
      <c r="G4267" s="52">
        <f t="shared" si="230"/>
        <v>0.91520027989019992</v>
      </c>
      <c r="H4267" s="90"/>
    </row>
    <row r="4268" spans="1:8" s="17" customFormat="1" outlineLevel="2">
      <c r="A4268" s="89" t="s">
        <v>476</v>
      </c>
      <c r="B4268" s="104" t="s">
        <v>9165</v>
      </c>
      <c r="C4268" s="103" t="s">
        <v>9164</v>
      </c>
      <c r="D4268" s="161">
        <v>2870279</v>
      </c>
      <c r="E4268" s="161">
        <v>741682</v>
      </c>
      <c r="F4268" s="162">
        <f t="shared" si="229"/>
        <v>2128597</v>
      </c>
      <c r="G4268" s="52">
        <f t="shared" si="230"/>
        <v>0.25840066418630386</v>
      </c>
      <c r="H4268" s="90"/>
    </row>
    <row r="4269" spans="1:8" s="17" customFormat="1" outlineLevel="2">
      <c r="A4269" s="89" t="s">
        <v>476</v>
      </c>
      <c r="B4269" s="104" t="s">
        <v>9163</v>
      </c>
      <c r="C4269" s="103" t="s">
        <v>9162</v>
      </c>
      <c r="D4269" s="161">
        <v>3844123</v>
      </c>
      <c r="E4269" s="161">
        <v>564000</v>
      </c>
      <c r="F4269" s="162">
        <f t="shared" si="229"/>
        <v>3280123</v>
      </c>
      <c r="G4269" s="52">
        <f t="shared" si="230"/>
        <v>0.14671746975838182</v>
      </c>
      <c r="H4269" s="90"/>
    </row>
    <row r="4270" spans="1:8" s="17" customFormat="1" ht="25.5" outlineLevel="2">
      <c r="A4270" s="89" t="s">
        <v>476</v>
      </c>
      <c r="B4270" s="104" t="s">
        <v>12081</v>
      </c>
      <c r="C4270" s="103" t="s">
        <v>12082</v>
      </c>
      <c r="D4270" s="161">
        <v>10148485</v>
      </c>
      <c r="E4270" s="161">
        <v>9998232.1400000006</v>
      </c>
      <c r="F4270" s="162">
        <f t="shared" si="229"/>
        <v>150252.8599999994</v>
      </c>
      <c r="G4270" s="52">
        <f t="shared" si="230"/>
        <v>0.98519455268446476</v>
      </c>
      <c r="H4270" s="90"/>
    </row>
    <row r="4271" spans="1:8" s="17" customFormat="1" ht="25.5" outlineLevel="2">
      <c r="A4271" s="89" t="s">
        <v>476</v>
      </c>
      <c r="B4271" s="104" t="s">
        <v>9161</v>
      </c>
      <c r="C4271" s="103" t="s">
        <v>9160</v>
      </c>
      <c r="D4271" s="161">
        <v>3280319</v>
      </c>
      <c r="E4271" s="161">
        <v>3002149</v>
      </c>
      <c r="F4271" s="162">
        <f t="shared" si="229"/>
        <v>278170</v>
      </c>
      <c r="G4271" s="52">
        <f t="shared" si="230"/>
        <v>0.91520032045663846</v>
      </c>
      <c r="H4271" s="90"/>
    </row>
    <row r="4272" spans="1:8" s="17" customFormat="1" ht="25.5" outlineLevel="2">
      <c r="A4272" s="89" t="s">
        <v>476</v>
      </c>
      <c r="B4272" s="104" t="s">
        <v>9159</v>
      </c>
      <c r="C4272" s="103" t="s">
        <v>9158</v>
      </c>
      <c r="D4272" s="161">
        <v>1445426</v>
      </c>
      <c r="E4272" s="161">
        <v>750000</v>
      </c>
      <c r="F4272" s="162">
        <f t="shared" si="229"/>
        <v>695426</v>
      </c>
      <c r="G4272" s="52">
        <f t="shared" si="230"/>
        <v>0.51887817155634397</v>
      </c>
      <c r="H4272" s="90"/>
    </row>
    <row r="4273" spans="1:8" s="17" customFormat="1" ht="25.5" outlineLevel="2">
      <c r="A4273" s="89" t="s">
        <v>476</v>
      </c>
      <c r="B4273" s="104" t="s">
        <v>9155</v>
      </c>
      <c r="C4273" s="103" t="s">
        <v>9154</v>
      </c>
      <c r="D4273" s="161">
        <v>9072130</v>
      </c>
      <c r="E4273" s="161">
        <v>1000000</v>
      </c>
      <c r="F4273" s="162">
        <f t="shared" si="229"/>
        <v>8072130</v>
      </c>
      <c r="G4273" s="52">
        <f t="shared" si="230"/>
        <v>0.11022769735442503</v>
      </c>
      <c r="H4273" s="90"/>
    </row>
    <row r="4274" spans="1:8" s="17" customFormat="1" outlineLevel="2">
      <c r="A4274" s="89" t="s">
        <v>476</v>
      </c>
      <c r="B4274" s="104" t="s">
        <v>9153</v>
      </c>
      <c r="C4274" s="103" t="s">
        <v>9039</v>
      </c>
      <c r="D4274" s="161">
        <v>45153581</v>
      </c>
      <c r="E4274" s="161">
        <v>45149118.390000001</v>
      </c>
      <c r="F4274" s="162">
        <f t="shared" si="229"/>
        <v>4462.609999999404</v>
      </c>
      <c r="G4274" s="52">
        <f t="shared" si="230"/>
        <v>0.99990116819306096</v>
      </c>
      <c r="H4274" s="90"/>
    </row>
    <row r="4275" spans="1:8" s="17" customFormat="1" ht="25.5" outlineLevel="2">
      <c r="A4275" s="89" t="s">
        <v>476</v>
      </c>
      <c r="B4275" s="104" t="s">
        <v>12124</v>
      </c>
      <c r="C4275" s="103" t="s">
        <v>12125</v>
      </c>
      <c r="D4275" s="161">
        <v>18359520</v>
      </c>
      <c r="E4275" s="161">
        <v>18256871.02</v>
      </c>
      <c r="F4275" s="162">
        <f t="shared" si="229"/>
        <v>102648.98000000045</v>
      </c>
      <c r="G4275" s="52">
        <f t="shared" si="230"/>
        <v>0.99440895077866953</v>
      </c>
      <c r="H4275" s="90"/>
    </row>
    <row r="4276" spans="1:8" s="17" customFormat="1" ht="25.5" outlineLevel="2">
      <c r="A4276" s="89" t="s">
        <v>476</v>
      </c>
      <c r="B4276" s="104" t="s">
        <v>477</v>
      </c>
      <c r="C4276" s="103" t="s">
        <v>478</v>
      </c>
      <c r="D4276" s="161">
        <v>4000000</v>
      </c>
      <c r="E4276" s="161">
        <f>2481371.35+50000</f>
        <v>2531371.35</v>
      </c>
      <c r="F4276" s="162">
        <f t="shared" si="229"/>
        <v>1468628.65</v>
      </c>
      <c r="G4276" s="52">
        <f t="shared" si="230"/>
        <v>0.63284283750000003</v>
      </c>
      <c r="H4276" s="90"/>
    </row>
    <row r="4277" spans="1:8" s="17" customFormat="1" ht="25.5" outlineLevel="2">
      <c r="A4277" s="89" t="s">
        <v>476</v>
      </c>
      <c r="B4277" s="104" t="s">
        <v>11891</v>
      </c>
      <c r="C4277" s="103" t="s">
        <v>11892</v>
      </c>
      <c r="D4277" s="161">
        <v>2682450</v>
      </c>
      <c r="E4277" s="161">
        <v>1125747.71</v>
      </c>
      <c r="F4277" s="162">
        <f t="shared" si="229"/>
        <v>1556702.29</v>
      </c>
      <c r="G4277" s="52">
        <f t="shared" si="230"/>
        <v>0.41967146079144063</v>
      </c>
      <c r="H4277" s="90"/>
    </row>
    <row r="4278" spans="1:8" s="17" customFormat="1" ht="25.5" outlineLevel="2">
      <c r="A4278" s="89" t="s">
        <v>476</v>
      </c>
      <c r="B4278" s="104" t="s">
        <v>12083</v>
      </c>
      <c r="C4278" s="103" t="s">
        <v>12084</v>
      </c>
      <c r="D4278" s="161">
        <v>1000000</v>
      </c>
      <c r="E4278" s="161">
        <v>530063.07999999996</v>
      </c>
      <c r="F4278" s="162">
        <f t="shared" si="229"/>
        <v>469936.92000000004</v>
      </c>
      <c r="G4278" s="52">
        <f t="shared" si="230"/>
        <v>0.53006307999999991</v>
      </c>
      <c r="H4278" s="90"/>
    </row>
    <row r="4279" spans="1:8" s="17" customFormat="1" ht="38.25" outlineLevel="2">
      <c r="A4279" s="89" t="s">
        <v>476</v>
      </c>
      <c r="B4279" s="104" t="s">
        <v>11630</v>
      </c>
      <c r="C4279" s="103" t="s">
        <v>11631</v>
      </c>
      <c r="D4279" s="161">
        <v>2459820</v>
      </c>
      <c r="E4279" s="161">
        <v>1480898.07</v>
      </c>
      <c r="F4279" s="162">
        <f t="shared" si="229"/>
        <v>978921.92999999993</v>
      </c>
      <c r="G4279" s="52">
        <f t="shared" si="230"/>
        <v>0.60203513671732078</v>
      </c>
      <c r="H4279" s="90"/>
    </row>
    <row r="4280" spans="1:8" s="17" customFormat="1" ht="25.5" outlineLevel="2">
      <c r="A4280" s="89" t="s">
        <v>476</v>
      </c>
      <c r="B4280" s="104" t="s">
        <v>1809</v>
      </c>
      <c r="C4280" s="103" t="s">
        <v>1808</v>
      </c>
      <c r="D4280" s="161">
        <v>801180</v>
      </c>
      <c r="E4280" s="161">
        <v>719921</v>
      </c>
      <c r="F4280" s="162">
        <f t="shared" si="229"/>
        <v>81259</v>
      </c>
      <c r="G4280" s="52">
        <f t="shared" si="230"/>
        <v>0.89857585062033496</v>
      </c>
      <c r="H4280" s="90"/>
    </row>
    <row r="4281" spans="1:8" s="17" customFormat="1" ht="25.5" outlineLevel="2">
      <c r="A4281" s="89" t="s">
        <v>476</v>
      </c>
      <c r="B4281" s="104" t="s">
        <v>1807</v>
      </c>
      <c r="C4281" s="103" t="s">
        <v>1806</v>
      </c>
      <c r="D4281" s="161">
        <v>2403540</v>
      </c>
      <c r="E4281" s="161">
        <v>2159760</v>
      </c>
      <c r="F4281" s="162">
        <f t="shared" si="229"/>
        <v>243780</v>
      </c>
      <c r="G4281" s="52">
        <f t="shared" si="230"/>
        <v>0.89857460246136944</v>
      </c>
      <c r="H4281" s="90"/>
    </row>
    <row r="4282" spans="1:8" s="17" customFormat="1" ht="51" outlineLevel="2">
      <c r="A4282" s="89" t="s">
        <v>476</v>
      </c>
      <c r="B4282" s="104" t="s">
        <v>1805</v>
      </c>
      <c r="C4282" s="103" t="s">
        <v>1804</v>
      </c>
      <c r="D4282" s="161">
        <v>2403540</v>
      </c>
      <c r="E4282" s="161">
        <v>2159760</v>
      </c>
      <c r="F4282" s="162">
        <f t="shared" si="229"/>
        <v>243780</v>
      </c>
      <c r="G4282" s="52">
        <f t="shared" si="230"/>
        <v>0.89857460246136944</v>
      </c>
      <c r="H4282" s="90"/>
    </row>
    <row r="4283" spans="1:8" s="17" customFormat="1" ht="38.25" outlineLevel="2">
      <c r="A4283" s="89" t="s">
        <v>476</v>
      </c>
      <c r="B4283" s="104" t="s">
        <v>1801</v>
      </c>
      <c r="C4283" s="103" t="s">
        <v>1800</v>
      </c>
      <c r="D4283" s="161">
        <v>6409440</v>
      </c>
      <c r="E4283" s="161">
        <v>5759360</v>
      </c>
      <c r="F4283" s="162">
        <f t="shared" si="229"/>
        <v>650080</v>
      </c>
      <c r="G4283" s="52">
        <f t="shared" si="230"/>
        <v>0.89857460246136944</v>
      </c>
      <c r="H4283" s="90"/>
    </row>
    <row r="4284" spans="1:8" s="17" customFormat="1" outlineLevel="2">
      <c r="A4284" s="89" t="s">
        <v>476</v>
      </c>
      <c r="B4284" s="104" t="s">
        <v>1797</v>
      </c>
      <c r="C4284" s="103" t="s">
        <v>1796</v>
      </c>
      <c r="D4284" s="161">
        <v>1442124</v>
      </c>
      <c r="E4284" s="161">
        <v>1295856</v>
      </c>
      <c r="F4284" s="162">
        <f t="shared" si="229"/>
        <v>146268</v>
      </c>
      <c r="G4284" s="52">
        <f t="shared" si="230"/>
        <v>0.89857460246136944</v>
      </c>
      <c r="H4284" s="90"/>
    </row>
    <row r="4285" spans="1:8" s="17" customFormat="1" ht="25.5" outlineLevel="2">
      <c r="A4285" s="89" t="s">
        <v>476</v>
      </c>
      <c r="B4285" s="104" t="s">
        <v>1791</v>
      </c>
      <c r="C4285" s="103" t="s">
        <v>1790</v>
      </c>
      <c r="D4285" s="161">
        <v>801180</v>
      </c>
      <c r="E4285" s="161">
        <v>719921</v>
      </c>
      <c r="F4285" s="162">
        <f t="shared" si="229"/>
        <v>81259</v>
      </c>
      <c r="G4285" s="52">
        <f t="shared" si="230"/>
        <v>0.89857585062033496</v>
      </c>
      <c r="H4285" s="90"/>
    </row>
    <row r="4286" spans="1:8" s="17" customFormat="1" ht="25.5" outlineLevel="2">
      <c r="A4286" s="89" t="s">
        <v>476</v>
      </c>
      <c r="B4286" s="104" t="s">
        <v>1789</v>
      </c>
      <c r="C4286" s="103" t="s">
        <v>1788</v>
      </c>
      <c r="D4286" s="161">
        <v>40059</v>
      </c>
      <c r="E4286" s="161">
        <v>27417.34</v>
      </c>
      <c r="F4286" s="162">
        <f t="shared" si="229"/>
        <v>12641.66</v>
      </c>
      <c r="G4286" s="52">
        <f t="shared" si="230"/>
        <v>0.68442397463740978</v>
      </c>
      <c r="H4286" s="90"/>
    </row>
    <row r="4287" spans="1:8" s="17" customFormat="1" ht="38.25" outlineLevel="2">
      <c r="A4287" s="89" t="s">
        <v>476</v>
      </c>
      <c r="B4287" s="104" t="s">
        <v>1787</v>
      </c>
      <c r="C4287" s="103" t="s">
        <v>1786</v>
      </c>
      <c r="D4287" s="161">
        <v>200295</v>
      </c>
      <c r="E4287" s="161">
        <v>179980</v>
      </c>
      <c r="F4287" s="162">
        <f t="shared" si="229"/>
        <v>20315</v>
      </c>
      <c r="G4287" s="52">
        <f t="shared" si="230"/>
        <v>0.89857460246136944</v>
      </c>
      <c r="H4287" s="90"/>
    </row>
    <row r="4288" spans="1:8" s="17" customFormat="1" ht="25.5" outlineLevel="2">
      <c r="A4288" s="89" t="s">
        <v>476</v>
      </c>
      <c r="B4288" s="104" t="s">
        <v>1785</v>
      </c>
      <c r="C4288" s="103" t="s">
        <v>1784</v>
      </c>
      <c r="D4288" s="161">
        <v>2403540</v>
      </c>
      <c r="E4288" s="161">
        <v>300000</v>
      </c>
      <c r="F4288" s="162">
        <f t="shared" si="229"/>
        <v>2103540</v>
      </c>
      <c r="G4288" s="52">
        <f t="shared" si="230"/>
        <v>0.12481589655258493</v>
      </c>
      <c r="H4288" s="90"/>
    </row>
    <row r="4289" spans="1:8" s="17" customFormat="1" ht="25.5" outlineLevel="2">
      <c r="A4289" s="89" t="s">
        <v>476</v>
      </c>
      <c r="B4289" s="104" t="s">
        <v>1783</v>
      </c>
      <c r="C4289" s="103" t="s">
        <v>1782</v>
      </c>
      <c r="D4289" s="161">
        <v>1201770</v>
      </c>
      <c r="E4289" s="161">
        <v>465975.42</v>
      </c>
      <c r="F4289" s="162">
        <f t="shared" si="229"/>
        <v>735794.58000000007</v>
      </c>
      <c r="G4289" s="52">
        <f t="shared" si="230"/>
        <v>0.38774093212511546</v>
      </c>
      <c r="H4289" s="90"/>
    </row>
    <row r="4290" spans="1:8" s="17" customFormat="1" outlineLevel="2">
      <c r="A4290" s="89" t="s">
        <v>476</v>
      </c>
      <c r="B4290" s="104" t="s">
        <v>1781</v>
      </c>
      <c r="C4290" s="103" t="s">
        <v>1780</v>
      </c>
      <c r="D4290" s="161">
        <v>1402065</v>
      </c>
      <c r="E4290" s="161">
        <v>1259860</v>
      </c>
      <c r="F4290" s="162">
        <f t="shared" ref="F4290:F4321" si="231">D4290-E4290</f>
        <v>142205</v>
      </c>
      <c r="G4290" s="52">
        <f t="shared" ref="G4290:G4321" si="232">E4290/D4290</f>
        <v>0.89857460246136944</v>
      </c>
      <c r="H4290" s="90"/>
    </row>
    <row r="4291" spans="1:8" s="17" customFormat="1" ht="51" outlineLevel="2">
      <c r="A4291" s="89" t="s">
        <v>476</v>
      </c>
      <c r="B4291" s="104" t="s">
        <v>1779</v>
      </c>
      <c r="C4291" s="103" t="s">
        <v>1778</v>
      </c>
      <c r="D4291" s="161">
        <v>320472</v>
      </c>
      <c r="E4291" s="161">
        <v>287968</v>
      </c>
      <c r="F4291" s="162">
        <f t="shared" si="231"/>
        <v>32504</v>
      </c>
      <c r="G4291" s="52">
        <f t="shared" si="232"/>
        <v>0.89857460246136944</v>
      </c>
      <c r="H4291" s="90"/>
    </row>
    <row r="4292" spans="1:8" s="17" customFormat="1" ht="25.5" outlineLevel="2">
      <c r="A4292" s="89" t="s">
        <v>476</v>
      </c>
      <c r="B4292" s="104" t="s">
        <v>1777</v>
      </c>
      <c r="C4292" s="103" t="s">
        <v>1776</v>
      </c>
      <c r="D4292" s="161">
        <v>240354</v>
      </c>
      <c r="E4292" s="161">
        <v>215976</v>
      </c>
      <c r="F4292" s="162">
        <f t="shared" si="231"/>
        <v>24378</v>
      </c>
      <c r="G4292" s="52">
        <f t="shared" si="232"/>
        <v>0.89857460246136944</v>
      </c>
      <c r="H4292" s="90"/>
    </row>
    <row r="4293" spans="1:8" s="17" customFormat="1" ht="38.25" outlineLevel="2">
      <c r="A4293" s="89" t="s">
        <v>476</v>
      </c>
      <c r="B4293" s="104" t="s">
        <v>1775</v>
      </c>
      <c r="C4293" s="103" t="s">
        <v>1774</v>
      </c>
      <c r="D4293" s="161">
        <v>2002950</v>
      </c>
      <c r="E4293" s="161">
        <v>1799800</v>
      </c>
      <c r="F4293" s="162">
        <f t="shared" si="231"/>
        <v>203150</v>
      </c>
      <c r="G4293" s="52">
        <f t="shared" si="232"/>
        <v>0.89857460246136944</v>
      </c>
      <c r="H4293" s="90"/>
    </row>
    <row r="4294" spans="1:8" s="17" customFormat="1" outlineLevel="2">
      <c r="A4294" s="89" t="s">
        <v>476</v>
      </c>
      <c r="B4294" s="104" t="s">
        <v>1773</v>
      </c>
      <c r="C4294" s="103" t="s">
        <v>1772</v>
      </c>
      <c r="D4294" s="161">
        <v>4613194.2</v>
      </c>
      <c r="E4294" s="161">
        <v>4145300</v>
      </c>
      <c r="F4294" s="162">
        <f t="shared" si="231"/>
        <v>467894.20000000019</v>
      </c>
      <c r="G4294" s="52">
        <f t="shared" si="232"/>
        <v>0.89857478794194268</v>
      </c>
      <c r="H4294" s="90"/>
    </row>
    <row r="4295" spans="1:8" s="17" customFormat="1" ht="25.5" outlineLevel="2">
      <c r="A4295" s="89" t="s">
        <v>476</v>
      </c>
      <c r="B4295" s="104" t="s">
        <v>1771</v>
      </c>
      <c r="C4295" s="103" t="s">
        <v>1770</v>
      </c>
      <c r="D4295" s="161">
        <v>1402065</v>
      </c>
      <c r="E4295" s="161">
        <v>1259860</v>
      </c>
      <c r="F4295" s="162">
        <f t="shared" si="231"/>
        <v>142205</v>
      </c>
      <c r="G4295" s="52">
        <f t="shared" si="232"/>
        <v>0.89857460246136944</v>
      </c>
      <c r="H4295" s="90"/>
    </row>
    <row r="4296" spans="1:8" s="17" customFormat="1" outlineLevel="2">
      <c r="A4296" s="89" t="s">
        <v>476</v>
      </c>
      <c r="B4296" s="104" t="s">
        <v>1769</v>
      </c>
      <c r="C4296" s="103" t="s">
        <v>1768</v>
      </c>
      <c r="D4296" s="161">
        <v>400590</v>
      </c>
      <c r="E4296" s="161">
        <v>359960</v>
      </c>
      <c r="F4296" s="162">
        <f t="shared" si="231"/>
        <v>40630</v>
      </c>
      <c r="G4296" s="52">
        <f t="shared" si="232"/>
        <v>0.89857460246136944</v>
      </c>
      <c r="H4296" s="90"/>
    </row>
    <row r="4297" spans="1:8" s="17" customFormat="1" ht="25.5" outlineLevel="2">
      <c r="A4297" s="89" t="s">
        <v>476</v>
      </c>
      <c r="B4297" s="104" t="s">
        <v>1765</v>
      </c>
      <c r="C4297" s="103" t="s">
        <v>1764</v>
      </c>
      <c r="D4297" s="161">
        <v>1922832</v>
      </c>
      <c r="E4297" s="161">
        <v>1727808</v>
      </c>
      <c r="F4297" s="162">
        <f t="shared" si="231"/>
        <v>195024</v>
      </c>
      <c r="G4297" s="52">
        <f t="shared" si="232"/>
        <v>0.89857460246136944</v>
      </c>
      <c r="H4297" s="90"/>
    </row>
    <row r="4298" spans="1:8" s="17" customFormat="1" ht="25.5" outlineLevel="2">
      <c r="A4298" s="89" t="s">
        <v>476</v>
      </c>
      <c r="B4298" s="104" t="s">
        <v>1763</v>
      </c>
      <c r="C4298" s="103" t="s">
        <v>1762</v>
      </c>
      <c r="D4298" s="161">
        <v>240354</v>
      </c>
      <c r="E4298" s="161">
        <v>215976</v>
      </c>
      <c r="F4298" s="162">
        <f t="shared" si="231"/>
        <v>24378</v>
      </c>
      <c r="G4298" s="52">
        <f t="shared" si="232"/>
        <v>0.89857460246136944</v>
      </c>
      <c r="H4298" s="90"/>
    </row>
    <row r="4299" spans="1:8" s="17" customFormat="1" ht="25.5" outlineLevel="2">
      <c r="A4299" s="89" t="s">
        <v>476</v>
      </c>
      <c r="B4299" s="104" t="s">
        <v>1761</v>
      </c>
      <c r="C4299" s="103" t="s">
        <v>1760</v>
      </c>
      <c r="D4299" s="161">
        <v>1281888</v>
      </c>
      <c r="E4299" s="161">
        <v>1151872</v>
      </c>
      <c r="F4299" s="162">
        <f t="shared" si="231"/>
        <v>130016</v>
      </c>
      <c r="G4299" s="52">
        <f t="shared" si="232"/>
        <v>0.89857460246136944</v>
      </c>
      <c r="H4299" s="90"/>
    </row>
    <row r="4300" spans="1:8" s="17" customFormat="1" outlineLevel="2">
      <c r="A4300" s="89" t="s">
        <v>476</v>
      </c>
      <c r="B4300" s="104" t="s">
        <v>1759</v>
      </c>
      <c r="C4300" s="103" t="s">
        <v>1758</v>
      </c>
      <c r="D4300" s="161">
        <v>6509588</v>
      </c>
      <c r="E4300" s="161">
        <v>5849351</v>
      </c>
      <c r="F4300" s="162">
        <f t="shared" si="231"/>
        <v>660237</v>
      </c>
      <c r="G4300" s="52">
        <f t="shared" si="232"/>
        <v>0.89857468706160815</v>
      </c>
      <c r="H4300" s="90"/>
    </row>
    <row r="4301" spans="1:8" s="17" customFormat="1" ht="25.5" outlineLevel="2">
      <c r="A4301" s="89" t="s">
        <v>476</v>
      </c>
      <c r="B4301" s="104" t="s">
        <v>1753</v>
      </c>
      <c r="C4301" s="103" t="s">
        <v>1752</v>
      </c>
      <c r="D4301" s="161">
        <v>200295</v>
      </c>
      <c r="E4301" s="161">
        <v>179980</v>
      </c>
      <c r="F4301" s="162">
        <f t="shared" si="231"/>
        <v>20315</v>
      </c>
      <c r="G4301" s="52">
        <f t="shared" si="232"/>
        <v>0.89857460246136944</v>
      </c>
      <c r="H4301" s="90"/>
    </row>
    <row r="4302" spans="1:8" s="17" customFormat="1" ht="25.5" outlineLevel="2">
      <c r="A4302" s="89" t="s">
        <v>476</v>
      </c>
      <c r="B4302" s="104" t="s">
        <v>1751</v>
      </c>
      <c r="C4302" s="103" t="s">
        <v>1750</v>
      </c>
      <c r="D4302" s="161">
        <v>2523717</v>
      </c>
      <c r="E4302" s="161">
        <v>2267748</v>
      </c>
      <c r="F4302" s="162">
        <f t="shared" si="231"/>
        <v>255969</v>
      </c>
      <c r="G4302" s="52">
        <f t="shared" si="232"/>
        <v>0.89857460246136944</v>
      </c>
      <c r="H4302" s="90"/>
    </row>
    <row r="4303" spans="1:8" s="17" customFormat="1" ht="25.5" outlineLevel="2">
      <c r="A4303" s="89" t="s">
        <v>476</v>
      </c>
      <c r="B4303" s="104" t="s">
        <v>1749</v>
      </c>
      <c r="C4303" s="103" t="s">
        <v>1748</v>
      </c>
      <c r="D4303" s="161">
        <v>1782625</v>
      </c>
      <c r="E4303" s="161">
        <v>1601821</v>
      </c>
      <c r="F4303" s="162">
        <f t="shared" si="231"/>
        <v>180804</v>
      </c>
      <c r="G4303" s="52">
        <f t="shared" si="232"/>
        <v>0.89857429352780305</v>
      </c>
      <c r="H4303" s="90"/>
    </row>
    <row r="4304" spans="1:8" s="17" customFormat="1" ht="25.5" outlineLevel="2">
      <c r="A4304" s="89" t="s">
        <v>476</v>
      </c>
      <c r="B4304" s="104" t="s">
        <v>1745</v>
      </c>
      <c r="C4304" s="103" t="s">
        <v>1744</v>
      </c>
      <c r="D4304" s="161">
        <v>532785</v>
      </c>
      <c r="E4304" s="161">
        <v>478746</v>
      </c>
      <c r="F4304" s="162">
        <f t="shared" si="231"/>
        <v>54039</v>
      </c>
      <c r="G4304" s="52">
        <f t="shared" si="232"/>
        <v>0.89857259494918218</v>
      </c>
      <c r="H4304" s="90"/>
    </row>
    <row r="4305" spans="1:8" s="17" customFormat="1" ht="38.25" outlineLevel="2">
      <c r="A4305" s="89" t="s">
        <v>476</v>
      </c>
      <c r="B4305" s="104" t="s">
        <v>1743</v>
      </c>
      <c r="C4305" s="103" t="s">
        <v>1742</v>
      </c>
      <c r="D4305" s="161">
        <v>3605310</v>
      </c>
      <c r="E4305" s="161">
        <v>3239641</v>
      </c>
      <c r="F4305" s="162">
        <f t="shared" si="231"/>
        <v>365669</v>
      </c>
      <c r="G4305" s="52">
        <f t="shared" si="232"/>
        <v>0.89857487983002848</v>
      </c>
      <c r="H4305" s="90"/>
    </row>
    <row r="4306" spans="1:8" s="17" customFormat="1" ht="25.5" outlineLevel="2">
      <c r="A4306" s="89" t="s">
        <v>476</v>
      </c>
      <c r="B4306" s="104" t="s">
        <v>1741</v>
      </c>
      <c r="C4306" s="103" t="s">
        <v>1740</v>
      </c>
      <c r="D4306" s="161">
        <v>400590</v>
      </c>
      <c r="E4306" s="161">
        <v>359960</v>
      </c>
      <c r="F4306" s="162">
        <f t="shared" si="231"/>
        <v>40630</v>
      </c>
      <c r="G4306" s="52">
        <f t="shared" si="232"/>
        <v>0.89857460246136944</v>
      </c>
      <c r="H4306" s="90"/>
    </row>
    <row r="4307" spans="1:8" s="17" customFormat="1" ht="38.25" outlineLevel="2">
      <c r="A4307" s="89" t="s">
        <v>476</v>
      </c>
      <c r="B4307" s="104" t="s">
        <v>1739</v>
      </c>
      <c r="C4307" s="103" t="s">
        <v>1738</v>
      </c>
      <c r="D4307" s="161">
        <v>1201770</v>
      </c>
      <c r="E4307" s="161">
        <v>1079880</v>
      </c>
      <c r="F4307" s="162">
        <f t="shared" si="231"/>
        <v>121890</v>
      </c>
      <c r="G4307" s="52">
        <f t="shared" si="232"/>
        <v>0.89857460246136944</v>
      </c>
      <c r="H4307" s="90"/>
    </row>
    <row r="4308" spans="1:8" s="17" customFormat="1" ht="25.5" outlineLevel="2">
      <c r="A4308" s="89" t="s">
        <v>476</v>
      </c>
      <c r="B4308" s="104" t="s">
        <v>1734</v>
      </c>
      <c r="C4308" s="103" t="s">
        <v>1733</v>
      </c>
      <c r="D4308" s="161">
        <v>801180</v>
      </c>
      <c r="E4308" s="161">
        <v>719921</v>
      </c>
      <c r="F4308" s="162">
        <f t="shared" si="231"/>
        <v>81259</v>
      </c>
      <c r="G4308" s="52">
        <f t="shared" si="232"/>
        <v>0.89857585062033496</v>
      </c>
      <c r="H4308" s="90"/>
    </row>
    <row r="4309" spans="1:8" s="17" customFormat="1" ht="38.25" outlineLevel="2">
      <c r="A4309" s="89" t="s">
        <v>476</v>
      </c>
      <c r="B4309" s="104" t="s">
        <v>1730</v>
      </c>
      <c r="C4309" s="103" t="s">
        <v>1729</v>
      </c>
      <c r="D4309" s="161">
        <v>6409440</v>
      </c>
      <c r="E4309" s="161">
        <v>4044565.42</v>
      </c>
      <c r="F4309" s="162">
        <f t="shared" si="231"/>
        <v>2364874.58</v>
      </c>
      <c r="G4309" s="52">
        <f t="shared" si="232"/>
        <v>0.63103257382860278</v>
      </c>
      <c r="H4309" s="90"/>
    </row>
    <row r="4310" spans="1:8" s="17" customFormat="1" ht="25.5" outlineLevel="2">
      <c r="A4310" s="89" t="s">
        <v>476</v>
      </c>
      <c r="B4310" s="104" t="s">
        <v>1726</v>
      </c>
      <c r="C4310" s="103" t="s">
        <v>1725</v>
      </c>
      <c r="D4310" s="161">
        <v>1502212</v>
      </c>
      <c r="E4310" s="161">
        <v>1349850</v>
      </c>
      <c r="F4310" s="162">
        <f t="shared" si="231"/>
        <v>152362</v>
      </c>
      <c r="G4310" s="52">
        <f t="shared" si="232"/>
        <v>0.89857490154518804</v>
      </c>
      <c r="H4310" s="90"/>
    </row>
    <row r="4311" spans="1:8" s="17" customFormat="1" ht="25.5" outlineLevel="2">
      <c r="A4311" s="89" t="s">
        <v>476</v>
      </c>
      <c r="B4311" s="104" t="s">
        <v>1724</v>
      </c>
      <c r="C4311" s="103" t="s">
        <v>1723</v>
      </c>
      <c r="D4311" s="161">
        <v>2724012</v>
      </c>
      <c r="E4311" s="161">
        <v>2447728</v>
      </c>
      <c r="F4311" s="162">
        <f t="shared" si="231"/>
        <v>276284</v>
      </c>
      <c r="G4311" s="52">
        <f t="shared" si="232"/>
        <v>0.89857460246136944</v>
      </c>
      <c r="H4311" s="90"/>
    </row>
    <row r="4312" spans="1:8" s="17" customFormat="1" ht="25.5" outlineLevel="2">
      <c r="A4312" s="89" t="s">
        <v>476</v>
      </c>
      <c r="B4312" s="104" t="s">
        <v>1720</v>
      </c>
      <c r="C4312" s="103" t="s">
        <v>1719</v>
      </c>
      <c r="D4312" s="161">
        <v>400590</v>
      </c>
      <c r="E4312" s="161">
        <v>359077.87</v>
      </c>
      <c r="F4312" s="162">
        <f t="shared" si="231"/>
        <v>41512.130000000005</v>
      </c>
      <c r="G4312" s="52">
        <f t="shared" si="232"/>
        <v>0.89637252552485081</v>
      </c>
      <c r="H4312" s="90"/>
    </row>
    <row r="4313" spans="1:8" s="17" customFormat="1" ht="25.5" outlineLevel="2">
      <c r="A4313" s="89" t="s">
        <v>476</v>
      </c>
      <c r="B4313" s="104" t="s">
        <v>1718</v>
      </c>
      <c r="C4313" s="103" t="s">
        <v>1717</v>
      </c>
      <c r="D4313" s="161">
        <v>80118</v>
      </c>
      <c r="E4313" s="161">
        <v>71992</v>
      </c>
      <c r="F4313" s="162">
        <f t="shared" si="231"/>
        <v>8126</v>
      </c>
      <c r="G4313" s="52">
        <f t="shared" si="232"/>
        <v>0.89857460246136944</v>
      </c>
      <c r="H4313" s="90"/>
    </row>
    <row r="4314" spans="1:8" s="17" customFormat="1" ht="25.5" outlineLevel="2">
      <c r="A4314" s="89" t="s">
        <v>476</v>
      </c>
      <c r="B4314" s="104" t="s">
        <v>1716</v>
      </c>
      <c r="C4314" s="103" t="s">
        <v>1715</v>
      </c>
      <c r="D4314" s="161">
        <v>801180</v>
      </c>
      <c r="E4314" s="161">
        <v>706397</v>
      </c>
      <c r="F4314" s="162">
        <f t="shared" si="231"/>
        <v>94783</v>
      </c>
      <c r="G4314" s="52">
        <f t="shared" si="232"/>
        <v>0.88169574877056345</v>
      </c>
      <c r="H4314" s="90"/>
    </row>
    <row r="4315" spans="1:8" s="17" customFormat="1" ht="25.5" outlineLevel="2">
      <c r="A4315" s="89" t="s">
        <v>476</v>
      </c>
      <c r="B4315" s="104" t="s">
        <v>1712</v>
      </c>
      <c r="C4315" s="103" t="s">
        <v>1711</v>
      </c>
      <c r="D4315" s="161">
        <v>400590</v>
      </c>
      <c r="E4315" s="161">
        <v>359284</v>
      </c>
      <c r="F4315" s="162">
        <f t="shared" si="231"/>
        <v>41306</v>
      </c>
      <c r="G4315" s="52">
        <f t="shared" si="232"/>
        <v>0.89688709153997859</v>
      </c>
      <c r="H4315" s="90"/>
    </row>
    <row r="4316" spans="1:8" s="17" customFormat="1" ht="25.5" outlineLevel="2">
      <c r="A4316" s="89" t="s">
        <v>476</v>
      </c>
      <c r="B4316" s="104" t="s">
        <v>1710</v>
      </c>
      <c r="C4316" s="103" t="s">
        <v>1556</v>
      </c>
      <c r="D4316" s="161">
        <v>2403540</v>
      </c>
      <c r="E4316" s="161">
        <v>2159760</v>
      </c>
      <c r="F4316" s="162">
        <f t="shared" si="231"/>
        <v>243780</v>
      </c>
      <c r="G4316" s="52">
        <f t="shared" si="232"/>
        <v>0.89857460246136944</v>
      </c>
      <c r="H4316" s="90"/>
    </row>
    <row r="4317" spans="1:8" s="17" customFormat="1" ht="38.25" outlineLevel="2">
      <c r="A4317" s="89" t="s">
        <v>476</v>
      </c>
      <c r="B4317" s="104" t="s">
        <v>1709</v>
      </c>
      <c r="C4317" s="103" t="s">
        <v>1708</v>
      </c>
      <c r="D4317" s="161">
        <v>801180</v>
      </c>
      <c r="E4317" s="161">
        <v>719921</v>
      </c>
      <c r="F4317" s="162">
        <f t="shared" si="231"/>
        <v>81259</v>
      </c>
      <c r="G4317" s="52">
        <f t="shared" si="232"/>
        <v>0.89857585062033496</v>
      </c>
      <c r="H4317" s="90"/>
    </row>
    <row r="4318" spans="1:8" s="17" customFormat="1" outlineLevel="2">
      <c r="A4318" s="89" t="s">
        <v>476</v>
      </c>
      <c r="B4318" s="104" t="s">
        <v>1703</v>
      </c>
      <c r="C4318" s="103" t="s">
        <v>1702</v>
      </c>
      <c r="D4318" s="161">
        <v>5007375</v>
      </c>
      <c r="E4318" s="161">
        <v>4499500</v>
      </c>
      <c r="F4318" s="162">
        <f t="shared" si="231"/>
        <v>507875</v>
      </c>
      <c r="G4318" s="52">
        <f t="shared" si="232"/>
        <v>0.89857460246136944</v>
      </c>
      <c r="H4318" s="90"/>
    </row>
    <row r="4319" spans="1:8" s="17" customFormat="1" ht="38.25" outlineLevel="2">
      <c r="A4319" s="89" t="s">
        <v>476</v>
      </c>
      <c r="B4319" s="104" t="s">
        <v>1699</v>
      </c>
      <c r="C4319" s="103" t="s">
        <v>1698</v>
      </c>
      <c r="D4319" s="161">
        <v>4186166</v>
      </c>
      <c r="E4319" s="161">
        <v>3761583</v>
      </c>
      <c r="F4319" s="162">
        <f t="shared" si="231"/>
        <v>424583</v>
      </c>
      <c r="G4319" s="52">
        <f t="shared" si="232"/>
        <v>0.89857473401675902</v>
      </c>
      <c r="H4319" s="90"/>
    </row>
    <row r="4320" spans="1:8" s="17" customFormat="1" ht="25.5" outlineLevel="2">
      <c r="A4320" s="89" t="s">
        <v>476</v>
      </c>
      <c r="B4320" s="104" t="s">
        <v>1697</v>
      </c>
      <c r="C4320" s="103" t="s">
        <v>1696</v>
      </c>
      <c r="D4320" s="161">
        <v>3605310</v>
      </c>
      <c r="E4320" s="161">
        <v>400000</v>
      </c>
      <c r="F4320" s="162">
        <f t="shared" si="231"/>
        <v>3205310</v>
      </c>
      <c r="G4320" s="52">
        <f t="shared" si="232"/>
        <v>0.11094746360229772</v>
      </c>
      <c r="H4320" s="90"/>
    </row>
    <row r="4321" spans="1:8" s="17" customFormat="1" ht="25.5" outlineLevel="2">
      <c r="A4321" s="89" t="s">
        <v>476</v>
      </c>
      <c r="B4321" s="104" t="s">
        <v>1695</v>
      </c>
      <c r="C4321" s="103" t="s">
        <v>1694</v>
      </c>
      <c r="D4321" s="161">
        <v>7210620</v>
      </c>
      <c r="E4321" s="161">
        <v>4462450.92</v>
      </c>
      <c r="F4321" s="162">
        <f t="shared" si="231"/>
        <v>2748169.08</v>
      </c>
      <c r="G4321" s="52">
        <f t="shared" si="232"/>
        <v>0.61887201377967493</v>
      </c>
      <c r="H4321" s="90"/>
    </row>
    <row r="4322" spans="1:8" s="17" customFormat="1" ht="25.5" outlineLevel="2">
      <c r="A4322" s="89" t="s">
        <v>476</v>
      </c>
      <c r="B4322" s="104" t="s">
        <v>1687</v>
      </c>
      <c r="C4322" s="103" t="s">
        <v>1686</v>
      </c>
      <c r="D4322" s="161">
        <v>11316668</v>
      </c>
      <c r="E4322" s="161">
        <v>10168872</v>
      </c>
      <c r="F4322" s="162">
        <f t="shared" ref="F4322:F4353" si="233">D4322-E4322</f>
        <v>1147796</v>
      </c>
      <c r="G4322" s="52">
        <f t="shared" ref="G4322:G4353" si="234">E4322/D4322</f>
        <v>0.89857473949045774</v>
      </c>
      <c r="H4322" s="90"/>
    </row>
    <row r="4323" spans="1:8" s="17" customFormat="1" outlineLevel="2">
      <c r="A4323" s="89" t="s">
        <v>476</v>
      </c>
      <c r="B4323" s="104" t="s">
        <v>1683</v>
      </c>
      <c r="C4323" s="103" t="s">
        <v>1682</v>
      </c>
      <c r="D4323" s="161">
        <v>2002950</v>
      </c>
      <c r="E4323" s="161">
        <v>1799800</v>
      </c>
      <c r="F4323" s="162">
        <f t="shared" si="233"/>
        <v>203150</v>
      </c>
      <c r="G4323" s="52">
        <f t="shared" si="234"/>
        <v>0.89857460246136944</v>
      </c>
      <c r="H4323" s="90"/>
    </row>
    <row r="4324" spans="1:8" s="17" customFormat="1" ht="38.25" outlineLevel="2">
      <c r="A4324" s="89" t="s">
        <v>476</v>
      </c>
      <c r="B4324" s="104" t="s">
        <v>1681</v>
      </c>
      <c r="C4324" s="103" t="s">
        <v>1680</v>
      </c>
      <c r="D4324" s="161">
        <v>8011800</v>
      </c>
      <c r="E4324" s="161">
        <v>7199200</v>
      </c>
      <c r="F4324" s="162">
        <f t="shared" si="233"/>
        <v>812600</v>
      </c>
      <c r="G4324" s="52">
        <f t="shared" si="234"/>
        <v>0.89857460246136944</v>
      </c>
      <c r="H4324" s="90"/>
    </row>
    <row r="4325" spans="1:8" s="17" customFormat="1" ht="25.5" outlineLevel="2">
      <c r="A4325" s="89" t="s">
        <v>476</v>
      </c>
      <c r="B4325" s="104" t="s">
        <v>1677</v>
      </c>
      <c r="C4325" s="103" t="s">
        <v>1508</v>
      </c>
      <c r="D4325" s="161">
        <v>1602360</v>
      </c>
      <c r="E4325" s="161">
        <v>1439839</v>
      </c>
      <c r="F4325" s="162">
        <f t="shared" si="233"/>
        <v>162521</v>
      </c>
      <c r="G4325" s="52">
        <f t="shared" si="234"/>
        <v>0.89857397838188668</v>
      </c>
      <c r="H4325" s="90"/>
    </row>
    <row r="4326" spans="1:8" s="17" customFormat="1" outlineLevel="2">
      <c r="A4326" s="89" t="s">
        <v>476</v>
      </c>
      <c r="B4326" s="104" t="s">
        <v>1675</v>
      </c>
      <c r="C4326" s="103" t="s">
        <v>1674</v>
      </c>
      <c r="D4326" s="161">
        <v>549368.88</v>
      </c>
      <c r="E4326" s="161">
        <v>160000</v>
      </c>
      <c r="F4326" s="162">
        <f t="shared" si="233"/>
        <v>389368.88</v>
      </c>
      <c r="G4326" s="52">
        <f t="shared" si="234"/>
        <v>0.2912432899366269</v>
      </c>
      <c r="H4326" s="90"/>
    </row>
    <row r="4327" spans="1:8" s="17" customFormat="1" ht="25.5" outlineLevel="2">
      <c r="A4327" s="89" t="s">
        <v>476</v>
      </c>
      <c r="B4327" s="104" t="s">
        <v>1673</v>
      </c>
      <c r="C4327" s="103" t="s">
        <v>1672</v>
      </c>
      <c r="D4327" s="161">
        <v>801180</v>
      </c>
      <c r="E4327" s="161">
        <v>719921</v>
      </c>
      <c r="F4327" s="162">
        <f t="shared" si="233"/>
        <v>81259</v>
      </c>
      <c r="G4327" s="52">
        <f t="shared" si="234"/>
        <v>0.89857585062033496</v>
      </c>
      <c r="H4327" s="90"/>
    </row>
    <row r="4328" spans="1:8" s="17" customFormat="1" outlineLevel="2">
      <c r="A4328" s="89" t="s">
        <v>476</v>
      </c>
      <c r="B4328" s="104" t="s">
        <v>1669</v>
      </c>
      <c r="C4328" s="103" t="s">
        <v>1668</v>
      </c>
      <c r="D4328" s="161">
        <v>160236</v>
      </c>
      <c r="E4328" s="161">
        <v>143984</v>
      </c>
      <c r="F4328" s="162">
        <f t="shared" si="233"/>
        <v>16252</v>
      </c>
      <c r="G4328" s="52">
        <f t="shared" si="234"/>
        <v>0.89857460246136944</v>
      </c>
      <c r="H4328" s="90"/>
    </row>
    <row r="4329" spans="1:8" s="17" customFormat="1" outlineLevel="2">
      <c r="A4329" s="89" t="s">
        <v>476</v>
      </c>
      <c r="B4329" s="104" t="s">
        <v>1667</v>
      </c>
      <c r="C4329" s="103" t="s">
        <v>1666</v>
      </c>
      <c r="D4329" s="161">
        <v>801180</v>
      </c>
      <c r="E4329" s="161">
        <v>311301.75</v>
      </c>
      <c r="F4329" s="162">
        <f t="shared" si="233"/>
        <v>489878.25</v>
      </c>
      <c r="G4329" s="52">
        <f t="shared" si="234"/>
        <v>0.38855407024638661</v>
      </c>
      <c r="H4329" s="90"/>
    </row>
    <row r="4330" spans="1:8" s="17" customFormat="1" ht="25.5" outlineLevel="2">
      <c r="A4330" s="89" t="s">
        <v>476</v>
      </c>
      <c r="B4330" s="104" t="s">
        <v>1665</v>
      </c>
      <c r="C4330" s="103" t="s">
        <v>1564</v>
      </c>
      <c r="D4330" s="161">
        <v>801180</v>
      </c>
      <c r="E4330" s="161">
        <v>719921</v>
      </c>
      <c r="F4330" s="162">
        <f t="shared" si="233"/>
        <v>81259</v>
      </c>
      <c r="G4330" s="52">
        <f t="shared" si="234"/>
        <v>0.89857585062033496</v>
      </c>
      <c r="H4330" s="90"/>
    </row>
    <row r="4331" spans="1:8" s="17" customFormat="1" outlineLevel="2">
      <c r="A4331" s="89" t="s">
        <v>476</v>
      </c>
      <c r="B4331" s="104" t="s">
        <v>1664</v>
      </c>
      <c r="C4331" s="103" t="s">
        <v>1663</v>
      </c>
      <c r="D4331" s="161">
        <v>801180</v>
      </c>
      <c r="E4331" s="161">
        <v>719921</v>
      </c>
      <c r="F4331" s="162">
        <f t="shared" si="233"/>
        <v>81259</v>
      </c>
      <c r="G4331" s="52">
        <f t="shared" si="234"/>
        <v>0.89857585062033496</v>
      </c>
      <c r="H4331" s="90"/>
    </row>
    <row r="4332" spans="1:8" s="17" customFormat="1" ht="25.5" outlineLevel="2">
      <c r="A4332" s="89" t="s">
        <v>476</v>
      </c>
      <c r="B4332" s="104" t="s">
        <v>1662</v>
      </c>
      <c r="C4332" s="103" t="s">
        <v>1661</v>
      </c>
      <c r="D4332" s="161">
        <v>6509588</v>
      </c>
      <c r="E4332" s="161">
        <v>5849351</v>
      </c>
      <c r="F4332" s="162">
        <f t="shared" si="233"/>
        <v>660237</v>
      </c>
      <c r="G4332" s="52">
        <f t="shared" si="234"/>
        <v>0.89857468706160815</v>
      </c>
      <c r="H4332" s="90"/>
    </row>
    <row r="4333" spans="1:8" s="17" customFormat="1" ht="25.5" outlineLevel="2">
      <c r="A4333" s="89" t="s">
        <v>476</v>
      </c>
      <c r="B4333" s="104" t="s">
        <v>1660</v>
      </c>
      <c r="C4333" s="103" t="s">
        <v>1659</v>
      </c>
      <c r="D4333" s="161">
        <v>801180</v>
      </c>
      <c r="E4333" s="161">
        <v>719921</v>
      </c>
      <c r="F4333" s="162">
        <f t="shared" si="233"/>
        <v>81259</v>
      </c>
      <c r="G4333" s="52">
        <f t="shared" si="234"/>
        <v>0.89857585062033496</v>
      </c>
      <c r="H4333" s="90"/>
    </row>
    <row r="4334" spans="1:8" s="17" customFormat="1" outlineLevel="2">
      <c r="A4334" s="89" t="s">
        <v>476</v>
      </c>
      <c r="B4334" s="104" t="s">
        <v>1658</v>
      </c>
      <c r="C4334" s="103" t="s">
        <v>1657</v>
      </c>
      <c r="D4334" s="161">
        <v>801180</v>
      </c>
      <c r="E4334" s="161">
        <v>719921</v>
      </c>
      <c r="F4334" s="162">
        <f t="shared" si="233"/>
        <v>81259</v>
      </c>
      <c r="G4334" s="52">
        <f t="shared" si="234"/>
        <v>0.89857585062033496</v>
      </c>
      <c r="H4334" s="90"/>
    </row>
    <row r="4335" spans="1:8" s="17" customFormat="1" ht="38.25" outlineLevel="2">
      <c r="A4335" s="89" t="s">
        <v>476</v>
      </c>
      <c r="B4335" s="104" t="s">
        <v>1654</v>
      </c>
      <c r="C4335" s="103" t="s">
        <v>1653</v>
      </c>
      <c r="D4335" s="161">
        <v>9213570</v>
      </c>
      <c r="E4335" s="161">
        <v>8279081</v>
      </c>
      <c r="F4335" s="162">
        <f t="shared" si="233"/>
        <v>934489</v>
      </c>
      <c r="G4335" s="52">
        <f t="shared" si="234"/>
        <v>0.89857471099693165</v>
      </c>
      <c r="H4335" s="90"/>
    </row>
    <row r="4336" spans="1:8" s="17" customFormat="1" ht="38.25" outlineLevel="2">
      <c r="A4336" s="89" t="s">
        <v>476</v>
      </c>
      <c r="B4336" s="104" t="s">
        <v>1648</v>
      </c>
      <c r="C4336" s="103" t="s">
        <v>1647</v>
      </c>
      <c r="D4336" s="161">
        <v>801180</v>
      </c>
      <c r="E4336" s="161">
        <v>719921</v>
      </c>
      <c r="F4336" s="162">
        <f t="shared" si="233"/>
        <v>81259</v>
      </c>
      <c r="G4336" s="52">
        <f t="shared" si="234"/>
        <v>0.89857585062033496</v>
      </c>
      <c r="H4336" s="90"/>
    </row>
    <row r="4337" spans="1:8" s="17" customFormat="1" ht="25.5" outlineLevel="2">
      <c r="A4337" s="89" t="s">
        <v>476</v>
      </c>
      <c r="B4337" s="104" t="s">
        <v>1642</v>
      </c>
      <c r="C4337" s="103" t="s">
        <v>1641</v>
      </c>
      <c r="D4337" s="161">
        <v>5207670</v>
      </c>
      <c r="E4337" s="161">
        <v>4679480</v>
      </c>
      <c r="F4337" s="162">
        <f t="shared" si="233"/>
        <v>528190</v>
      </c>
      <c r="G4337" s="52">
        <f t="shared" si="234"/>
        <v>0.89857460246136944</v>
      </c>
      <c r="H4337" s="90"/>
    </row>
    <row r="4338" spans="1:8" s="17" customFormat="1" ht="25.5" outlineLevel="2">
      <c r="A4338" s="89" t="s">
        <v>476</v>
      </c>
      <c r="B4338" s="104" t="s">
        <v>1640</v>
      </c>
      <c r="C4338" s="103" t="s">
        <v>1639</v>
      </c>
      <c r="D4338" s="161">
        <v>1602360</v>
      </c>
      <c r="E4338" s="161">
        <v>1439839</v>
      </c>
      <c r="F4338" s="162">
        <f t="shared" si="233"/>
        <v>162521</v>
      </c>
      <c r="G4338" s="52">
        <f t="shared" si="234"/>
        <v>0.89857397838188668</v>
      </c>
      <c r="H4338" s="90"/>
    </row>
    <row r="4339" spans="1:8" s="17" customFormat="1" ht="25.5" outlineLevel="2">
      <c r="A4339" s="89" t="s">
        <v>476</v>
      </c>
      <c r="B4339" s="104" t="s">
        <v>1636</v>
      </c>
      <c r="C4339" s="103" t="s">
        <v>1635</v>
      </c>
      <c r="D4339" s="161">
        <v>1602360</v>
      </c>
      <c r="E4339" s="161">
        <v>1439839</v>
      </c>
      <c r="F4339" s="162">
        <f t="shared" si="233"/>
        <v>162521</v>
      </c>
      <c r="G4339" s="52">
        <f t="shared" si="234"/>
        <v>0.89857397838188668</v>
      </c>
      <c r="H4339" s="90"/>
    </row>
    <row r="4340" spans="1:8" s="17" customFormat="1" ht="25.5" outlineLevel="2">
      <c r="A4340" s="89" t="s">
        <v>476</v>
      </c>
      <c r="B4340" s="104" t="s">
        <v>1634</v>
      </c>
      <c r="C4340" s="103" t="s">
        <v>1633</v>
      </c>
      <c r="D4340" s="161">
        <v>1602360</v>
      </c>
      <c r="E4340" s="161">
        <v>1439839</v>
      </c>
      <c r="F4340" s="162">
        <f t="shared" si="233"/>
        <v>162521</v>
      </c>
      <c r="G4340" s="52">
        <f t="shared" si="234"/>
        <v>0.89857397838188668</v>
      </c>
      <c r="H4340" s="90"/>
    </row>
    <row r="4341" spans="1:8" s="17" customFormat="1" ht="63.75" outlineLevel="2">
      <c r="A4341" s="89" t="s">
        <v>476</v>
      </c>
      <c r="B4341" s="104" t="s">
        <v>1628</v>
      </c>
      <c r="C4341" s="103" t="s">
        <v>1627</v>
      </c>
      <c r="D4341" s="161">
        <v>240354</v>
      </c>
      <c r="E4341" s="161">
        <v>215976</v>
      </c>
      <c r="F4341" s="162">
        <f t="shared" si="233"/>
        <v>24378</v>
      </c>
      <c r="G4341" s="52">
        <f t="shared" si="234"/>
        <v>0.89857460246136944</v>
      </c>
      <c r="H4341" s="90"/>
    </row>
    <row r="4342" spans="1:8" s="17" customFormat="1" ht="25.5" outlineLevel="2">
      <c r="A4342" s="89" t="s">
        <v>476</v>
      </c>
      <c r="B4342" s="104" t="s">
        <v>1626</v>
      </c>
      <c r="C4342" s="103" t="s">
        <v>1566</v>
      </c>
      <c r="D4342" s="161">
        <v>400590</v>
      </c>
      <c r="E4342" s="161">
        <v>359960</v>
      </c>
      <c r="F4342" s="162">
        <f t="shared" si="233"/>
        <v>40630</v>
      </c>
      <c r="G4342" s="52">
        <f t="shared" si="234"/>
        <v>0.89857460246136944</v>
      </c>
      <c r="H4342" s="90"/>
    </row>
    <row r="4343" spans="1:8" s="17" customFormat="1" ht="25.5" outlineLevel="2">
      <c r="A4343" s="89" t="s">
        <v>476</v>
      </c>
      <c r="B4343" s="104" t="s">
        <v>1625</v>
      </c>
      <c r="C4343" s="103" t="s">
        <v>1624</v>
      </c>
      <c r="D4343" s="161">
        <v>240354</v>
      </c>
      <c r="E4343" s="161">
        <v>215976</v>
      </c>
      <c r="F4343" s="162">
        <f t="shared" si="233"/>
        <v>24378</v>
      </c>
      <c r="G4343" s="52">
        <f t="shared" si="234"/>
        <v>0.89857460246136944</v>
      </c>
      <c r="H4343" s="90"/>
    </row>
    <row r="4344" spans="1:8" s="17" customFormat="1" ht="25.5" outlineLevel="2">
      <c r="A4344" s="89" t="s">
        <v>476</v>
      </c>
      <c r="B4344" s="104" t="s">
        <v>1623</v>
      </c>
      <c r="C4344" s="103" t="s">
        <v>1622</v>
      </c>
      <c r="D4344" s="161">
        <v>801180</v>
      </c>
      <c r="E4344" s="161">
        <v>719921</v>
      </c>
      <c r="F4344" s="162">
        <f t="shared" si="233"/>
        <v>81259</v>
      </c>
      <c r="G4344" s="52">
        <f t="shared" si="234"/>
        <v>0.89857585062033496</v>
      </c>
      <c r="H4344" s="90"/>
    </row>
    <row r="4345" spans="1:8" s="17" customFormat="1" outlineLevel="2">
      <c r="A4345" s="89" t="s">
        <v>476</v>
      </c>
      <c r="B4345" s="104" t="s">
        <v>1619</v>
      </c>
      <c r="C4345" s="103" t="s">
        <v>1618</v>
      </c>
      <c r="D4345" s="161">
        <v>721062</v>
      </c>
      <c r="E4345" s="161">
        <v>647928</v>
      </c>
      <c r="F4345" s="162">
        <f t="shared" si="233"/>
        <v>73134</v>
      </c>
      <c r="G4345" s="52">
        <f t="shared" si="234"/>
        <v>0.89857460246136944</v>
      </c>
      <c r="H4345" s="90"/>
    </row>
    <row r="4346" spans="1:8" s="17" customFormat="1" ht="38.25" outlineLevel="2">
      <c r="A4346" s="89" t="s">
        <v>476</v>
      </c>
      <c r="B4346" s="104" t="s">
        <v>1605</v>
      </c>
      <c r="C4346" s="103" t="s">
        <v>1604</v>
      </c>
      <c r="D4346" s="161">
        <v>777145</v>
      </c>
      <c r="E4346" s="161">
        <v>698323</v>
      </c>
      <c r="F4346" s="162">
        <f t="shared" si="233"/>
        <v>78822</v>
      </c>
      <c r="G4346" s="52">
        <f t="shared" si="234"/>
        <v>0.89857491201770578</v>
      </c>
      <c r="H4346" s="90"/>
    </row>
    <row r="4347" spans="1:8" s="17" customFormat="1" ht="25.5" outlineLevel="2">
      <c r="A4347" s="89" t="s">
        <v>476</v>
      </c>
      <c r="B4347" s="104" t="s">
        <v>1603</v>
      </c>
      <c r="C4347" s="103" t="s">
        <v>1602</v>
      </c>
      <c r="D4347" s="161">
        <v>801180</v>
      </c>
      <c r="E4347" s="161">
        <v>710890.37</v>
      </c>
      <c r="F4347" s="162">
        <f t="shared" si="233"/>
        <v>90289.63</v>
      </c>
      <c r="G4347" s="52">
        <f t="shared" si="234"/>
        <v>0.88730418882148832</v>
      </c>
      <c r="H4347" s="90"/>
    </row>
    <row r="4348" spans="1:8" s="17" customFormat="1" ht="38.25" outlineLevel="2">
      <c r="A4348" s="89" t="s">
        <v>476</v>
      </c>
      <c r="B4348" s="104" t="s">
        <v>1601</v>
      </c>
      <c r="C4348" s="103" t="s">
        <v>1600</v>
      </c>
      <c r="D4348" s="161">
        <v>4406490</v>
      </c>
      <c r="E4348" s="161">
        <v>3959560</v>
      </c>
      <c r="F4348" s="162">
        <f t="shared" si="233"/>
        <v>446930</v>
      </c>
      <c r="G4348" s="52">
        <f t="shared" si="234"/>
        <v>0.89857460246136944</v>
      </c>
      <c r="H4348" s="90"/>
    </row>
    <row r="4349" spans="1:8" s="17" customFormat="1" ht="38.25" outlineLevel="2">
      <c r="A4349" s="89" t="s">
        <v>476</v>
      </c>
      <c r="B4349" s="104" t="s">
        <v>1599</v>
      </c>
      <c r="C4349" s="103" t="s">
        <v>1598</v>
      </c>
      <c r="D4349" s="161">
        <v>1602360</v>
      </c>
      <c r="E4349" s="161">
        <v>1439839</v>
      </c>
      <c r="F4349" s="162">
        <f t="shared" si="233"/>
        <v>162521</v>
      </c>
      <c r="G4349" s="52">
        <f t="shared" si="234"/>
        <v>0.89857397838188668</v>
      </c>
      <c r="H4349" s="90"/>
    </row>
    <row r="4350" spans="1:8" s="17" customFormat="1" ht="25.5" outlineLevel="2">
      <c r="A4350" s="89" t="s">
        <v>476</v>
      </c>
      <c r="B4350" s="104" t="s">
        <v>1597</v>
      </c>
      <c r="C4350" s="103" t="s">
        <v>1596</v>
      </c>
      <c r="D4350" s="161">
        <v>20029501</v>
      </c>
      <c r="E4350" s="161">
        <v>17998001</v>
      </c>
      <c r="F4350" s="162">
        <f t="shared" si="233"/>
        <v>2031500</v>
      </c>
      <c r="G4350" s="52">
        <f t="shared" si="234"/>
        <v>0.89857460752517004</v>
      </c>
      <c r="H4350" s="90"/>
    </row>
    <row r="4351" spans="1:8" s="17" customFormat="1" ht="25.5" outlineLevel="2">
      <c r="A4351" s="89" t="s">
        <v>476</v>
      </c>
      <c r="B4351" s="104" t="s">
        <v>1595</v>
      </c>
      <c r="C4351" s="103" t="s">
        <v>1594</v>
      </c>
      <c r="D4351" s="161">
        <v>5007375</v>
      </c>
      <c r="E4351" s="161">
        <v>4499500</v>
      </c>
      <c r="F4351" s="162">
        <f t="shared" si="233"/>
        <v>507875</v>
      </c>
      <c r="G4351" s="52">
        <f t="shared" si="234"/>
        <v>0.89857460246136944</v>
      </c>
      <c r="H4351" s="90"/>
    </row>
    <row r="4352" spans="1:8" s="17" customFormat="1" ht="38.25" outlineLevel="2">
      <c r="A4352" s="89" t="s">
        <v>476</v>
      </c>
      <c r="B4352" s="104" t="s">
        <v>1593</v>
      </c>
      <c r="C4352" s="103" t="s">
        <v>1592</v>
      </c>
      <c r="D4352" s="161">
        <v>8011800</v>
      </c>
      <c r="E4352" s="161">
        <v>7199200</v>
      </c>
      <c r="F4352" s="162">
        <f t="shared" si="233"/>
        <v>812600</v>
      </c>
      <c r="G4352" s="52">
        <f t="shared" si="234"/>
        <v>0.89857460246136944</v>
      </c>
      <c r="H4352" s="90"/>
    </row>
    <row r="4353" spans="1:8" s="17" customFormat="1" ht="25.5" outlineLevel="2">
      <c r="A4353" s="89" t="s">
        <v>476</v>
      </c>
      <c r="B4353" s="104" t="s">
        <v>1591</v>
      </c>
      <c r="C4353" s="103" t="s">
        <v>1590</v>
      </c>
      <c r="D4353" s="161">
        <v>6008850</v>
      </c>
      <c r="E4353" s="161">
        <v>5399399</v>
      </c>
      <c r="F4353" s="162">
        <f t="shared" si="233"/>
        <v>609451</v>
      </c>
      <c r="G4353" s="52">
        <f t="shared" si="234"/>
        <v>0.89857443604017406</v>
      </c>
      <c r="H4353" s="90"/>
    </row>
    <row r="4354" spans="1:8" s="17" customFormat="1" ht="38.25" outlineLevel="2">
      <c r="A4354" s="89" t="s">
        <v>476</v>
      </c>
      <c r="B4354" s="104" t="s">
        <v>1587</v>
      </c>
      <c r="C4354" s="103" t="s">
        <v>1586</v>
      </c>
      <c r="D4354" s="161">
        <v>10014750</v>
      </c>
      <c r="E4354" s="161">
        <v>3345499.25</v>
      </c>
      <c r="F4354" s="162">
        <f t="shared" ref="F4354:F4385" si="235">D4354-E4354</f>
        <v>6669250.75</v>
      </c>
      <c r="G4354" s="52">
        <f t="shared" ref="G4354:G4385" si="236">E4354/D4354</f>
        <v>0.33405719064380041</v>
      </c>
      <c r="H4354" s="90"/>
    </row>
    <row r="4355" spans="1:8" s="17" customFormat="1" ht="25.5" outlineLevel="2">
      <c r="A4355" s="89" t="s">
        <v>476</v>
      </c>
      <c r="B4355" s="104" t="s">
        <v>1583</v>
      </c>
      <c r="C4355" s="103" t="s">
        <v>1582</v>
      </c>
      <c r="D4355" s="161">
        <v>1502212</v>
      </c>
      <c r="E4355" s="161">
        <v>1349850</v>
      </c>
      <c r="F4355" s="162">
        <f t="shared" si="235"/>
        <v>152362</v>
      </c>
      <c r="G4355" s="52">
        <f t="shared" si="236"/>
        <v>0.89857490154518804</v>
      </c>
      <c r="H4355" s="90"/>
    </row>
    <row r="4356" spans="1:8" s="17" customFormat="1" ht="25.5" outlineLevel="2">
      <c r="A4356" s="89" t="s">
        <v>476</v>
      </c>
      <c r="B4356" s="104" t="s">
        <v>1581</v>
      </c>
      <c r="C4356" s="103" t="s">
        <v>1580</v>
      </c>
      <c r="D4356" s="161">
        <v>2002950</v>
      </c>
      <c r="E4356" s="161">
        <v>1687105.04</v>
      </c>
      <c r="F4356" s="162">
        <f t="shared" si="235"/>
        <v>315844.95999999996</v>
      </c>
      <c r="G4356" s="52">
        <f t="shared" si="236"/>
        <v>0.84231011258393873</v>
      </c>
      <c r="H4356" s="90"/>
    </row>
    <row r="4357" spans="1:8" s="17" customFormat="1" ht="25.5" outlineLevel="2">
      <c r="A4357" s="89" t="s">
        <v>476</v>
      </c>
      <c r="B4357" s="104" t="s">
        <v>1579</v>
      </c>
      <c r="C4357" s="103" t="s">
        <v>1578</v>
      </c>
      <c r="D4357" s="161">
        <v>5007375</v>
      </c>
      <c r="E4357" s="161">
        <v>4438084.3499999996</v>
      </c>
      <c r="F4357" s="162">
        <f t="shared" si="235"/>
        <v>569290.65000000037</v>
      </c>
      <c r="G4357" s="52">
        <f t="shared" si="236"/>
        <v>0.8863095633939938</v>
      </c>
      <c r="H4357" s="90"/>
    </row>
    <row r="4358" spans="1:8" s="17" customFormat="1" ht="25.5" outlineLevel="2">
      <c r="A4358" s="89" t="s">
        <v>476</v>
      </c>
      <c r="B4358" s="104" t="s">
        <v>1577</v>
      </c>
      <c r="C4358" s="103" t="s">
        <v>1576</v>
      </c>
      <c r="D4358" s="161">
        <v>4005900</v>
      </c>
      <c r="E4358" s="161">
        <v>628073.49</v>
      </c>
      <c r="F4358" s="162">
        <f t="shared" si="235"/>
        <v>3377826.51</v>
      </c>
      <c r="G4358" s="52">
        <f t="shared" si="236"/>
        <v>0.15678711151052196</v>
      </c>
      <c r="H4358" s="90"/>
    </row>
    <row r="4359" spans="1:8" s="17" customFormat="1" outlineLevel="2">
      <c r="A4359" s="89" t="s">
        <v>476</v>
      </c>
      <c r="B4359" s="104" t="s">
        <v>1573</v>
      </c>
      <c r="C4359" s="103" t="s">
        <v>1572</v>
      </c>
      <c r="D4359" s="161">
        <v>200295</v>
      </c>
      <c r="E4359" s="161">
        <v>34219</v>
      </c>
      <c r="F4359" s="162">
        <f t="shared" si="235"/>
        <v>166076</v>
      </c>
      <c r="G4359" s="52">
        <f t="shared" si="236"/>
        <v>0.17084300656531615</v>
      </c>
      <c r="H4359" s="90"/>
    </row>
    <row r="4360" spans="1:8" s="17" customFormat="1" ht="25.5" outlineLevel="2">
      <c r="A4360" s="89" t="s">
        <v>476</v>
      </c>
      <c r="B4360" s="104" t="s">
        <v>1571</v>
      </c>
      <c r="C4360" s="103" t="s">
        <v>1570</v>
      </c>
      <c r="D4360" s="161">
        <v>1802655</v>
      </c>
      <c r="E4360" s="161">
        <v>1619820</v>
      </c>
      <c r="F4360" s="162">
        <f t="shared" si="235"/>
        <v>182835</v>
      </c>
      <c r="G4360" s="52">
        <f t="shared" si="236"/>
        <v>0.89857460246136944</v>
      </c>
      <c r="H4360" s="90"/>
    </row>
    <row r="4361" spans="1:8" s="17" customFormat="1" ht="25.5" outlineLevel="2">
      <c r="A4361" s="89" t="s">
        <v>476</v>
      </c>
      <c r="B4361" s="104" t="s">
        <v>1569</v>
      </c>
      <c r="C4361" s="103" t="s">
        <v>1568</v>
      </c>
      <c r="D4361" s="161">
        <v>5007375</v>
      </c>
      <c r="E4361" s="161">
        <v>1360000</v>
      </c>
      <c r="F4361" s="162">
        <f t="shared" si="235"/>
        <v>3647375</v>
      </c>
      <c r="G4361" s="52">
        <f t="shared" si="236"/>
        <v>0.27159939089842483</v>
      </c>
      <c r="H4361" s="90"/>
    </row>
    <row r="4362" spans="1:8" s="17" customFormat="1" ht="25.5" outlineLevel="2">
      <c r="A4362" s="89" t="s">
        <v>476</v>
      </c>
      <c r="B4362" s="104" t="s">
        <v>1567</v>
      </c>
      <c r="C4362" s="103" t="s">
        <v>1566</v>
      </c>
      <c r="D4362" s="161">
        <v>2503688</v>
      </c>
      <c r="E4362" s="161">
        <v>2249751</v>
      </c>
      <c r="F4362" s="162">
        <f t="shared" si="235"/>
        <v>253937</v>
      </c>
      <c r="G4362" s="52">
        <f t="shared" si="236"/>
        <v>0.89857482242196307</v>
      </c>
      <c r="H4362" s="90"/>
    </row>
    <row r="4363" spans="1:8" s="17" customFormat="1" ht="25.5" outlineLevel="2">
      <c r="A4363" s="89" t="s">
        <v>476</v>
      </c>
      <c r="B4363" s="104" t="s">
        <v>1565</v>
      </c>
      <c r="C4363" s="103" t="s">
        <v>1564</v>
      </c>
      <c r="D4363" s="161">
        <v>2503688</v>
      </c>
      <c r="E4363" s="161">
        <v>2249751</v>
      </c>
      <c r="F4363" s="162">
        <f t="shared" si="235"/>
        <v>253937</v>
      </c>
      <c r="G4363" s="52">
        <f t="shared" si="236"/>
        <v>0.89857482242196307</v>
      </c>
      <c r="H4363" s="90"/>
    </row>
    <row r="4364" spans="1:8" s="17" customFormat="1" ht="38.25" outlineLevel="2">
      <c r="A4364" s="89" t="s">
        <v>476</v>
      </c>
      <c r="B4364" s="104" t="s">
        <v>1563</v>
      </c>
      <c r="C4364" s="103" t="s">
        <v>1562</v>
      </c>
      <c r="D4364" s="161">
        <v>5007375</v>
      </c>
      <c r="E4364" s="161">
        <v>846384</v>
      </c>
      <c r="F4364" s="162">
        <f t="shared" si="235"/>
        <v>4160991</v>
      </c>
      <c r="G4364" s="52">
        <f t="shared" si="236"/>
        <v>0.16902748446042087</v>
      </c>
      <c r="H4364" s="90"/>
    </row>
    <row r="4365" spans="1:8" s="17" customFormat="1" ht="25.5" outlineLevel="2">
      <c r="A4365" s="89" t="s">
        <v>476</v>
      </c>
      <c r="B4365" s="104" t="s">
        <v>1559</v>
      </c>
      <c r="C4365" s="103" t="s">
        <v>1558</v>
      </c>
      <c r="D4365" s="161">
        <v>5007375</v>
      </c>
      <c r="E4365" s="161">
        <v>4499500</v>
      </c>
      <c r="F4365" s="162">
        <f t="shared" si="235"/>
        <v>507875</v>
      </c>
      <c r="G4365" s="52">
        <f t="shared" si="236"/>
        <v>0.89857460246136944</v>
      </c>
      <c r="H4365" s="90"/>
    </row>
    <row r="4366" spans="1:8" s="17" customFormat="1" ht="25.5" outlineLevel="2">
      <c r="A4366" s="89" t="s">
        <v>476</v>
      </c>
      <c r="B4366" s="104" t="s">
        <v>1557</v>
      </c>
      <c r="C4366" s="103" t="s">
        <v>1556</v>
      </c>
      <c r="D4366" s="161">
        <v>5007375</v>
      </c>
      <c r="E4366" s="161">
        <v>4499500</v>
      </c>
      <c r="F4366" s="162">
        <f t="shared" si="235"/>
        <v>507875</v>
      </c>
      <c r="G4366" s="52">
        <f t="shared" si="236"/>
        <v>0.89857460246136944</v>
      </c>
      <c r="H4366" s="90"/>
    </row>
    <row r="4367" spans="1:8" s="17" customFormat="1" ht="25.5" outlineLevel="2">
      <c r="A4367" s="89" t="s">
        <v>476</v>
      </c>
      <c r="B4367" s="104" t="s">
        <v>1555</v>
      </c>
      <c r="C4367" s="103" t="s">
        <v>1554</v>
      </c>
      <c r="D4367" s="161">
        <v>1502213</v>
      </c>
      <c r="E4367" s="161">
        <v>1161005.99</v>
      </c>
      <c r="F4367" s="162">
        <f t="shared" si="235"/>
        <v>341207.01</v>
      </c>
      <c r="G4367" s="52">
        <f t="shared" si="236"/>
        <v>0.77286376166362558</v>
      </c>
      <c r="H4367" s="90"/>
    </row>
    <row r="4368" spans="1:8" s="17" customFormat="1" ht="25.5" outlineLevel="2">
      <c r="A4368" s="89" t="s">
        <v>476</v>
      </c>
      <c r="B4368" s="104" t="s">
        <v>1553</v>
      </c>
      <c r="C4368" s="103" t="s">
        <v>1552</v>
      </c>
      <c r="D4368" s="161">
        <v>2002950</v>
      </c>
      <c r="E4368" s="161">
        <v>1799800</v>
      </c>
      <c r="F4368" s="162">
        <f t="shared" si="235"/>
        <v>203150</v>
      </c>
      <c r="G4368" s="52">
        <f t="shared" si="236"/>
        <v>0.89857460246136944</v>
      </c>
      <c r="H4368" s="90"/>
    </row>
    <row r="4369" spans="1:8" s="17" customFormat="1" ht="38.25" outlineLevel="2">
      <c r="A4369" s="89" t="s">
        <v>476</v>
      </c>
      <c r="B4369" s="104" t="s">
        <v>1551</v>
      </c>
      <c r="C4369" s="103" t="s">
        <v>1550</v>
      </c>
      <c r="D4369" s="161">
        <v>5007375</v>
      </c>
      <c r="E4369" s="161">
        <v>1600000</v>
      </c>
      <c r="F4369" s="162">
        <f t="shared" si="235"/>
        <v>3407375</v>
      </c>
      <c r="G4369" s="52">
        <f t="shared" si="236"/>
        <v>0.31952869517461746</v>
      </c>
      <c r="H4369" s="90"/>
    </row>
    <row r="4370" spans="1:8" s="17" customFormat="1" ht="38.25" outlineLevel="2">
      <c r="A4370" s="89" t="s">
        <v>476</v>
      </c>
      <c r="B4370" s="104" t="s">
        <v>1549</v>
      </c>
      <c r="C4370" s="103" t="s">
        <v>1548</v>
      </c>
      <c r="D4370" s="161">
        <v>500738</v>
      </c>
      <c r="E4370" s="161">
        <v>443800.48</v>
      </c>
      <c r="F4370" s="162">
        <f t="shared" si="235"/>
        <v>56937.520000000019</v>
      </c>
      <c r="G4370" s="52">
        <f t="shared" si="236"/>
        <v>0.88629279183924525</v>
      </c>
      <c r="H4370" s="90"/>
    </row>
    <row r="4371" spans="1:8" s="17" customFormat="1" ht="25.5" outlineLevel="2">
      <c r="A4371" s="89" t="s">
        <v>476</v>
      </c>
      <c r="B4371" s="104" t="s">
        <v>1547</v>
      </c>
      <c r="C4371" s="103" t="s">
        <v>1546</v>
      </c>
      <c r="D4371" s="161">
        <v>1301918</v>
      </c>
      <c r="E4371" s="161">
        <v>320000</v>
      </c>
      <c r="F4371" s="162">
        <f t="shared" si="235"/>
        <v>981918</v>
      </c>
      <c r="G4371" s="52">
        <f t="shared" si="236"/>
        <v>0.24579120958462822</v>
      </c>
      <c r="H4371" s="90"/>
    </row>
    <row r="4372" spans="1:8" s="17" customFormat="1" ht="38.25" outlineLevel="2">
      <c r="A4372" s="89" t="s">
        <v>476</v>
      </c>
      <c r="B4372" s="104" t="s">
        <v>1545</v>
      </c>
      <c r="C4372" s="103" t="s">
        <v>1544</v>
      </c>
      <c r="D4372" s="161">
        <v>1251844</v>
      </c>
      <c r="E4372" s="161">
        <v>1124875</v>
      </c>
      <c r="F4372" s="162">
        <f t="shared" si="235"/>
        <v>126969</v>
      </c>
      <c r="G4372" s="52">
        <f t="shared" si="236"/>
        <v>0.89857442301117396</v>
      </c>
      <c r="H4372" s="90"/>
    </row>
    <row r="4373" spans="1:8" s="17" customFormat="1" ht="25.5" outlineLevel="2">
      <c r="A4373" s="89" t="s">
        <v>476</v>
      </c>
      <c r="B4373" s="104" t="s">
        <v>1543</v>
      </c>
      <c r="C4373" s="103" t="s">
        <v>1542</v>
      </c>
      <c r="D4373" s="161">
        <v>500738</v>
      </c>
      <c r="E4373" s="161">
        <v>449051</v>
      </c>
      <c r="F4373" s="162">
        <f t="shared" si="235"/>
        <v>51687</v>
      </c>
      <c r="G4373" s="52">
        <f t="shared" si="236"/>
        <v>0.8967783551478018</v>
      </c>
      <c r="H4373" s="90"/>
    </row>
    <row r="4374" spans="1:8" s="17" customFormat="1" outlineLevel="2">
      <c r="A4374" s="89" t="s">
        <v>476</v>
      </c>
      <c r="B4374" s="104" t="s">
        <v>1541</v>
      </c>
      <c r="C4374" s="103" t="s">
        <v>1540</v>
      </c>
      <c r="D4374" s="161">
        <v>650959</v>
      </c>
      <c r="E4374" s="161">
        <v>584934</v>
      </c>
      <c r="F4374" s="162">
        <f t="shared" si="235"/>
        <v>66025</v>
      </c>
      <c r="G4374" s="52">
        <f t="shared" si="236"/>
        <v>0.89857272116984321</v>
      </c>
      <c r="H4374" s="90"/>
    </row>
    <row r="4375" spans="1:8" s="17" customFormat="1" ht="25.5" outlineLevel="2">
      <c r="A4375" s="89" t="s">
        <v>476</v>
      </c>
      <c r="B4375" s="104" t="s">
        <v>1539</v>
      </c>
      <c r="C4375" s="103" t="s">
        <v>1538</v>
      </c>
      <c r="D4375" s="161">
        <v>1001475</v>
      </c>
      <c r="E4375" s="161">
        <v>778400</v>
      </c>
      <c r="F4375" s="162">
        <f t="shared" si="235"/>
        <v>223075</v>
      </c>
      <c r="G4375" s="52">
        <f t="shared" si="236"/>
        <v>0.7772535510122569</v>
      </c>
      <c r="H4375" s="90"/>
    </row>
    <row r="4376" spans="1:8" s="17" customFormat="1" outlineLevel="2">
      <c r="A4376" s="89" t="s">
        <v>476</v>
      </c>
      <c r="B4376" s="104" t="s">
        <v>1537</v>
      </c>
      <c r="C4376" s="103" t="s">
        <v>1536</v>
      </c>
      <c r="D4376" s="161">
        <v>500738</v>
      </c>
      <c r="E4376" s="161">
        <v>449951</v>
      </c>
      <c r="F4376" s="162">
        <f t="shared" si="235"/>
        <v>50787</v>
      </c>
      <c r="G4376" s="52">
        <f t="shared" si="236"/>
        <v>0.89857570226345918</v>
      </c>
      <c r="H4376" s="90"/>
    </row>
    <row r="4377" spans="1:8" s="17" customFormat="1" ht="25.5" outlineLevel="2">
      <c r="A4377" s="89" t="s">
        <v>476</v>
      </c>
      <c r="B4377" s="104" t="s">
        <v>1535</v>
      </c>
      <c r="C4377" s="103" t="s">
        <v>1534</v>
      </c>
      <c r="D4377" s="161">
        <v>1001475</v>
      </c>
      <c r="E4377" s="161">
        <v>899899</v>
      </c>
      <c r="F4377" s="162">
        <f t="shared" si="235"/>
        <v>101576</v>
      </c>
      <c r="G4377" s="52">
        <f t="shared" si="236"/>
        <v>0.89857360393419705</v>
      </c>
      <c r="H4377" s="90"/>
    </row>
    <row r="4378" spans="1:8" s="17" customFormat="1" ht="38.25" outlineLevel="2">
      <c r="A4378" s="89" t="s">
        <v>476</v>
      </c>
      <c r="B4378" s="104" t="s">
        <v>1533</v>
      </c>
      <c r="C4378" s="103" t="s">
        <v>1532</v>
      </c>
      <c r="D4378" s="161">
        <v>2002950</v>
      </c>
      <c r="E4378" s="161">
        <v>1799800</v>
      </c>
      <c r="F4378" s="162">
        <f t="shared" si="235"/>
        <v>203150</v>
      </c>
      <c r="G4378" s="52">
        <f t="shared" si="236"/>
        <v>0.89857460246136944</v>
      </c>
      <c r="H4378" s="90"/>
    </row>
    <row r="4379" spans="1:8" s="17" customFormat="1" ht="25.5" outlineLevel="2">
      <c r="A4379" s="89" t="s">
        <v>476</v>
      </c>
      <c r="B4379" s="104" t="s">
        <v>1531</v>
      </c>
      <c r="C4379" s="103" t="s">
        <v>1530</v>
      </c>
      <c r="D4379" s="161">
        <v>500738</v>
      </c>
      <c r="E4379" s="161">
        <v>449951</v>
      </c>
      <c r="F4379" s="162">
        <f t="shared" si="235"/>
        <v>50787</v>
      </c>
      <c r="G4379" s="52">
        <f t="shared" si="236"/>
        <v>0.89857570226345918</v>
      </c>
      <c r="H4379" s="90"/>
    </row>
    <row r="4380" spans="1:8" s="17" customFormat="1" ht="25.5" outlineLevel="2">
      <c r="A4380" s="89" t="s">
        <v>476</v>
      </c>
      <c r="B4380" s="104" t="s">
        <v>1529</v>
      </c>
      <c r="C4380" s="103" t="s">
        <v>1528</v>
      </c>
      <c r="D4380" s="161">
        <v>500738</v>
      </c>
      <c r="E4380" s="161">
        <v>402400</v>
      </c>
      <c r="F4380" s="162">
        <f t="shared" si="235"/>
        <v>98338</v>
      </c>
      <c r="G4380" s="52">
        <f t="shared" si="236"/>
        <v>0.80361386593388162</v>
      </c>
      <c r="H4380" s="90"/>
    </row>
    <row r="4381" spans="1:8" s="17" customFormat="1" ht="38.25" outlineLevel="2">
      <c r="A4381" s="89" t="s">
        <v>476</v>
      </c>
      <c r="B4381" s="104" t="s">
        <v>1527</v>
      </c>
      <c r="C4381" s="103" t="s">
        <v>1526</v>
      </c>
      <c r="D4381" s="161">
        <v>500738</v>
      </c>
      <c r="E4381" s="161">
        <v>299728</v>
      </c>
      <c r="F4381" s="162">
        <f t="shared" si="235"/>
        <v>201010</v>
      </c>
      <c r="G4381" s="52">
        <f t="shared" si="236"/>
        <v>0.59857250697969799</v>
      </c>
      <c r="H4381" s="90"/>
    </row>
    <row r="4382" spans="1:8" s="17" customFormat="1" ht="25.5" outlineLevel="2">
      <c r="A4382" s="89" t="s">
        <v>476</v>
      </c>
      <c r="B4382" s="104" t="s">
        <v>1523</v>
      </c>
      <c r="C4382" s="103" t="s">
        <v>1522</v>
      </c>
      <c r="D4382" s="161">
        <v>500738</v>
      </c>
      <c r="E4382" s="161">
        <v>449951</v>
      </c>
      <c r="F4382" s="162">
        <f t="shared" si="235"/>
        <v>50787</v>
      </c>
      <c r="G4382" s="52">
        <f t="shared" si="236"/>
        <v>0.89857570226345918</v>
      </c>
      <c r="H4382" s="90"/>
    </row>
    <row r="4383" spans="1:8" s="17" customFormat="1" ht="25.5" outlineLevel="2">
      <c r="A4383" s="89" t="s">
        <v>476</v>
      </c>
      <c r="B4383" s="104" t="s">
        <v>1521</v>
      </c>
      <c r="C4383" s="103" t="s">
        <v>1520</v>
      </c>
      <c r="D4383" s="161">
        <v>500738</v>
      </c>
      <c r="E4383" s="161">
        <v>449951</v>
      </c>
      <c r="F4383" s="162">
        <f t="shared" si="235"/>
        <v>50787</v>
      </c>
      <c r="G4383" s="52">
        <f t="shared" si="236"/>
        <v>0.89857570226345918</v>
      </c>
      <c r="H4383" s="90"/>
    </row>
    <row r="4384" spans="1:8" s="17" customFormat="1" ht="25.5" outlineLevel="2">
      <c r="A4384" s="89" t="s">
        <v>476</v>
      </c>
      <c r="B4384" s="104" t="s">
        <v>1519</v>
      </c>
      <c r="C4384" s="103" t="s">
        <v>1518</v>
      </c>
      <c r="D4384" s="161">
        <v>500738</v>
      </c>
      <c r="E4384" s="161">
        <v>254968.05</v>
      </c>
      <c r="F4384" s="162">
        <f t="shared" si="235"/>
        <v>245769.95</v>
      </c>
      <c r="G4384" s="52">
        <f t="shared" si="236"/>
        <v>0.50918454361362631</v>
      </c>
      <c r="H4384" s="90"/>
    </row>
    <row r="4385" spans="1:8" s="17" customFormat="1" ht="25.5" outlineLevel="2">
      <c r="A4385" s="89" t="s">
        <v>476</v>
      </c>
      <c r="B4385" s="104" t="s">
        <v>1515</v>
      </c>
      <c r="C4385" s="103" t="s">
        <v>1514</v>
      </c>
      <c r="D4385" s="161">
        <v>500738</v>
      </c>
      <c r="E4385" s="161">
        <v>355528</v>
      </c>
      <c r="F4385" s="162">
        <f t="shared" si="235"/>
        <v>145210</v>
      </c>
      <c r="G4385" s="52">
        <f t="shared" si="236"/>
        <v>0.71000802815044994</v>
      </c>
      <c r="H4385" s="90"/>
    </row>
    <row r="4386" spans="1:8" s="17" customFormat="1" ht="25.5" outlineLevel="2">
      <c r="A4386" s="89" t="s">
        <v>476</v>
      </c>
      <c r="B4386" s="104" t="s">
        <v>1513</v>
      </c>
      <c r="C4386" s="103" t="s">
        <v>1512</v>
      </c>
      <c r="D4386" s="161">
        <v>500738</v>
      </c>
      <c r="E4386" s="161">
        <v>449951</v>
      </c>
      <c r="F4386" s="162">
        <f t="shared" ref="F4386:F4406" si="237">D4386-E4386</f>
        <v>50787</v>
      </c>
      <c r="G4386" s="52">
        <f t="shared" ref="G4386:G4406" si="238">E4386/D4386</f>
        <v>0.89857570226345918</v>
      </c>
      <c r="H4386" s="90"/>
    </row>
    <row r="4387" spans="1:8" s="17" customFormat="1" outlineLevel="2">
      <c r="A4387" s="89" t="s">
        <v>476</v>
      </c>
      <c r="B4387" s="104" t="s">
        <v>1511</v>
      </c>
      <c r="C4387" s="103" t="s">
        <v>1510</v>
      </c>
      <c r="D4387" s="161">
        <v>200295</v>
      </c>
      <c r="E4387" s="161">
        <v>179980</v>
      </c>
      <c r="F4387" s="162">
        <f t="shared" si="237"/>
        <v>20315</v>
      </c>
      <c r="G4387" s="52">
        <f t="shared" si="238"/>
        <v>0.89857460246136944</v>
      </c>
      <c r="H4387" s="90"/>
    </row>
    <row r="4388" spans="1:8" s="17" customFormat="1" ht="25.5" outlineLevel="2">
      <c r="A4388" s="89" t="s">
        <v>476</v>
      </c>
      <c r="B4388" s="104" t="s">
        <v>1509</v>
      </c>
      <c r="C4388" s="103" t="s">
        <v>1508</v>
      </c>
      <c r="D4388" s="161">
        <v>500738</v>
      </c>
      <c r="E4388" s="161">
        <v>449951</v>
      </c>
      <c r="F4388" s="162">
        <f t="shared" si="237"/>
        <v>50787</v>
      </c>
      <c r="G4388" s="52">
        <f t="shared" si="238"/>
        <v>0.89857570226345918</v>
      </c>
      <c r="H4388" s="90"/>
    </row>
    <row r="4389" spans="1:8" s="17" customFormat="1" outlineLevel="2">
      <c r="A4389" s="89" t="s">
        <v>476</v>
      </c>
      <c r="B4389" s="104" t="s">
        <v>1507</v>
      </c>
      <c r="C4389" s="103" t="s">
        <v>1506</v>
      </c>
      <c r="D4389" s="161">
        <v>500738</v>
      </c>
      <c r="E4389" s="161">
        <v>449951</v>
      </c>
      <c r="F4389" s="162">
        <f t="shared" si="237"/>
        <v>50787</v>
      </c>
      <c r="G4389" s="52">
        <f t="shared" si="238"/>
        <v>0.89857570226345918</v>
      </c>
      <c r="H4389" s="90"/>
    </row>
    <row r="4390" spans="1:8" s="17" customFormat="1" ht="25.5" outlineLevel="2">
      <c r="A4390" s="89" t="s">
        <v>476</v>
      </c>
      <c r="B4390" s="104" t="s">
        <v>1505</v>
      </c>
      <c r="C4390" s="103" t="s">
        <v>1504</v>
      </c>
      <c r="D4390" s="161">
        <v>200295</v>
      </c>
      <c r="E4390" s="161">
        <v>179980</v>
      </c>
      <c r="F4390" s="162">
        <f t="shared" si="237"/>
        <v>20315</v>
      </c>
      <c r="G4390" s="52">
        <f t="shared" si="238"/>
        <v>0.89857460246136944</v>
      </c>
      <c r="H4390" s="90"/>
    </row>
    <row r="4391" spans="1:8" s="17" customFormat="1" ht="25.5" outlineLevel="2">
      <c r="A4391" s="89" t="s">
        <v>476</v>
      </c>
      <c r="B4391" s="104" t="s">
        <v>1503</v>
      </c>
      <c r="C4391" s="103" t="s">
        <v>1502</v>
      </c>
      <c r="D4391" s="161">
        <v>500738</v>
      </c>
      <c r="E4391" s="161">
        <v>449951</v>
      </c>
      <c r="F4391" s="162">
        <f t="shared" si="237"/>
        <v>50787</v>
      </c>
      <c r="G4391" s="52">
        <f t="shared" si="238"/>
        <v>0.89857570226345918</v>
      </c>
      <c r="H4391" s="90"/>
    </row>
    <row r="4392" spans="1:8" s="17" customFormat="1" ht="25.5" outlineLevel="2">
      <c r="A4392" s="89" t="s">
        <v>476</v>
      </c>
      <c r="B4392" s="104" t="s">
        <v>1501</v>
      </c>
      <c r="C4392" s="103" t="s">
        <v>1500</v>
      </c>
      <c r="D4392" s="161">
        <v>500738</v>
      </c>
      <c r="E4392" s="161">
        <v>449951</v>
      </c>
      <c r="F4392" s="162">
        <f t="shared" si="237"/>
        <v>50787</v>
      </c>
      <c r="G4392" s="52">
        <f t="shared" si="238"/>
        <v>0.89857570226345918</v>
      </c>
      <c r="H4392" s="90"/>
    </row>
    <row r="4393" spans="1:8" s="17" customFormat="1" ht="25.5" outlineLevel="2">
      <c r="A4393" s="89" t="s">
        <v>476</v>
      </c>
      <c r="B4393" s="104" t="s">
        <v>1497</v>
      </c>
      <c r="C4393" s="103" t="s">
        <v>1496</v>
      </c>
      <c r="D4393" s="161">
        <v>400590</v>
      </c>
      <c r="E4393" s="161">
        <v>349959.42</v>
      </c>
      <c r="F4393" s="162">
        <f t="shared" si="237"/>
        <v>50630.580000000016</v>
      </c>
      <c r="G4393" s="52">
        <f t="shared" si="238"/>
        <v>0.87360997528645246</v>
      </c>
      <c r="H4393" s="90"/>
    </row>
    <row r="4394" spans="1:8" s="17" customFormat="1" ht="25.5" outlineLevel="2">
      <c r="A4394" s="89" t="s">
        <v>476</v>
      </c>
      <c r="B4394" s="104" t="s">
        <v>1493</v>
      </c>
      <c r="C4394" s="103" t="s">
        <v>1492</v>
      </c>
      <c r="D4394" s="161">
        <v>500738</v>
      </c>
      <c r="E4394" s="161">
        <v>256915.01</v>
      </c>
      <c r="F4394" s="162">
        <f t="shared" si="237"/>
        <v>243822.99</v>
      </c>
      <c r="G4394" s="52">
        <f t="shared" si="238"/>
        <v>0.51307272465840426</v>
      </c>
      <c r="H4394" s="90"/>
    </row>
    <row r="4395" spans="1:8" s="17" customFormat="1" ht="25.5" outlineLevel="2">
      <c r="A4395" s="89" t="s">
        <v>476</v>
      </c>
      <c r="B4395" s="104" t="s">
        <v>1491</v>
      </c>
      <c r="C4395" s="103" t="s">
        <v>1490</v>
      </c>
      <c r="D4395" s="161">
        <v>500738</v>
      </c>
      <c r="E4395" s="161">
        <v>297678.71999999997</v>
      </c>
      <c r="F4395" s="162">
        <f t="shared" si="237"/>
        <v>203059.28000000003</v>
      </c>
      <c r="G4395" s="52">
        <f t="shared" si="238"/>
        <v>0.59447998753839326</v>
      </c>
      <c r="H4395" s="90"/>
    </row>
    <row r="4396" spans="1:8" s="17" customFormat="1" ht="25.5" outlineLevel="2">
      <c r="A4396" s="89" t="s">
        <v>476</v>
      </c>
      <c r="B4396" s="104" t="s">
        <v>1489</v>
      </c>
      <c r="C4396" s="103" t="s">
        <v>1488</v>
      </c>
      <c r="D4396" s="161">
        <v>500738</v>
      </c>
      <c r="E4396" s="161">
        <v>449951</v>
      </c>
      <c r="F4396" s="162">
        <f t="shared" si="237"/>
        <v>50787</v>
      </c>
      <c r="G4396" s="52">
        <f t="shared" si="238"/>
        <v>0.89857570226345918</v>
      </c>
      <c r="H4396" s="90"/>
    </row>
    <row r="4397" spans="1:8" s="17" customFormat="1" ht="25.5" outlineLevel="2">
      <c r="A4397" s="89" t="s">
        <v>476</v>
      </c>
      <c r="B4397" s="104" t="s">
        <v>1487</v>
      </c>
      <c r="C4397" s="103" t="s">
        <v>1486</v>
      </c>
      <c r="D4397" s="161">
        <v>500738</v>
      </c>
      <c r="E4397" s="161">
        <v>358510.92</v>
      </c>
      <c r="F4397" s="162">
        <f t="shared" si="237"/>
        <v>142227.08000000002</v>
      </c>
      <c r="G4397" s="52">
        <f t="shared" si="238"/>
        <v>0.71596507554849043</v>
      </c>
      <c r="H4397" s="90"/>
    </row>
    <row r="4398" spans="1:8" s="17" customFormat="1" ht="25.5" outlineLevel="2">
      <c r="A4398" s="89" t="s">
        <v>476</v>
      </c>
      <c r="B4398" s="104" t="s">
        <v>1485</v>
      </c>
      <c r="C4398" s="103" t="s">
        <v>1484</v>
      </c>
      <c r="D4398" s="161">
        <v>500738</v>
      </c>
      <c r="E4398" s="161">
        <v>449951</v>
      </c>
      <c r="F4398" s="162">
        <f t="shared" si="237"/>
        <v>50787</v>
      </c>
      <c r="G4398" s="52">
        <f t="shared" si="238"/>
        <v>0.89857570226345918</v>
      </c>
      <c r="H4398" s="90"/>
    </row>
    <row r="4399" spans="1:8" s="17" customFormat="1" ht="25.5" outlineLevel="2">
      <c r="A4399" s="89" t="s">
        <v>476</v>
      </c>
      <c r="B4399" s="104" t="s">
        <v>10463</v>
      </c>
      <c r="C4399" s="103" t="s">
        <v>1582</v>
      </c>
      <c r="D4399" s="161">
        <v>2004683</v>
      </c>
      <c r="E4399" s="161">
        <v>1812278</v>
      </c>
      <c r="F4399" s="162">
        <f t="shared" si="237"/>
        <v>192405</v>
      </c>
      <c r="G4399" s="52">
        <f t="shared" si="238"/>
        <v>0.9040222319439033</v>
      </c>
      <c r="H4399" s="90"/>
    </row>
    <row r="4400" spans="1:8" s="17" customFormat="1" ht="38.25" outlineLevel="2">
      <c r="A4400" s="89" t="s">
        <v>476</v>
      </c>
      <c r="B4400" s="104" t="s">
        <v>10462</v>
      </c>
      <c r="C4400" s="103" t="s">
        <v>10461</v>
      </c>
      <c r="D4400" s="161">
        <v>1002341</v>
      </c>
      <c r="E4400" s="161">
        <v>549080.19999999995</v>
      </c>
      <c r="F4400" s="162">
        <f t="shared" si="237"/>
        <v>453260.80000000005</v>
      </c>
      <c r="G4400" s="52">
        <f t="shared" si="238"/>
        <v>0.54779780533770439</v>
      </c>
      <c r="H4400" s="90"/>
    </row>
    <row r="4401" spans="1:8" s="17" customFormat="1" ht="38.25" outlineLevel="2">
      <c r="A4401" s="89" t="s">
        <v>476</v>
      </c>
      <c r="B4401" s="104" t="s">
        <v>10458</v>
      </c>
      <c r="C4401" s="103" t="s">
        <v>1544</v>
      </c>
      <c r="D4401" s="161">
        <v>2004683</v>
      </c>
      <c r="E4401" s="161">
        <v>1812125</v>
      </c>
      <c r="F4401" s="162">
        <f t="shared" si="237"/>
        <v>192558</v>
      </c>
      <c r="G4401" s="52">
        <f t="shared" si="238"/>
        <v>0.90394591065021257</v>
      </c>
      <c r="H4401" s="90"/>
    </row>
    <row r="4402" spans="1:8" s="17" customFormat="1" ht="25.5" outlineLevel="2">
      <c r="A4402" s="89" t="s">
        <v>476</v>
      </c>
      <c r="B4402" s="104" t="s">
        <v>10457</v>
      </c>
      <c r="C4402" s="103" t="s">
        <v>1508</v>
      </c>
      <c r="D4402" s="161">
        <v>1002341</v>
      </c>
      <c r="E4402" s="161">
        <v>906139</v>
      </c>
      <c r="F4402" s="162">
        <f t="shared" si="237"/>
        <v>96202</v>
      </c>
      <c r="G4402" s="52">
        <f t="shared" si="238"/>
        <v>0.90402268289933263</v>
      </c>
      <c r="H4402" s="90"/>
    </row>
    <row r="4403" spans="1:8" s="17" customFormat="1" outlineLevel="2">
      <c r="A4403" s="89" t="s">
        <v>476</v>
      </c>
      <c r="B4403" s="104" t="s">
        <v>10456</v>
      </c>
      <c r="C4403" s="103" t="s">
        <v>1506</v>
      </c>
      <c r="D4403" s="161">
        <v>501171</v>
      </c>
      <c r="E4403" s="161">
        <v>453069</v>
      </c>
      <c r="F4403" s="162">
        <f t="shared" si="237"/>
        <v>48102</v>
      </c>
      <c r="G4403" s="52">
        <f t="shared" si="238"/>
        <v>0.90402078332545177</v>
      </c>
      <c r="H4403" s="90"/>
    </row>
    <row r="4404" spans="1:8" s="17" customFormat="1" outlineLevel="2">
      <c r="A4404" s="89" t="s">
        <v>476</v>
      </c>
      <c r="B4404" s="104" t="s">
        <v>10455</v>
      </c>
      <c r="C4404" s="103" t="s">
        <v>10454</v>
      </c>
      <c r="D4404" s="161">
        <v>5011707</v>
      </c>
      <c r="E4404" s="161">
        <v>4530695</v>
      </c>
      <c r="F4404" s="162">
        <f t="shared" si="237"/>
        <v>481012</v>
      </c>
      <c r="G4404" s="52">
        <f t="shared" si="238"/>
        <v>0.90402232213495326</v>
      </c>
      <c r="H4404" s="90"/>
    </row>
    <row r="4405" spans="1:8" s="17" customFormat="1" ht="25.5" outlineLevel="2">
      <c r="A4405" s="89" t="s">
        <v>476</v>
      </c>
      <c r="B4405" s="104" t="s">
        <v>10453</v>
      </c>
      <c r="C4405" s="103" t="s">
        <v>1496</v>
      </c>
      <c r="D4405" s="161">
        <v>501171</v>
      </c>
      <c r="E4405" s="161">
        <v>453069</v>
      </c>
      <c r="F4405" s="162">
        <f t="shared" si="237"/>
        <v>48102</v>
      </c>
      <c r="G4405" s="52">
        <f t="shared" si="238"/>
        <v>0.90402078332545177</v>
      </c>
      <c r="H4405" s="90"/>
    </row>
    <row r="4406" spans="1:8" s="17" customFormat="1" ht="25.5" outlineLevel="2">
      <c r="A4406" s="89" t="s">
        <v>476</v>
      </c>
      <c r="B4406" s="104" t="s">
        <v>11067</v>
      </c>
      <c r="C4406" s="103" t="s">
        <v>11066</v>
      </c>
      <c r="D4406" s="161">
        <v>6470635.4000000004</v>
      </c>
      <c r="E4406" s="161">
        <v>6470635</v>
      </c>
      <c r="F4406" s="162">
        <f t="shared" si="237"/>
        <v>0.40000000037252903</v>
      </c>
      <c r="G4406" s="52">
        <f t="shared" si="238"/>
        <v>0.99999993818226873</v>
      </c>
      <c r="H4406" s="90"/>
    </row>
    <row r="4407" spans="1:8" s="102" customFormat="1" outlineLevel="1">
      <c r="A4407" s="91" t="s">
        <v>11203</v>
      </c>
      <c r="B4407" s="104"/>
      <c r="C4407" s="103"/>
      <c r="D4407" s="161"/>
      <c r="E4407" s="161"/>
      <c r="F4407" s="162">
        <f>SUBTOTAL(9,F4258:F4406)</f>
        <v>86352809.989999995</v>
      </c>
      <c r="G4407" s="52"/>
      <c r="H4407" s="90"/>
    </row>
    <row r="4408" spans="1:8" s="17" customFormat="1" outlineLevel="2">
      <c r="A4408" s="89" t="s">
        <v>481</v>
      </c>
      <c r="B4408" s="104" t="s">
        <v>479</v>
      </c>
      <c r="C4408" s="103" t="s">
        <v>480</v>
      </c>
      <c r="D4408" s="161">
        <v>19135320</v>
      </c>
      <c r="E4408" s="161">
        <v>18395398.030000001</v>
      </c>
      <c r="F4408" s="162">
        <f t="shared" ref="F4408:F4439" si="239">D4408-E4408</f>
        <v>739921.96999999881</v>
      </c>
      <c r="G4408" s="52">
        <f t="shared" ref="G4408:G4439" si="240">E4408/D4408</f>
        <v>0.96133213502570125</v>
      </c>
      <c r="H4408" s="90"/>
    </row>
    <row r="4409" spans="1:8" s="17" customFormat="1" ht="38.25" outlineLevel="2">
      <c r="A4409" s="89" t="s">
        <v>481</v>
      </c>
      <c r="B4409" s="104" t="s">
        <v>482</v>
      </c>
      <c r="C4409" s="103" t="s">
        <v>483</v>
      </c>
      <c r="D4409" s="161">
        <v>40675371.979999997</v>
      </c>
      <c r="E4409" s="161">
        <v>40621265</v>
      </c>
      <c r="F4409" s="162">
        <f t="shared" si="239"/>
        <v>54106.979999996722</v>
      </c>
      <c r="G4409" s="52">
        <f t="shared" si="240"/>
        <v>0.99866978524433403</v>
      </c>
      <c r="H4409" s="90"/>
    </row>
    <row r="4410" spans="1:8" s="17" customFormat="1" ht="25.5" outlineLevel="2">
      <c r="A4410" s="89" t="s">
        <v>481</v>
      </c>
      <c r="B4410" s="104" t="s">
        <v>9152</v>
      </c>
      <c r="C4410" s="103" t="s">
        <v>9151</v>
      </c>
      <c r="D4410" s="161">
        <v>7824573</v>
      </c>
      <c r="E4410" s="161">
        <v>7824572.9900000002</v>
      </c>
      <c r="F4410" s="162">
        <f t="shared" si="239"/>
        <v>9.9999997764825821E-3</v>
      </c>
      <c r="G4410" s="52">
        <f t="shared" si="240"/>
        <v>0.99999999872197498</v>
      </c>
      <c r="H4410" s="90"/>
    </row>
    <row r="4411" spans="1:8" s="17" customFormat="1" ht="25.5" outlineLevel="2">
      <c r="A4411" s="89" t="s">
        <v>481</v>
      </c>
      <c r="B4411" s="104" t="s">
        <v>9150</v>
      </c>
      <c r="C4411" s="103" t="s">
        <v>9149</v>
      </c>
      <c r="D4411" s="161">
        <v>5039983</v>
      </c>
      <c r="E4411" s="161">
        <v>5039982.05</v>
      </c>
      <c r="F4411" s="162">
        <f t="shared" si="239"/>
        <v>0.95000000018626451</v>
      </c>
      <c r="G4411" s="52">
        <f t="shared" si="240"/>
        <v>0.99999981150730066</v>
      </c>
      <c r="H4411" s="90"/>
    </row>
    <row r="4412" spans="1:8" s="17" customFormat="1" ht="25.5" outlineLevel="2">
      <c r="A4412" s="89" t="s">
        <v>481</v>
      </c>
      <c r="B4412" s="104" t="s">
        <v>12019</v>
      </c>
      <c r="C4412" s="103" t="s">
        <v>12018</v>
      </c>
      <c r="D4412" s="161">
        <v>6150596</v>
      </c>
      <c r="E4412" s="161">
        <v>2425896.23</v>
      </c>
      <c r="F4412" s="162">
        <f t="shared" si="239"/>
        <v>3724699.77</v>
      </c>
      <c r="G4412" s="52">
        <f t="shared" si="240"/>
        <v>0.39441644842223422</v>
      </c>
      <c r="H4412" s="90"/>
    </row>
    <row r="4413" spans="1:8" s="17" customFormat="1" outlineLevel="2">
      <c r="A4413" s="89" t="s">
        <v>481</v>
      </c>
      <c r="B4413" s="104" t="s">
        <v>11307</v>
      </c>
      <c r="C4413" s="103" t="s">
        <v>11308</v>
      </c>
      <c r="D4413" s="161">
        <v>12301193</v>
      </c>
      <c r="E4413" s="161">
        <v>11664024.24</v>
      </c>
      <c r="F4413" s="162">
        <f t="shared" si="239"/>
        <v>637168.75999999978</v>
      </c>
      <c r="G4413" s="52">
        <f t="shared" si="240"/>
        <v>0.94820268570698796</v>
      </c>
      <c r="H4413" s="90"/>
    </row>
    <row r="4414" spans="1:8" s="17" customFormat="1" ht="25.5" outlineLevel="2">
      <c r="A4414" s="89" t="s">
        <v>481</v>
      </c>
      <c r="B4414" s="104" t="s">
        <v>11919</v>
      </c>
      <c r="C4414" s="103" t="s">
        <v>11920</v>
      </c>
      <c r="D4414" s="161">
        <v>7688247</v>
      </c>
      <c r="E4414" s="161">
        <v>7266338.5999999996</v>
      </c>
      <c r="F4414" s="162">
        <f t="shared" si="239"/>
        <v>421908.40000000037</v>
      </c>
      <c r="G4414" s="52">
        <f t="shared" si="240"/>
        <v>0.94512293894824129</v>
      </c>
      <c r="H4414" s="90"/>
    </row>
    <row r="4415" spans="1:8" s="17" customFormat="1" ht="25.5" outlineLevel="2">
      <c r="A4415" s="89" t="s">
        <v>481</v>
      </c>
      <c r="B4415" s="104" t="s">
        <v>11343</v>
      </c>
      <c r="C4415" s="103" t="s">
        <v>11344</v>
      </c>
      <c r="D4415" s="161">
        <v>10609253</v>
      </c>
      <c r="E4415" s="161">
        <v>10606474</v>
      </c>
      <c r="F4415" s="162">
        <f t="shared" si="239"/>
        <v>2779</v>
      </c>
      <c r="G4415" s="52">
        <f t="shared" si="240"/>
        <v>0.99973805884353972</v>
      </c>
      <c r="H4415" s="90"/>
    </row>
    <row r="4416" spans="1:8" s="17" customFormat="1" ht="25.5" outlineLevel="2">
      <c r="A4416" s="89" t="s">
        <v>481</v>
      </c>
      <c r="B4416" s="104" t="s">
        <v>9148</v>
      </c>
      <c r="C4416" s="103" t="s">
        <v>9147</v>
      </c>
      <c r="D4416" s="161">
        <v>192206</v>
      </c>
      <c r="E4416" s="161">
        <v>191758.19</v>
      </c>
      <c r="F4416" s="162">
        <f t="shared" si="239"/>
        <v>447.80999999999767</v>
      </c>
      <c r="G4416" s="52">
        <f t="shared" si="240"/>
        <v>0.99767015597848141</v>
      </c>
      <c r="H4416" s="90"/>
    </row>
    <row r="4417" spans="1:8" s="17" customFormat="1" ht="25.5" outlineLevel="2">
      <c r="A4417" s="89" t="s">
        <v>481</v>
      </c>
      <c r="B4417" s="104" t="s">
        <v>11417</v>
      </c>
      <c r="C4417" s="103" t="s">
        <v>11418</v>
      </c>
      <c r="D4417" s="161">
        <v>994859</v>
      </c>
      <c r="E4417" s="161">
        <v>519041.41</v>
      </c>
      <c r="F4417" s="162">
        <f t="shared" si="239"/>
        <v>475817.59</v>
      </c>
      <c r="G4417" s="52">
        <f t="shared" si="240"/>
        <v>0.52172359098123455</v>
      </c>
      <c r="H4417" s="90"/>
    </row>
    <row r="4418" spans="1:8" s="17" customFormat="1" outlineLevel="2">
      <c r="A4418" s="89" t="s">
        <v>481</v>
      </c>
      <c r="B4418" s="104" t="s">
        <v>9146</v>
      </c>
      <c r="C4418" s="103" t="s">
        <v>9145</v>
      </c>
      <c r="D4418" s="161">
        <v>5253635</v>
      </c>
      <c r="E4418" s="161">
        <v>5253634.97</v>
      </c>
      <c r="F4418" s="162">
        <f t="shared" si="239"/>
        <v>3.0000000260770321E-2</v>
      </c>
      <c r="G4418" s="52">
        <f t="shared" si="240"/>
        <v>0.99999999428966801</v>
      </c>
      <c r="H4418" s="90"/>
    </row>
    <row r="4419" spans="1:8" s="17" customFormat="1" ht="25.5" outlineLevel="2">
      <c r="A4419" s="89" t="s">
        <v>481</v>
      </c>
      <c r="B4419" s="104" t="s">
        <v>11345</v>
      </c>
      <c r="C4419" s="103" t="s">
        <v>11346</v>
      </c>
      <c r="D4419" s="161">
        <v>2690886</v>
      </c>
      <c r="E4419" s="161">
        <v>2678267.5099999998</v>
      </c>
      <c r="F4419" s="162">
        <f t="shared" si="239"/>
        <v>12618.490000000224</v>
      </c>
      <c r="G4419" s="52">
        <f t="shared" si="240"/>
        <v>0.99531065604414304</v>
      </c>
      <c r="H4419" s="90"/>
    </row>
    <row r="4420" spans="1:8" s="17" customFormat="1" outlineLevel="2">
      <c r="A4420" s="89" t="s">
        <v>481</v>
      </c>
      <c r="B4420" s="104" t="s">
        <v>9144</v>
      </c>
      <c r="C4420" s="103" t="s">
        <v>9143</v>
      </c>
      <c r="D4420" s="161">
        <v>12301193</v>
      </c>
      <c r="E4420" s="161">
        <v>12301192</v>
      </c>
      <c r="F4420" s="162">
        <f t="shared" si="239"/>
        <v>1</v>
      </c>
      <c r="G4420" s="52">
        <f t="shared" si="240"/>
        <v>0.99999991870707172</v>
      </c>
      <c r="H4420" s="90"/>
    </row>
    <row r="4421" spans="1:8" s="17" customFormat="1" ht="25.5" outlineLevel="2">
      <c r="A4421" s="89" t="s">
        <v>481</v>
      </c>
      <c r="B4421" s="104" t="s">
        <v>9142</v>
      </c>
      <c r="C4421" s="103" t="s">
        <v>9141</v>
      </c>
      <c r="D4421" s="161">
        <v>1383885</v>
      </c>
      <c r="E4421" s="161">
        <v>1368255.2</v>
      </c>
      <c r="F4421" s="162">
        <f t="shared" si="239"/>
        <v>15629.800000000047</v>
      </c>
      <c r="G4421" s="52">
        <f t="shared" si="240"/>
        <v>0.98870585344880535</v>
      </c>
      <c r="H4421" s="90"/>
    </row>
    <row r="4422" spans="1:8" s="17" customFormat="1" ht="25.5" outlineLevel="2">
      <c r="A4422" s="89" t="s">
        <v>481</v>
      </c>
      <c r="B4422" s="104" t="s">
        <v>9140</v>
      </c>
      <c r="C4422" s="103" t="s">
        <v>9139</v>
      </c>
      <c r="D4422" s="161">
        <v>25627486</v>
      </c>
      <c r="E4422" s="161">
        <v>24904486</v>
      </c>
      <c r="F4422" s="162">
        <f t="shared" si="239"/>
        <v>723000</v>
      </c>
      <c r="G4422" s="52">
        <f t="shared" si="240"/>
        <v>0.97178810282054195</v>
      </c>
      <c r="H4422" s="90"/>
    </row>
    <row r="4423" spans="1:8" s="17" customFormat="1" ht="25.5" outlineLevel="2">
      <c r="A4423" s="89" t="s">
        <v>481</v>
      </c>
      <c r="B4423" s="104" t="s">
        <v>9138</v>
      </c>
      <c r="C4423" s="103" t="s">
        <v>9137</v>
      </c>
      <c r="D4423" s="161">
        <v>5125498</v>
      </c>
      <c r="E4423" s="161">
        <v>3955380.8</v>
      </c>
      <c r="F4423" s="162">
        <f t="shared" si="239"/>
        <v>1170117.2000000002</v>
      </c>
      <c r="G4423" s="52">
        <f t="shared" si="240"/>
        <v>0.77170663221407942</v>
      </c>
      <c r="H4423" s="90"/>
    </row>
    <row r="4424" spans="1:8" s="17" customFormat="1" outlineLevel="2">
      <c r="A4424" s="89" t="s">
        <v>481</v>
      </c>
      <c r="B4424" s="104" t="s">
        <v>12126</v>
      </c>
      <c r="C4424" s="103" t="s">
        <v>12127</v>
      </c>
      <c r="D4424" s="161">
        <v>1967856</v>
      </c>
      <c r="E4424" s="161">
        <v>1934854.72</v>
      </c>
      <c r="F4424" s="162">
        <f t="shared" si="239"/>
        <v>33001.280000000028</v>
      </c>
      <c r="G4424" s="52">
        <f t="shared" si="240"/>
        <v>0.98322982982494656</v>
      </c>
      <c r="H4424" s="90"/>
    </row>
    <row r="4425" spans="1:8" s="17" customFormat="1" outlineLevel="2">
      <c r="A4425" s="89" t="s">
        <v>481</v>
      </c>
      <c r="B4425" s="104" t="s">
        <v>11634</v>
      </c>
      <c r="C4425" s="103" t="s">
        <v>11635</v>
      </c>
      <c r="D4425" s="161">
        <v>737946</v>
      </c>
      <c r="E4425" s="161">
        <v>105686.51</v>
      </c>
      <c r="F4425" s="162">
        <f t="shared" si="239"/>
        <v>632259.49</v>
      </c>
      <c r="G4425" s="52">
        <f t="shared" si="240"/>
        <v>0.14321713241890327</v>
      </c>
      <c r="H4425" s="90"/>
    </row>
    <row r="4426" spans="1:8" s="17" customFormat="1" ht="25.5" outlineLevel="2">
      <c r="A4426" s="89" t="s">
        <v>481</v>
      </c>
      <c r="B4426" s="104" t="s">
        <v>11921</v>
      </c>
      <c r="C4426" s="103" t="s">
        <v>11922</v>
      </c>
      <c r="D4426" s="161">
        <v>737946</v>
      </c>
      <c r="E4426" s="161">
        <v>726084.69</v>
      </c>
      <c r="F4426" s="162">
        <f t="shared" si="239"/>
        <v>11861.310000000056</v>
      </c>
      <c r="G4426" s="52">
        <f t="shared" si="240"/>
        <v>0.9839265881243342</v>
      </c>
      <c r="H4426" s="90"/>
    </row>
    <row r="4427" spans="1:8" s="17" customFormat="1" ht="25.5" outlineLevel="2">
      <c r="A4427" s="89" t="s">
        <v>481</v>
      </c>
      <c r="B4427" s="104" t="s">
        <v>1475</v>
      </c>
      <c r="C4427" s="103" t="s">
        <v>1474</v>
      </c>
      <c r="D4427" s="161">
        <v>1001475</v>
      </c>
      <c r="E4427" s="161">
        <v>655144.86</v>
      </c>
      <c r="F4427" s="162">
        <f t="shared" si="239"/>
        <v>346330.14</v>
      </c>
      <c r="G4427" s="52">
        <f t="shared" si="240"/>
        <v>0.65417994458174189</v>
      </c>
      <c r="H4427" s="90"/>
    </row>
    <row r="4428" spans="1:8" s="17" customFormat="1" ht="25.5" outlineLevel="2">
      <c r="A4428" s="89" t="s">
        <v>481</v>
      </c>
      <c r="B4428" s="104" t="s">
        <v>11419</v>
      </c>
      <c r="C4428" s="103" t="s">
        <v>11420</v>
      </c>
      <c r="D4428" s="161">
        <v>798176</v>
      </c>
      <c r="E4428" s="161">
        <v>734359.23</v>
      </c>
      <c r="F4428" s="162">
        <f t="shared" si="239"/>
        <v>63816.770000000019</v>
      </c>
      <c r="G4428" s="52">
        <f t="shared" si="240"/>
        <v>0.92004674407649434</v>
      </c>
      <c r="H4428" s="90"/>
    </row>
    <row r="4429" spans="1:8" s="17" customFormat="1" ht="25.5" outlineLevel="2">
      <c r="A4429" s="89" t="s">
        <v>481</v>
      </c>
      <c r="B4429" s="104" t="s">
        <v>11421</v>
      </c>
      <c r="C4429" s="103" t="s">
        <v>11422</v>
      </c>
      <c r="D4429" s="161">
        <v>250369</v>
      </c>
      <c r="E4429" s="161">
        <v>149912.4</v>
      </c>
      <c r="F4429" s="162">
        <f t="shared" si="239"/>
        <v>100456.6</v>
      </c>
      <c r="G4429" s="52">
        <f t="shared" si="240"/>
        <v>0.59876582164724867</v>
      </c>
      <c r="H4429" s="90"/>
    </row>
    <row r="4430" spans="1:8" s="17" customFormat="1" outlineLevel="2">
      <c r="A4430" s="89" t="s">
        <v>481</v>
      </c>
      <c r="B4430" s="104" t="s">
        <v>11423</v>
      </c>
      <c r="C4430" s="103" t="s">
        <v>11424</v>
      </c>
      <c r="D4430" s="161">
        <v>1001475</v>
      </c>
      <c r="E4430" s="161">
        <v>268150.03999999998</v>
      </c>
      <c r="F4430" s="162">
        <f t="shared" si="239"/>
        <v>733324.96</v>
      </c>
      <c r="G4430" s="52">
        <f t="shared" si="240"/>
        <v>0.26775510122569207</v>
      </c>
      <c r="H4430" s="90"/>
    </row>
    <row r="4431" spans="1:8" s="17" customFormat="1" ht="25.5" outlineLevel="2">
      <c r="A4431" s="89" t="s">
        <v>481</v>
      </c>
      <c r="B4431" s="104" t="s">
        <v>1471</v>
      </c>
      <c r="C4431" s="103" t="s">
        <v>1470</v>
      </c>
      <c r="D4431" s="161">
        <v>801180</v>
      </c>
      <c r="E4431" s="161">
        <v>799999.54</v>
      </c>
      <c r="F4431" s="162">
        <f t="shared" si="239"/>
        <v>1180.4599999999627</v>
      </c>
      <c r="G4431" s="52">
        <f t="shared" si="240"/>
        <v>0.99852659826755541</v>
      </c>
      <c r="H4431" s="90"/>
    </row>
    <row r="4432" spans="1:8" s="17" customFormat="1" ht="25.5" outlineLevel="2">
      <c r="A4432" s="89" t="s">
        <v>481</v>
      </c>
      <c r="B4432" s="104" t="s">
        <v>11503</v>
      </c>
      <c r="C4432" s="103" t="s">
        <v>11504</v>
      </c>
      <c r="D4432" s="161">
        <v>3825635</v>
      </c>
      <c r="E4432" s="161">
        <v>2632423.42</v>
      </c>
      <c r="F4432" s="162">
        <f t="shared" si="239"/>
        <v>1193211.58</v>
      </c>
      <c r="G4432" s="52">
        <f t="shared" si="240"/>
        <v>0.68810103943528322</v>
      </c>
      <c r="H4432" s="90"/>
    </row>
    <row r="4433" spans="1:8" s="17" customFormat="1" outlineLevel="2">
      <c r="A4433" s="89" t="s">
        <v>481</v>
      </c>
      <c r="B4433" s="104" t="s">
        <v>11927</v>
      </c>
      <c r="C4433" s="103" t="s">
        <v>11928</v>
      </c>
      <c r="D4433" s="161">
        <v>5007375</v>
      </c>
      <c r="E4433" s="161">
        <v>4935546.04</v>
      </c>
      <c r="F4433" s="162">
        <f t="shared" si="239"/>
        <v>71828.959999999963</v>
      </c>
      <c r="G4433" s="52">
        <f t="shared" si="240"/>
        <v>0.98565536633465634</v>
      </c>
      <c r="H4433" s="90"/>
    </row>
    <row r="4434" spans="1:8" s="17" customFormat="1" ht="25.5" outlineLevel="2">
      <c r="A4434" s="89" t="s">
        <v>481</v>
      </c>
      <c r="B4434" s="104" t="s">
        <v>1468</v>
      </c>
      <c r="C4434" s="103" t="s">
        <v>1467</v>
      </c>
      <c r="D4434" s="161">
        <v>2083068</v>
      </c>
      <c r="E4434" s="161">
        <v>536800</v>
      </c>
      <c r="F4434" s="162">
        <f t="shared" si="239"/>
        <v>1546268</v>
      </c>
      <c r="G4434" s="52">
        <f t="shared" si="240"/>
        <v>0.25769682026702923</v>
      </c>
      <c r="H4434" s="90"/>
    </row>
    <row r="4435" spans="1:8" s="17" customFormat="1" ht="25.5" outlineLevel="2">
      <c r="A4435" s="89" t="s">
        <v>481</v>
      </c>
      <c r="B4435" s="104" t="s">
        <v>1466</v>
      </c>
      <c r="C4435" s="103" t="s">
        <v>1465</v>
      </c>
      <c r="D4435" s="161">
        <v>801180</v>
      </c>
      <c r="E4435" s="161">
        <v>640000</v>
      </c>
      <c r="F4435" s="162">
        <f t="shared" si="239"/>
        <v>161180</v>
      </c>
      <c r="G4435" s="52">
        <f t="shared" si="240"/>
        <v>0.79882173793654365</v>
      </c>
      <c r="H4435" s="90"/>
    </row>
    <row r="4436" spans="1:8" s="17" customFormat="1" ht="25.5" outlineLevel="2">
      <c r="A4436" s="89" t="s">
        <v>481</v>
      </c>
      <c r="B4436" s="104" t="s">
        <v>1464</v>
      </c>
      <c r="C4436" s="103" t="s">
        <v>1463</v>
      </c>
      <c r="D4436" s="161">
        <v>2203245</v>
      </c>
      <c r="E4436" s="161">
        <v>2139653</v>
      </c>
      <c r="F4436" s="162">
        <f t="shared" si="239"/>
        <v>63592</v>
      </c>
      <c r="G4436" s="52">
        <f t="shared" si="240"/>
        <v>0.97113711820519277</v>
      </c>
      <c r="H4436" s="90"/>
    </row>
    <row r="4437" spans="1:8" s="17" customFormat="1" ht="38.25" outlineLevel="2">
      <c r="A4437" s="89" t="s">
        <v>481</v>
      </c>
      <c r="B4437" s="104" t="s">
        <v>1462</v>
      </c>
      <c r="C4437" s="103" t="s">
        <v>1461</v>
      </c>
      <c r="D4437" s="161">
        <v>22830426.399999999</v>
      </c>
      <c r="E4437" s="161">
        <v>22757626.120000001</v>
      </c>
      <c r="F4437" s="162">
        <f t="shared" si="239"/>
        <v>72800.279999997467</v>
      </c>
      <c r="G4437" s="52">
        <f t="shared" si="240"/>
        <v>0.99681126060790537</v>
      </c>
      <c r="H4437" s="90"/>
    </row>
    <row r="4438" spans="1:8" s="17" customFormat="1" outlineLevel="2">
      <c r="A4438" s="89" t="s">
        <v>481</v>
      </c>
      <c r="B4438" s="104" t="s">
        <v>11425</v>
      </c>
      <c r="C4438" s="103" t="s">
        <v>11426</v>
      </c>
      <c r="D4438" s="161">
        <v>1682478</v>
      </c>
      <c r="E4438" s="161">
        <v>1557205.12</v>
      </c>
      <c r="F4438" s="162">
        <f t="shared" si="239"/>
        <v>125272.87999999989</v>
      </c>
      <c r="G4438" s="52">
        <f t="shared" si="240"/>
        <v>0.92554263413845539</v>
      </c>
      <c r="H4438" s="90"/>
    </row>
    <row r="4439" spans="1:8" s="17" customFormat="1" ht="25.5" outlineLevel="2">
      <c r="A4439" s="89" t="s">
        <v>481</v>
      </c>
      <c r="B4439" s="104" t="s">
        <v>11636</v>
      </c>
      <c r="C4439" s="103" t="s">
        <v>11637</v>
      </c>
      <c r="D4439" s="161">
        <v>801180</v>
      </c>
      <c r="E4439" s="161">
        <v>793597.2</v>
      </c>
      <c r="F4439" s="162">
        <f t="shared" si="239"/>
        <v>7582.8000000000466</v>
      </c>
      <c r="G4439" s="52">
        <f t="shared" si="240"/>
        <v>0.99053546019621053</v>
      </c>
      <c r="H4439" s="90"/>
    </row>
    <row r="4440" spans="1:8" s="17" customFormat="1" outlineLevel="2">
      <c r="A4440" s="89" t="s">
        <v>481</v>
      </c>
      <c r="B4440" s="104" t="s">
        <v>11638</v>
      </c>
      <c r="C4440" s="103" t="s">
        <v>11639</v>
      </c>
      <c r="D4440" s="161">
        <v>1201770</v>
      </c>
      <c r="E4440" s="161">
        <v>1053385.07</v>
      </c>
      <c r="F4440" s="162">
        <f t="shared" ref="F4440:F4471" si="241">D4440-E4440</f>
        <v>148384.92999999993</v>
      </c>
      <c r="G4440" s="52">
        <f t="shared" ref="G4440:G4475" si="242">E4440/D4440</f>
        <v>0.87652801284771631</v>
      </c>
      <c r="H4440" s="90"/>
    </row>
    <row r="4441" spans="1:8" s="17" customFormat="1" ht="25.5" outlineLevel="2">
      <c r="A4441" s="89" t="s">
        <v>481</v>
      </c>
      <c r="B4441" s="104" t="s">
        <v>1456</v>
      </c>
      <c r="C4441" s="103" t="s">
        <v>1455</v>
      </c>
      <c r="D4441" s="161">
        <v>751106</v>
      </c>
      <c r="E4441" s="161">
        <v>560794.89</v>
      </c>
      <c r="F4441" s="162">
        <f t="shared" si="241"/>
        <v>190311.11</v>
      </c>
      <c r="G4441" s="52">
        <f t="shared" si="242"/>
        <v>0.74662549626816987</v>
      </c>
      <c r="H4441" s="90"/>
    </row>
    <row r="4442" spans="1:8" s="17" customFormat="1" outlineLevel="2">
      <c r="A4442" s="89" t="s">
        <v>481</v>
      </c>
      <c r="B4442" s="104" t="s">
        <v>11347</v>
      </c>
      <c r="C4442" s="103" t="s">
        <v>11348</v>
      </c>
      <c r="D4442" s="161">
        <v>2203245</v>
      </c>
      <c r="E4442" s="161">
        <v>2185728.41</v>
      </c>
      <c r="F4442" s="162">
        <f t="shared" si="241"/>
        <v>17516.589999999851</v>
      </c>
      <c r="G4442" s="52">
        <f t="shared" si="242"/>
        <v>0.99204964041674903</v>
      </c>
      <c r="H4442" s="90"/>
    </row>
    <row r="4443" spans="1:8" s="17" customFormat="1" outlineLevel="2">
      <c r="A4443" s="89" t="s">
        <v>481</v>
      </c>
      <c r="B4443" s="104" t="s">
        <v>12128</v>
      </c>
      <c r="C4443" s="103" t="s">
        <v>12129</v>
      </c>
      <c r="D4443" s="161">
        <v>5191647</v>
      </c>
      <c r="E4443" s="161">
        <v>1959636.02</v>
      </c>
      <c r="F4443" s="162">
        <f t="shared" si="241"/>
        <v>3232010.98</v>
      </c>
      <c r="G4443" s="52">
        <f t="shared" si="242"/>
        <v>0.37745941124271354</v>
      </c>
      <c r="H4443" s="90"/>
    </row>
    <row r="4444" spans="1:8" s="17" customFormat="1" ht="25.5" outlineLevel="2">
      <c r="A4444" s="89" t="s">
        <v>481</v>
      </c>
      <c r="B4444" s="104" t="s">
        <v>1454</v>
      </c>
      <c r="C4444" s="103" t="s">
        <v>1453</v>
      </c>
      <c r="D4444" s="161">
        <v>400590</v>
      </c>
      <c r="E4444" s="161">
        <v>359960</v>
      </c>
      <c r="F4444" s="162">
        <f t="shared" si="241"/>
        <v>40630</v>
      </c>
      <c r="G4444" s="52">
        <f t="shared" si="242"/>
        <v>0.89857460246136944</v>
      </c>
      <c r="H4444" s="90"/>
    </row>
    <row r="4445" spans="1:8" s="17" customFormat="1" outlineLevel="2">
      <c r="A4445" s="89" t="s">
        <v>481</v>
      </c>
      <c r="B4445" s="104" t="s">
        <v>11640</v>
      </c>
      <c r="C4445" s="103" t="s">
        <v>11641</v>
      </c>
      <c r="D4445" s="161">
        <v>3304868</v>
      </c>
      <c r="E4445" s="161">
        <v>2366068</v>
      </c>
      <c r="F4445" s="162">
        <f t="shared" si="241"/>
        <v>938800</v>
      </c>
      <c r="G4445" s="52">
        <f t="shared" si="242"/>
        <v>0.71593419162278193</v>
      </c>
      <c r="H4445" s="90"/>
    </row>
    <row r="4446" spans="1:8" s="17" customFormat="1" ht="25.5" outlineLevel="2">
      <c r="A4446" s="89" t="s">
        <v>481</v>
      </c>
      <c r="B4446" s="104" t="s">
        <v>11828</v>
      </c>
      <c r="C4446" s="103" t="s">
        <v>11829</v>
      </c>
      <c r="D4446" s="161">
        <v>2002950</v>
      </c>
      <c r="E4446" s="161">
        <v>1836234.59</v>
      </c>
      <c r="F4446" s="162">
        <f t="shared" si="241"/>
        <v>166715.40999999992</v>
      </c>
      <c r="G4446" s="52">
        <f t="shared" si="242"/>
        <v>0.91676506652687295</v>
      </c>
      <c r="H4446" s="90"/>
    </row>
    <row r="4447" spans="1:8" s="17" customFormat="1" ht="25.5" outlineLevel="2">
      <c r="A4447" s="89" t="s">
        <v>481</v>
      </c>
      <c r="B4447" s="104" t="s">
        <v>1452</v>
      </c>
      <c r="C4447" s="103" t="s">
        <v>1451</v>
      </c>
      <c r="D4447" s="161">
        <v>1602360</v>
      </c>
      <c r="E4447" s="161">
        <v>1442360</v>
      </c>
      <c r="F4447" s="162">
        <f t="shared" si="241"/>
        <v>160000</v>
      </c>
      <c r="G4447" s="52">
        <f t="shared" si="242"/>
        <v>0.9001472827579321</v>
      </c>
      <c r="H4447" s="90"/>
    </row>
    <row r="4448" spans="1:8" s="17" customFormat="1" ht="25.5" outlineLevel="2">
      <c r="A4448" s="89" t="s">
        <v>481</v>
      </c>
      <c r="B4448" s="104" t="s">
        <v>11427</v>
      </c>
      <c r="C4448" s="103" t="s">
        <v>11428</v>
      </c>
      <c r="D4448" s="161">
        <v>9263644</v>
      </c>
      <c r="E4448" s="161">
        <f>8509492.67+30669.03</f>
        <v>8540161.6999999993</v>
      </c>
      <c r="F4448" s="162">
        <f t="shared" si="241"/>
        <v>723482.30000000075</v>
      </c>
      <c r="G4448" s="52">
        <f t="shared" si="242"/>
        <v>0.92190089558709287</v>
      </c>
      <c r="H4448" s="90"/>
    </row>
    <row r="4449" spans="1:8" s="17" customFormat="1" outlineLevel="2">
      <c r="A4449" s="89" t="s">
        <v>481</v>
      </c>
      <c r="B4449" s="104" t="s">
        <v>1448</v>
      </c>
      <c r="C4449" s="103" t="s">
        <v>1447</v>
      </c>
      <c r="D4449" s="161">
        <v>560826</v>
      </c>
      <c r="E4449" s="161">
        <v>441695</v>
      </c>
      <c r="F4449" s="162">
        <f t="shared" si="241"/>
        <v>119131</v>
      </c>
      <c r="G4449" s="52">
        <f t="shared" si="242"/>
        <v>0.78757939182562864</v>
      </c>
      <c r="H4449" s="90"/>
    </row>
    <row r="4450" spans="1:8" s="17" customFormat="1" outlineLevel="2">
      <c r="A4450" s="89" t="s">
        <v>481</v>
      </c>
      <c r="B4450" s="104" t="s">
        <v>1446</v>
      </c>
      <c r="C4450" s="103" t="s">
        <v>1445</v>
      </c>
      <c r="D4450" s="161">
        <v>1201770</v>
      </c>
      <c r="E4450" s="161">
        <v>1079879.99</v>
      </c>
      <c r="F4450" s="162">
        <f t="shared" si="241"/>
        <v>121890.01000000001</v>
      </c>
      <c r="G4450" s="52">
        <f t="shared" si="242"/>
        <v>0.89857459414030971</v>
      </c>
      <c r="H4450" s="90"/>
    </row>
    <row r="4451" spans="1:8" s="17" customFormat="1" ht="25.5" outlineLevel="2">
      <c r="A4451" s="89" t="s">
        <v>481</v>
      </c>
      <c r="B4451" s="104" t="s">
        <v>11148</v>
      </c>
      <c r="C4451" s="103" t="s">
        <v>11149</v>
      </c>
      <c r="D4451" s="161">
        <v>5608260</v>
      </c>
      <c r="E4451" s="161">
        <v>3746228.06</v>
      </c>
      <c r="F4451" s="162">
        <f t="shared" si="241"/>
        <v>1862031.94</v>
      </c>
      <c r="G4451" s="52">
        <f t="shared" si="242"/>
        <v>0.66798401999907275</v>
      </c>
      <c r="H4451" s="90"/>
    </row>
    <row r="4452" spans="1:8" s="17" customFormat="1" ht="38.25" outlineLevel="2">
      <c r="A4452" s="89" t="s">
        <v>481</v>
      </c>
      <c r="B4452" s="104" t="s">
        <v>1438</v>
      </c>
      <c r="C4452" s="103" t="s">
        <v>1437</v>
      </c>
      <c r="D4452" s="161">
        <v>4406490</v>
      </c>
      <c r="E4452" s="161">
        <v>2496033.23</v>
      </c>
      <c r="F4452" s="162">
        <f t="shared" si="241"/>
        <v>1910456.77</v>
      </c>
      <c r="G4452" s="52">
        <f t="shared" si="242"/>
        <v>0.56644477350453537</v>
      </c>
      <c r="H4452" s="90"/>
    </row>
    <row r="4453" spans="1:8" s="17" customFormat="1" ht="25.5" outlineLevel="2">
      <c r="A4453" s="89" t="s">
        <v>481</v>
      </c>
      <c r="B4453" s="104" t="s">
        <v>11830</v>
      </c>
      <c r="C4453" s="103" t="s">
        <v>11933</v>
      </c>
      <c r="D4453" s="161">
        <v>801180</v>
      </c>
      <c r="E4453" s="161">
        <v>798525</v>
      </c>
      <c r="F4453" s="162">
        <f t="shared" si="241"/>
        <v>2655</v>
      </c>
      <c r="G4453" s="52">
        <f t="shared" si="242"/>
        <v>0.99668613794652883</v>
      </c>
      <c r="H4453" s="90"/>
    </row>
    <row r="4454" spans="1:8" s="17" customFormat="1" outlineLevel="2">
      <c r="A4454" s="89" t="s">
        <v>481</v>
      </c>
      <c r="B4454" s="104" t="s">
        <v>1434</v>
      </c>
      <c r="C4454" s="103" t="s">
        <v>1433</v>
      </c>
      <c r="D4454" s="161">
        <v>2768878.4</v>
      </c>
      <c r="E4454" s="161">
        <v>946720</v>
      </c>
      <c r="F4454" s="162">
        <f t="shared" si="241"/>
        <v>1822158.4</v>
      </c>
      <c r="G4454" s="52">
        <f t="shared" si="242"/>
        <v>0.34191461784670646</v>
      </c>
      <c r="H4454" s="90"/>
    </row>
    <row r="4455" spans="1:8" s="17" customFormat="1" ht="25.5" outlineLevel="2">
      <c r="A4455" s="89" t="s">
        <v>481</v>
      </c>
      <c r="B4455" s="104" t="s">
        <v>11429</v>
      </c>
      <c r="C4455" s="103" t="s">
        <v>11430</v>
      </c>
      <c r="D4455" s="161">
        <v>2683953</v>
      </c>
      <c r="E4455" s="161">
        <v>1433216.83</v>
      </c>
      <c r="F4455" s="162">
        <f t="shared" si="241"/>
        <v>1250736.17</v>
      </c>
      <c r="G4455" s="52">
        <f t="shared" si="242"/>
        <v>0.53399475698717525</v>
      </c>
      <c r="H4455" s="90"/>
    </row>
    <row r="4456" spans="1:8" s="17" customFormat="1" ht="25.5" outlineLevel="2">
      <c r="A4456" s="89" t="s">
        <v>481</v>
      </c>
      <c r="B4456" s="104" t="s">
        <v>1432</v>
      </c>
      <c r="C4456" s="103" t="s">
        <v>1431</v>
      </c>
      <c r="D4456" s="161">
        <v>4807080</v>
      </c>
      <c r="E4456" s="161">
        <v>4668334</v>
      </c>
      <c r="F4456" s="162">
        <f t="shared" si="241"/>
        <v>138746</v>
      </c>
      <c r="G4456" s="52">
        <f t="shared" si="242"/>
        <v>0.97113715602819173</v>
      </c>
      <c r="H4456" s="90"/>
    </row>
    <row r="4457" spans="1:8" s="17" customFormat="1" ht="25.5" outlineLevel="2">
      <c r="A4457" s="89" t="s">
        <v>481</v>
      </c>
      <c r="B4457" s="104" t="s">
        <v>1426</v>
      </c>
      <c r="C4457" s="103" t="s">
        <v>1425</v>
      </c>
      <c r="D4457" s="161">
        <v>1525892</v>
      </c>
      <c r="E4457" s="161">
        <v>1522242</v>
      </c>
      <c r="F4457" s="162">
        <f t="shared" si="241"/>
        <v>3650</v>
      </c>
      <c r="G4457" s="52">
        <f t="shared" si="242"/>
        <v>0.9976079565264121</v>
      </c>
      <c r="H4457" s="90"/>
    </row>
    <row r="4458" spans="1:8" s="17" customFormat="1" ht="25.5" outlineLevel="2">
      <c r="A4458" s="89" t="s">
        <v>481</v>
      </c>
      <c r="B4458" s="104" t="s">
        <v>1424</v>
      </c>
      <c r="C4458" s="103" t="s">
        <v>1423</v>
      </c>
      <c r="D4458" s="161">
        <v>400590</v>
      </c>
      <c r="E4458" s="161">
        <v>285039</v>
      </c>
      <c r="F4458" s="162">
        <f t="shared" si="241"/>
        <v>115551</v>
      </c>
      <c r="G4458" s="52">
        <f t="shared" si="242"/>
        <v>0.71154796674904519</v>
      </c>
      <c r="H4458" s="90"/>
    </row>
    <row r="4459" spans="1:8" s="17" customFormat="1" ht="38.25" outlineLevel="2">
      <c r="A4459" s="89" t="s">
        <v>481</v>
      </c>
      <c r="B4459" s="104" t="s">
        <v>12171</v>
      </c>
      <c r="C4459" s="103" t="s">
        <v>12172</v>
      </c>
      <c r="D4459" s="161">
        <v>6569676</v>
      </c>
      <c r="E4459" s="161">
        <v>6106444.4199999999</v>
      </c>
      <c r="F4459" s="162">
        <f t="shared" si="241"/>
        <v>463231.58000000007</v>
      </c>
      <c r="G4459" s="52">
        <f t="shared" si="242"/>
        <v>0.92948943296442621</v>
      </c>
      <c r="H4459" s="90"/>
    </row>
    <row r="4460" spans="1:8" s="17" customFormat="1" outlineLevel="2">
      <c r="A4460" s="89" t="s">
        <v>481</v>
      </c>
      <c r="B4460" s="104" t="s">
        <v>1418</v>
      </c>
      <c r="C4460" s="103" t="s">
        <v>1417</v>
      </c>
      <c r="D4460" s="161">
        <v>1633128</v>
      </c>
      <c r="E4460" s="161">
        <v>1602360</v>
      </c>
      <c r="F4460" s="162">
        <f t="shared" si="241"/>
        <v>30768</v>
      </c>
      <c r="G4460" s="52">
        <f t="shared" si="242"/>
        <v>0.98116008053257309</v>
      </c>
      <c r="H4460" s="90"/>
    </row>
    <row r="4461" spans="1:8" s="17" customFormat="1" ht="25.5" outlineLevel="2">
      <c r="A4461" s="89" t="s">
        <v>481</v>
      </c>
      <c r="B4461" s="104" t="s">
        <v>11431</v>
      </c>
      <c r="C4461" s="103" t="s">
        <v>11432</v>
      </c>
      <c r="D4461" s="161">
        <v>801180</v>
      </c>
      <c r="E4461" s="161">
        <v>731007.9</v>
      </c>
      <c r="F4461" s="162">
        <f t="shared" si="241"/>
        <v>70172.099999999977</v>
      </c>
      <c r="G4461" s="52">
        <f t="shared" si="242"/>
        <v>0.91241406425522353</v>
      </c>
      <c r="H4461" s="90"/>
    </row>
    <row r="4462" spans="1:8" s="17" customFormat="1" ht="25.5" outlineLevel="2">
      <c r="A4462" s="89" t="s">
        <v>481</v>
      </c>
      <c r="B4462" s="104" t="s">
        <v>1412</v>
      </c>
      <c r="C4462" s="103" t="s">
        <v>1411</v>
      </c>
      <c r="D4462" s="161">
        <v>1608971</v>
      </c>
      <c r="E4462" s="161">
        <v>1602360</v>
      </c>
      <c r="F4462" s="162">
        <f t="shared" si="241"/>
        <v>6611</v>
      </c>
      <c r="G4462" s="52">
        <f t="shared" si="242"/>
        <v>0.99589116273692935</v>
      </c>
      <c r="H4462" s="90"/>
    </row>
    <row r="4463" spans="1:8" s="17" customFormat="1" ht="25.5" outlineLevel="2">
      <c r="A4463" s="89" t="s">
        <v>481</v>
      </c>
      <c r="B4463" s="104" t="s">
        <v>1410</v>
      </c>
      <c r="C4463" s="103" t="s">
        <v>1409</v>
      </c>
      <c r="D4463" s="161">
        <v>500738</v>
      </c>
      <c r="E4463" s="161">
        <v>390447.29</v>
      </c>
      <c r="F4463" s="162">
        <f t="shared" si="241"/>
        <v>110290.71000000002</v>
      </c>
      <c r="G4463" s="52">
        <f t="shared" si="242"/>
        <v>0.77974367833078373</v>
      </c>
      <c r="H4463" s="90"/>
    </row>
    <row r="4464" spans="1:8" s="17" customFormat="1" ht="25.5" outlineLevel="2">
      <c r="A4464" s="89" t="s">
        <v>481</v>
      </c>
      <c r="B4464" s="104" t="s">
        <v>11642</v>
      </c>
      <c r="C4464" s="103" t="s">
        <v>11643</v>
      </c>
      <c r="D4464" s="161">
        <v>3044484</v>
      </c>
      <c r="E4464" s="161">
        <v>2951347.2</v>
      </c>
      <c r="F4464" s="162">
        <f t="shared" si="241"/>
        <v>93136.799999999814</v>
      </c>
      <c r="G4464" s="52">
        <f t="shared" si="242"/>
        <v>0.9694080179104243</v>
      </c>
      <c r="H4464" s="90"/>
    </row>
    <row r="4465" spans="1:8" s="17" customFormat="1" outlineLevel="2">
      <c r="A4465" s="89" t="s">
        <v>481</v>
      </c>
      <c r="B4465" s="104" t="s">
        <v>11150</v>
      </c>
      <c r="C4465" s="103" t="s">
        <v>11151</v>
      </c>
      <c r="D4465" s="161">
        <v>11617111</v>
      </c>
      <c r="E4465" s="161">
        <v>9206448.0299999993</v>
      </c>
      <c r="F4465" s="162">
        <f t="shared" si="241"/>
        <v>2410662.9700000007</v>
      </c>
      <c r="G4465" s="52">
        <f t="shared" si="242"/>
        <v>0.79249032138885467</v>
      </c>
      <c r="H4465" s="90"/>
    </row>
    <row r="4466" spans="1:8" s="17" customFormat="1" outlineLevel="2">
      <c r="A4466" s="89" t="s">
        <v>481</v>
      </c>
      <c r="B4466" s="104" t="s">
        <v>11923</v>
      </c>
      <c r="C4466" s="103" t="s">
        <v>11924</v>
      </c>
      <c r="D4466" s="161">
        <v>400590</v>
      </c>
      <c r="E4466" s="161">
        <v>364918.24</v>
      </c>
      <c r="F4466" s="162">
        <f t="shared" si="241"/>
        <v>35671.760000000009</v>
      </c>
      <c r="G4466" s="52">
        <f t="shared" si="242"/>
        <v>0.9109519458798272</v>
      </c>
      <c r="H4466" s="90"/>
    </row>
    <row r="4467" spans="1:8" s="17" customFormat="1" ht="25.5" outlineLevel="2">
      <c r="A4467" s="89" t="s">
        <v>481</v>
      </c>
      <c r="B4467" s="104" t="s">
        <v>11435</v>
      </c>
      <c r="C4467" s="103" t="s">
        <v>11436</v>
      </c>
      <c r="D4467" s="161">
        <v>2403540</v>
      </c>
      <c r="E4467" s="161">
        <v>1474759.21</v>
      </c>
      <c r="F4467" s="162">
        <f t="shared" si="241"/>
        <v>928780.79</v>
      </c>
      <c r="G4467" s="52">
        <f t="shared" si="242"/>
        <v>0.61357797665110625</v>
      </c>
      <c r="H4467" s="90"/>
    </row>
    <row r="4468" spans="1:8" s="17" customFormat="1" ht="25.5" outlineLevel="2">
      <c r="A4468" s="89" t="s">
        <v>481</v>
      </c>
      <c r="B4468" s="104" t="s">
        <v>11925</v>
      </c>
      <c r="C4468" s="103" t="s">
        <v>11926</v>
      </c>
      <c r="D4468" s="161">
        <v>1442124</v>
      </c>
      <c r="E4468" s="161">
        <v>1439931.09</v>
      </c>
      <c r="F4468" s="162">
        <f t="shared" si="241"/>
        <v>2192.9099999999162</v>
      </c>
      <c r="G4468" s="52">
        <f t="shared" si="242"/>
        <v>0.99847938873494935</v>
      </c>
      <c r="H4468" s="90"/>
    </row>
    <row r="4469" spans="1:8" s="17" customFormat="1" ht="25.5" outlineLevel="2">
      <c r="A4469" s="89" t="s">
        <v>481</v>
      </c>
      <c r="B4469" s="104" t="s">
        <v>12020</v>
      </c>
      <c r="C4469" s="103" t="s">
        <v>12021</v>
      </c>
      <c r="D4469" s="161">
        <v>1602360</v>
      </c>
      <c r="E4469" s="161">
        <v>1302675</v>
      </c>
      <c r="F4469" s="162">
        <f t="shared" si="241"/>
        <v>299685</v>
      </c>
      <c r="G4469" s="52">
        <f t="shared" si="242"/>
        <v>0.81297274020819288</v>
      </c>
      <c r="H4469" s="90"/>
    </row>
    <row r="4470" spans="1:8" s="17" customFormat="1" ht="25.5" outlineLevel="2">
      <c r="A4470" s="89" t="s">
        <v>481</v>
      </c>
      <c r="B4470" s="104" t="s">
        <v>1402</v>
      </c>
      <c r="C4470" s="103" t="s">
        <v>1401</v>
      </c>
      <c r="D4470" s="161">
        <v>1602360</v>
      </c>
      <c r="E4470" s="161">
        <v>400000</v>
      </c>
      <c r="F4470" s="162">
        <f t="shared" si="241"/>
        <v>1202360</v>
      </c>
      <c r="G4470" s="52">
        <f t="shared" si="242"/>
        <v>0.24963179310516986</v>
      </c>
      <c r="H4470" s="90"/>
    </row>
    <row r="4471" spans="1:8" s="17" customFormat="1" ht="25.5" outlineLevel="2">
      <c r="A4471" s="89" t="s">
        <v>481</v>
      </c>
      <c r="B4471" s="104" t="s">
        <v>11644</v>
      </c>
      <c r="C4471" s="103" t="s">
        <v>11645</v>
      </c>
      <c r="D4471" s="161">
        <v>1602360</v>
      </c>
      <c r="E4471" s="161">
        <v>1488872.91</v>
      </c>
      <c r="F4471" s="162">
        <f t="shared" si="241"/>
        <v>113487.09000000008</v>
      </c>
      <c r="G4471" s="52">
        <f t="shared" si="242"/>
        <v>0.92917503557253045</v>
      </c>
      <c r="H4471" s="90"/>
    </row>
    <row r="4472" spans="1:8" s="17" customFormat="1" outlineLevel="2">
      <c r="A4472" s="89" t="s">
        <v>481</v>
      </c>
      <c r="B4472" s="104" t="s">
        <v>1400</v>
      </c>
      <c r="C4472" s="103" t="s">
        <v>1399</v>
      </c>
      <c r="D4472" s="161">
        <v>1602360</v>
      </c>
      <c r="E4472" s="161">
        <v>1073000</v>
      </c>
      <c r="F4472" s="162">
        <f>D4472-E4472</f>
        <v>529360</v>
      </c>
      <c r="G4472" s="52">
        <f t="shared" si="242"/>
        <v>0.66963728500461817</v>
      </c>
      <c r="H4472" s="90"/>
    </row>
    <row r="4473" spans="1:8" s="17" customFormat="1" ht="25.5" outlineLevel="2">
      <c r="A4473" s="89" t="s">
        <v>481</v>
      </c>
      <c r="B4473" s="104" t="s">
        <v>1392</v>
      </c>
      <c r="C4473" s="103" t="s">
        <v>1391</v>
      </c>
      <c r="D4473" s="161">
        <v>3004425</v>
      </c>
      <c r="E4473" s="161">
        <v>2993999.99</v>
      </c>
      <c r="F4473" s="162">
        <f>D4473-E4473</f>
        <v>10425.009999999776</v>
      </c>
      <c r="G4473" s="52">
        <f t="shared" si="242"/>
        <v>0.99653011474741426</v>
      </c>
      <c r="H4473" s="90"/>
    </row>
    <row r="4474" spans="1:8" s="17" customFormat="1" ht="25.5" outlineLevel="2">
      <c r="A4474" s="89" t="s">
        <v>481</v>
      </c>
      <c r="B4474" s="104" t="s">
        <v>11309</v>
      </c>
      <c r="C4474" s="103" t="s">
        <v>11310</v>
      </c>
      <c r="D4474" s="161">
        <v>2002950</v>
      </c>
      <c r="E4474" s="161">
        <v>2000000</v>
      </c>
      <c r="F4474" s="162">
        <f>D4474-E4474</f>
        <v>2950</v>
      </c>
      <c r="G4474" s="52">
        <f t="shared" si="242"/>
        <v>0.99852717242067945</v>
      </c>
      <c r="H4474" s="90"/>
    </row>
    <row r="4475" spans="1:8" s="17" customFormat="1" outlineLevel="2">
      <c r="A4475" s="89" t="s">
        <v>481</v>
      </c>
      <c r="B4475" s="104" t="s">
        <v>11437</v>
      </c>
      <c r="C4475" s="103" t="s">
        <v>11438</v>
      </c>
      <c r="D4475" s="161">
        <v>2002950</v>
      </c>
      <c r="E4475" s="161">
        <f>638520.16-8672.36</f>
        <v>629847.80000000005</v>
      </c>
      <c r="F4475" s="162">
        <f>D4475-E4475</f>
        <v>1373102.2</v>
      </c>
      <c r="G4475" s="52">
        <f t="shared" si="242"/>
        <v>0.31446007139469284</v>
      </c>
      <c r="H4475" s="90"/>
    </row>
    <row r="4476" spans="1:8" s="102" customFormat="1" outlineLevel="1">
      <c r="A4476" s="91" t="s">
        <v>11204</v>
      </c>
      <c r="B4476" s="104"/>
      <c r="C4476" s="103"/>
      <c r="D4476" s="161"/>
      <c r="E4476" s="161"/>
      <c r="F4476" s="162">
        <f>SUBTOTAL(9,F4408:F4475)</f>
        <v>33789930.800000004</v>
      </c>
      <c r="G4476" s="52"/>
      <c r="H4476" s="90"/>
    </row>
    <row r="4477" spans="1:8" s="17" customFormat="1" outlineLevel="2">
      <c r="A4477" s="89" t="s">
        <v>184</v>
      </c>
      <c r="B4477" s="104" t="s">
        <v>486</v>
      </c>
      <c r="C4477" s="103" t="s">
        <v>487</v>
      </c>
      <c r="D4477" s="161">
        <v>5381772</v>
      </c>
      <c r="E4477" s="161">
        <v>5346698.72</v>
      </c>
      <c r="F4477" s="162">
        <f t="shared" ref="F4477:F4508" si="243">D4477-E4477</f>
        <v>35073.280000000261</v>
      </c>
      <c r="G4477" s="52">
        <f t="shared" ref="G4477:G4508" si="244">E4477/D4477</f>
        <v>0.9934829494820665</v>
      </c>
      <c r="H4477" s="90"/>
    </row>
    <row r="4478" spans="1:8" s="17" customFormat="1" outlineLevel="2">
      <c r="A4478" s="89" t="s">
        <v>184</v>
      </c>
      <c r="B4478" s="104" t="s">
        <v>488</v>
      </c>
      <c r="C4478" s="103" t="s">
        <v>489</v>
      </c>
      <c r="D4478" s="161">
        <v>4869223</v>
      </c>
      <c r="E4478" s="161">
        <v>4740164.91</v>
      </c>
      <c r="F4478" s="162">
        <f t="shared" si="243"/>
        <v>129058.08999999985</v>
      </c>
      <c r="G4478" s="52">
        <f t="shared" si="244"/>
        <v>0.97349513669840138</v>
      </c>
      <c r="H4478" s="90"/>
    </row>
    <row r="4479" spans="1:8" s="17" customFormat="1" outlineLevel="2">
      <c r="A4479" s="89" t="s">
        <v>184</v>
      </c>
      <c r="B4479" s="104" t="s">
        <v>11505</v>
      </c>
      <c r="C4479" s="103" t="s">
        <v>11506</v>
      </c>
      <c r="D4479" s="161">
        <v>15990994</v>
      </c>
      <c r="E4479" s="161">
        <v>15987694.58</v>
      </c>
      <c r="F4479" s="162">
        <f t="shared" si="243"/>
        <v>3299.4199999999255</v>
      </c>
      <c r="G4479" s="52">
        <f t="shared" si="244"/>
        <v>0.99979367011206433</v>
      </c>
      <c r="H4479" s="90"/>
    </row>
    <row r="4480" spans="1:8" s="17" customFormat="1" outlineLevel="2">
      <c r="A4480" s="89" t="s">
        <v>184</v>
      </c>
      <c r="B4480" s="104" t="s">
        <v>9136</v>
      </c>
      <c r="C4480" s="103" t="s">
        <v>9135</v>
      </c>
      <c r="D4480" s="161">
        <v>8457071</v>
      </c>
      <c r="E4480" s="161">
        <v>2824082.12</v>
      </c>
      <c r="F4480" s="162">
        <f t="shared" si="243"/>
        <v>5632988.8799999999</v>
      </c>
      <c r="G4480" s="52">
        <f t="shared" si="244"/>
        <v>0.33393146634337112</v>
      </c>
      <c r="H4480" s="90"/>
    </row>
    <row r="4481" spans="1:8" s="17" customFormat="1" outlineLevel="2">
      <c r="A4481" s="89" t="s">
        <v>184</v>
      </c>
      <c r="B4481" s="104" t="s">
        <v>9134</v>
      </c>
      <c r="C4481" s="103" t="s">
        <v>9133</v>
      </c>
      <c r="D4481" s="161">
        <v>8200796</v>
      </c>
      <c r="E4481" s="161">
        <v>7791314.5300000003</v>
      </c>
      <c r="F4481" s="162">
        <f t="shared" si="243"/>
        <v>409481.46999999974</v>
      </c>
      <c r="G4481" s="52">
        <f t="shared" si="244"/>
        <v>0.95006808241541429</v>
      </c>
      <c r="H4481" s="90"/>
    </row>
    <row r="4482" spans="1:8" s="17" customFormat="1" ht="25.5" outlineLevel="2">
      <c r="A4482" s="89" t="s">
        <v>184</v>
      </c>
      <c r="B4482" s="104" t="s">
        <v>9132</v>
      </c>
      <c r="C4482" s="103" t="s">
        <v>9131</v>
      </c>
      <c r="D4482" s="161">
        <v>4612947</v>
      </c>
      <c r="E4482" s="161">
        <v>4612946.92</v>
      </c>
      <c r="F4482" s="162">
        <f t="shared" si="243"/>
        <v>8.0000000074505806E-2</v>
      </c>
      <c r="G4482" s="52">
        <f t="shared" si="244"/>
        <v>0.99999998265750722</v>
      </c>
      <c r="H4482" s="90"/>
    </row>
    <row r="4483" spans="1:8" s="17" customFormat="1" ht="25.5" outlineLevel="2">
      <c r="A4483" s="89" t="s">
        <v>184</v>
      </c>
      <c r="B4483" s="104" t="s">
        <v>9130</v>
      </c>
      <c r="C4483" s="103" t="s">
        <v>9129</v>
      </c>
      <c r="D4483" s="161">
        <v>5125496</v>
      </c>
      <c r="E4483" s="161">
        <v>5121908.42</v>
      </c>
      <c r="F4483" s="162">
        <f t="shared" si="243"/>
        <v>3587.5800000000745</v>
      </c>
      <c r="G4483" s="52">
        <f t="shared" si="244"/>
        <v>0.99930005213154005</v>
      </c>
      <c r="H4483" s="90"/>
    </row>
    <row r="4484" spans="1:8" s="17" customFormat="1" outlineLevel="2">
      <c r="A4484" s="89" t="s">
        <v>184</v>
      </c>
      <c r="B4484" s="104" t="s">
        <v>9128</v>
      </c>
      <c r="C4484" s="103" t="s">
        <v>9127</v>
      </c>
      <c r="D4484" s="161">
        <v>4623199</v>
      </c>
      <c r="E4484" s="161">
        <v>4009000</v>
      </c>
      <c r="F4484" s="162">
        <f t="shared" si="243"/>
        <v>614199</v>
      </c>
      <c r="G4484" s="52">
        <f t="shared" si="244"/>
        <v>0.86714848311742587</v>
      </c>
      <c r="H4484" s="90"/>
    </row>
    <row r="4485" spans="1:8" s="17" customFormat="1" ht="25.5" outlineLevel="2">
      <c r="A4485" s="89" t="s">
        <v>184</v>
      </c>
      <c r="B4485" s="104" t="s">
        <v>9126</v>
      </c>
      <c r="C4485" s="103" t="s">
        <v>9125</v>
      </c>
      <c r="D4485" s="161">
        <v>12659979</v>
      </c>
      <c r="E4485" s="161">
        <v>12656470.960000001</v>
      </c>
      <c r="F4485" s="162">
        <f t="shared" si="243"/>
        <v>3508.0399999991059</v>
      </c>
      <c r="G4485" s="52">
        <f t="shared" si="244"/>
        <v>0.99972290317385215</v>
      </c>
      <c r="H4485" s="90"/>
    </row>
    <row r="4486" spans="1:8" s="17" customFormat="1" outlineLevel="2">
      <c r="A4486" s="89" t="s">
        <v>184</v>
      </c>
      <c r="B4486" s="104" t="s">
        <v>9124</v>
      </c>
      <c r="C4486" s="103" t="s">
        <v>9123</v>
      </c>
      <c r="D4486" s="161">
        <v>871334</v>
      </c>
      <c r="E4486" s="161">
        <v>682302.19</v>
      </c>
      <c r="F4486" s="162">
        <f t="shared" si="243"/>
        <v>189031.81000000006</v>
      </c>
      <c r="G4486" s="52">
        <f t="shared" si="244"/>
        <v>0.7830547069206526</v>
      </c>
      <c r="H4486" s="90"/>
    </row>
    <row r="4487" spans="1:8" s="17" customFormat="1" ht="25.5" outlineLevel="2">
      <c r="A4487" s="89" t="s">
        <v>184</v>
      </c>
      <c r="B4487" s="104" t="s">
        <v>1386</v>
      </c>
      <c r="C4487" s="103" t="s">
        <v>1385</v>
      </c>
      <c r="D4487" s="161">
        <v>7511063</v>
      </c>
      <c r="E4487" s="161">
        <v>6748543</v>
      </c>
      <c r="F4487" s="162">
        <f t="shared" si="243"/>
        <v>762520</v>
      </c>
      <c r="G4487" s="52">
        <f t="shared" si="244"/>
        <v>0.89848041482277541</v>
      </c>
      <c r="H4487" s="90"/>
    </row>
    <row r="4488" spans="1:8" s="17" customFormat="1" outlineLevel="2">
      <c r="A4488" s="89" t="s">
        <v>184</v>
      </c>
      <c r="B4488" s="104" t="s">
        <v>1384</v>
      </c>
      <c r="C4488" s="103" t="s">
        <v>1383</v>
      </c>
      <c r="D4488" s="161">
        <v>5407965</v>
      </c>
      <c r="E4488" s="161">
        <v>4670605.3099999996</v>
      </c>
      <c r="F4488" s="162">
        <f t="shared" si="243"/>
        <v>737359.69000000041</v>
      </c>
      <c r="G4488" s="52">
        <f t="shared" si="244"/>
        <v>0.86365302105320574</v>
      </c>
      <c r="H4488" s="90"/>
    </row>
    <row r="4489" spans="1:8" s="17" customFormat="1" ht="25.5" outlineLevel="2">
      <c r="A4489" s="89" t="s">
        <v>184</v>
      </c>
      <c r="B4489" s="104" t="s">
        <v>1382</v>
      </c>
      <c r="C4489" s="103" t="s">
        <v>1381</v>
      </c>
      <c r="D4489" s="161">
        <v>801180</v>
      </c>
      <c r="E4489" s="161">
        <v>719766.56</v>
      </c>
      <c r="F4489" s="162">
        <f t="shared" si="243"/>
        <v>81413.439999999944</v>
      </c>
      <c r="G4489" s="52">
        <f t="shared" si="244"/>
        <v>0.89838308494969932</v>
      </c>
      <c r="H4489" s="90"/>
    </row>
    <row r="4490" spans="1:8" s="17" customFormat="1" ht="38.25" outlineLevel="2">
      <c r="A4490" s="89" t="s">
        <v>184</v>
      </c>
      <c r="B4490" s="104" t="s">
        <v>1378</v>
      </c>
      <c r="C4490" s="103" t="s">
        <v>1285</v>
      </c>
      <c r="D4490" s="161">
        <v>4005900</v>
      </c>
      <c r="E4490" s="161">
        <v>3598833</v>
      </c>
      <c r="F4490" s="162">
        <f t="shared" si="243"/>
        <v>407067</v>
      </c>
      <c r="G4490" s="52">
        <f t="shared" si="244"/>
        <v>0.89838313487605781</v>
      </c>
      <c r="H4490" s="90"/>
    </row>
    <row r="4491" spans="1:8" s="17" customFormat="1" ht="25.5" outlineLevel="2">
      <c r="A4491" s="89" t="s">
        <v>184</v>
      </c>
      <c r="B4491" s="104" t="s">
        <v>1377</v>
      </c>
      <c r="C4491" s="103" t="s">
        <v>1319</v>
      </c>
      <c r="D4491" s="161">
        <v>1051549</v>
      </c>
      <c r="E4491" s="161">
        <v>944895</v>
      </c>
      <c r="F4491" s="162">
        <f t="shared" si="243"/>
        <v>106654</v>
      </c>
      <c r="G4491" s="52">
        <f t="shared" si="244"/>
        <v>0.89857438883019236</v>
      </c>
      <c r="H4491" s="90"/>
    </row>
    <row r="4492" spans="1:8" s="17" customFormat="1" ht="25.5" outlineLevel="2">
      <c r="A4492" s="89" t="s">
        <v>184</v>
      </c>
      <c r="B4492" s="104" t="s">
        <v>1376</v>
      </c>
      <c r="C4492" s="103" t="s">
        <v>1375</v>
      </c>
      <c r="D4492" s="161">
        <v>3204720</v>
      </c>
      <c r="E4492" s="161">
        <v>2879681</v>
      </c>
      <c r="F4492" s="162">
        <f t="shared" si="243"/>
        <v>325039</v>
      </c>
      <c r="G4492" s="52">
        <f t="shared" si="244"/>
        <v>0.89857491450111082</v>
      </c>
      <c r="H4492" s="90"/>
    </row>
    <row r="4493" spans="1:8" s="17" customFormat="1" outlineLevel="2">
      <c r="A4493" s="89" t="s">
        <v>184</v>
      </c>
      <c r="B4493" s="104" t="s">
        <v>1374</v>
      </c>
      <c r="C4493" s="103" t="s">
        <v>1373</v>
      </c>
      <c r="D4493" s="161">
        <v>721062</v>
      </c>
      <c r="E4493" s="161">
        <v>647926</v>
      </c>
      <c r="F4493" s="162">
        <f t="shared" si="243"/>
        <v>73136</v>
      </c>
      <c r="G4493" s="52">
        <f t="shared" si="244"/>
        <v>0.89857182877477937</v>
      </c>
      <c r="H4493" s="90"/>
    </row>
    <row r="4494" spans="1:8" s="17" customFormat="1" outlineLevel="2">
      <c r="A4494" s="89" t="s">
        <v>184</v>
      </c>
      <c r="B4494" s="104" t="s">
        <v>1372</v>
      </c>
      <c r="C4494" s="103" t="s">
        <v>1371</v>
      </c>
      <c r="D4494" s="161">
        <v>801180</v>
      </c>
      <c r="E4494" s="161">
        <v>719921</v>
      </c>
      <c r="F4494" s="162">
        <f t="shared" si="243"/>
        <v>81259</v>
      </c>
      <c r="G4494" s="52">
        <f t="shared" si="244"/>
        <v>0.89857585062033496</v>
      </c>
      <c r="H4494" s="90"/>
    </row>
    <row r="4495" spans="1:8" s="17" customFormat="1" outlineLevel="2">
      <c r="A4495" s="89" t="s">
        <v>184</v>
      </c>
      <c r="B4495" s="104" t="s">
        <v>1370</v>
      </c>
      <c r="C4495" s="103" t="s">
        <v>1369</v>
      </c>
      <c r="D4495" s="161">
        <v>5007375</v>
      </c>
      <c r="E4495" s="161">
        <v>4499210.51</v>
      </c>
      <c r="F4495" s="162">
        <f t="shared" si="243"/>
        <v>508164.49000000022</v>
      </c>
      <c r="G4495" s="52">
        <f t="shared" si="244"/>
        <v>0.8985167897351406</v>
      </c>
      <c r="H4495" s="90"/>
    </row>
    <row r="4496" spans="1:8" s="17" customFormat="1" ht="38.25" outlineLevel="2">
      <c r="A4496" s="89" t="s">
        <v>184</v>
      </c>
      <c r="B4496" s="104" t="s">
        <v>1368</v>
      </c>
      <c r="C4496" s="103" t="s">
        <v>1367</v>
      </c>
      <c r="D4496" s="161">
        <v>3004425</v>
      </c>
      <c r="E4496" s="161">
        <v>2699700</v>
      </c>
      <c r="F4496" s="162">
        <f t="shared" si="243"/>
        <v>304725</v>
      </c>
      <c r="G4496" s="52">
        <f t="shared" si="244"/>
        <v>0.89857460246136944</v>
      </c>
      <c r="H4496" s="90"/>
    </row>
    <row r="4497" spans="1:8" s="17" customFormat="1" ht="25.5" outlineLevel="2">
      <c r="A4497" s="89" t="s">
        <v>184</v>
      </c>
      <c r="B4497" s="104" t="s">
        <v>1366</v>
      </c>
      <c r="C4497" s="103" t="s">
        <v>1365</v>
      </c>
      <c r="D4497" s="161">
        <v>801180</v>
      </c>
      <c r="E4497" s="161">
        <v>290403.20000000001</v>
      </c>
      <c r="F4497" s="162">
        <f t="shared" si="243"/>
        <v>510776.8</v>
      </c>
      <c r="G4497" s="52">
        <f t="shared" si="244"/>
        <v>0.36246935769739635</v>
      </c>
      <c r="H4497" s="90"/>
    </row>
    <row r="4498" spans="1:8" s="17" customFormat="1" ht="38.25" outlineLevel="2">
      <c r="A4498" s="89" t="s">
        <v>184</v>
      </c>
      <c r="B4498" s="104" t="s">
        <v>1364</v>
      </c>
      <c r="C4498" s="103" t="s">
        <v>1363</v>
      </c>
      <c r="D4498" s="161">
        <v>3605310</v>
      </c>
      <c r="E4498" s="161">
        <v>3238949</v>
      </c>
      <c r="F4498" s="162">
        <f t="shared" si="243"/>
        <v>366361</v>
      </c>
      <c r="G4498" s="52">
        <f t="shared" si="244"/>
        <v>0.89838294071799651</v>
      </c>
      <c r="H4498" s="90"/>
    </row>
    <row r="4499" spans="1:8" s="17" customFormat="1" outlineLevel="2">
      <c r="A4499" s="89" t="s">
        <v>184</v>
      </c>
      <c r="B4499" s="104" t="s">
        <v>1362</v>
      </c>
      <c r="C4499" s="103" t="s">
        <v>1361</v>
      </c>
      <c r="D4499" s="161">
        <v>2503688</v>
      </c>
      <c r="E4499" s="161">
        <v>2249751</v>
      </c>
      <c r="F4499" s="162">
        <f t="shared" si="243"/>
        <v>253937</v>
      </c>
      <c r="G4499" s="52">
        <f t="shared" si="244"/>
        <v>0.89857482242196307</v>
      </c>
      <c r="H4499" s="90"/>
    </row>
    <row r="4500" spans="1:8" s="17" customFormat="1" ht="25.5" outlineLevel="2">
      <c r="A4500" s="89" t="s">
        <v>184</v>
      </c>
      <c r="B4500" s="104" t="s">
        <v>1360</v>
      </c>
      <c r="C4500" s="103" t="s">
        <v>1276</v>
      </c>
      <c r="D4500" s="161">
        <v>7010325</v>
      </c>
      <c r="E4500" s="161">
        <v>6299300</v>
      </c>
      <c r="F4500" s="162">
        <f t="shared" si="243"/>
        <v>711025</v>
      </c>
      <c r="G4500" s="52">
        <f t="shared" si="244"/>
        <v>0.89857460246136944</v>
      </c>
      <c r="H4500" s="90"/>
    </row>
    <row r="4501" spans="1:8" s="17" customFormat="1" ht="38.25" outlineLevel="2">
      <c r="A4501" s="89" t="s">
        <v>184</v>
      </c>
      <c r="B4501" s="104" t="s">
        <v>1359</v>
      </c>
      <c r="C4501" s="103" t="s">
        <v>1358</v>
      </c>
      <c r="D4501" s="161">
        <v>4005900</v>
      </c>
      <c r="E4501" s="161">
        <v>3599214</v>
      </c>
      <c r="F4501" s="162">
        <f t="shared" si="243"/>
        <v>406686</v>
      </c>
      <c r="G4501" s="52">
        <f t="shared" si="244"/>
        <v>0.89847824458923087</v>
      </c>
      <c r="H4501" s="90"/>
    </row>
    <row r="4502" spans="1:8" s="17" customFormat="1" outlineLevel="2">
      <c r="A4502" s="89" t="s">
        <v>184</v>
      </c>
      <c r="B4502" s="104" t="s">
        <v>1357</v>
      </c>
      <c r="C4502" s="103" t="s">
        <v>1356</v>
      </c>
      <c r="D4502" s="161">
        <v>6759956</v>
      </c>
      <c r="E4502" s="161">
        <v>6064546.3799999999</v>
      </c>
      <c r="F4502" s="162">
        <f t="shared" si="243"/>
        <v>695409.62000000011</v>
      </c>
      <c r="G4502" s="52">
        <f t="shared" si="244"/>
        <v>0.89712808485735707</v>
      </c>
      <c r="H4502" s="90"/>
    </row>
    <row r="4503" spans="1:8" s="17" customFormat="1" ht="51" outlineLevel="2">
      <c r="A4503" s="89" t="s">
        <v>184</v>
      </c>
      <c r="B4503" s="104" t="s">
        <v>1355</v>
      </c>
      <c r="C4503" s="103" t="s">
        <v>1354</v>
      </c>
      <c r="D4503" s="161">
        <v>200295</v>
      </c>
      <c r="E4503" s="161">
        <v>179980</v>
      </c>
      <c r="F4503" s="162">
        <f t="shared" si="243"/>
        <v>20315</v>
      </c>
      <c r="G4503" s="52">
        <f t="shared" si="244"/>
        <v>0.89857460246136944</v>
      </c>
      <c r="H4503" s="90"/>
    </row>
    <row r="4504" spans="1:8" s="17" customFormat="1" ht="25.5" outlineLevel="2">
      <c r="A4504" s="89" t="s">
        <v>184</v>
      </c>
      <c r="B4504" s="104" t="s">
        <v>1353</v>
      </c>
      <c r="C4504" s="103" t="s">
        <v>1352</v>
      </c>
      <c r="D4504" s="161">
        <v>6008850</v>
      </c>
      <c r="E4504" s="161">
        <v>5398820</v>
      </c>
      <c r="F4504" s="162">
        <f t="shared" si="243"/>
        <v>610030</v>
      </c>
      <c r="G4504" s="52">
        <f t="shared" si="244"/>
        <v>0.89847807816803549</v>
      </c>
      <c r="H4504" s="90"/>
    </row>
    <row r="4505" spans="1:8" s="17" customFormat="1" ht="51" outlineLevel="2">
      <c r="A4505" s="89" t="s">
        <v>184</v>
      </c>
      <c r="B4505" s="104" t="s">
        <v>1351</v>
      </c>
      <c r="C4505" s="103" t="s">
        <v>1350</v>
      </c>
      <c r="D4505" s="161">
        <v>175258</v>
      </c>
      <c r="E4505" s="161">
        <v>157482</v>
      </c>
      <c r="F4505" s="162">
        <f t="shared" si="243"/>
        <v>17776</v>
      </c>
      <c r="G4505" s="52">
        <f t="shared" si="244"/>
        <v>0.89857239041869696</v>
      </c>
      <c r="H4505" s="90"/>
    </row>
    <row r="4506" spans="1:8" s="17" customFormat="1" ht="25.5" outlineLevel="2">
      <c r="A4506" s="89" t="s">
        <v>184</v>
      </c>
      <c r="B4506" s="104" t="s">
        <v>1349</v>
      </c>
      <c r="C4506" s="103" t="s">
        <v>1348</v>
      </c>
      <c r="D4506" s="161">
        <v>1682478</v>
      </c>
      <c r="E4506" s="161">
        <v>1511510</v>
      </c>
      <c r="F4506" s="162">
        <f t="shared" si="243"/>
        <v>170968</v>
      </c>
      <c r="G4506" s="52">
        <f t="shared" si="244"/>
        <v>0.89838321808665556</v>
      </c>
      <c r="H4506" s="90"/>
    </row>
    <row r="4507" spans="1:8" s="17" customFormat="1" ht="38.25" outlineLevel="2">
      <c r="A4507" s="89" t="s">
        <v>184</v>
      </c>
      <c r="B4507" s="104" t="s">
        <v>1347</v>
      </c>
      <c r="C4507" s="103" t="s">
        <v>1346</v>
      </c>
      <c r="D4507" s="161">
        <v>325479</v>
      </c>
      <c r="E4507" s="161">
        <v>292466.60000000003</v>
      </c>
      <c r="F4507" s="162">
        <f t="shared" si="243"/>
        <v>33012.399999999965</v>
      </c>
      <c r="G4507" s="52">
        <f t="shared" si="244"/>
        <v>0.89857287259700325</v>
      </c>
      <c r="H4507" s="90"/>
    </row>
    <row r="4508" spans="1:8" s="17" customFormat="1" outlineLevel="2">
      <c r="A4508" s="89" t="s">
        <v>184</v>
      </c>
      <c r="B4508" s="104" t="s">
        <v>1343</v>
      </c>
      <c r="C4508" s="103" t="s">
        <v>1270</v>
      </c>
      <c r="D4508" s="161">
        <v>2002950</v>
      </c>
      <c r="E4508" s="161">
        <v>1799800</v>
      </c>
      <c r="F4508" s="162">
        <f t="shared" si="243"/>
        <v>203150</v>
      </c>
      <c r="G4508" s="52">
        <f t="shared" si="244"/>
        <v>0.89857460246136944</v>
      </c>
      <c r="H4508" s="90"/>
    </row>
    <row r="4509" spans="1:8" s="17" customFormat="1" ht="25.5" outlineLevel="2">
      <c r="A4509" s="89" t="s">
        <v>184</v>
      </c>
      <c r="B4509" s="104" t="s">
        <v>1342</v>
      </c>
      <c r="C4509" s="103" t="s">
        <v>1268</v>
      </c>
      <c r="D4509" s="161">
        <v>1001475</v>
      </c>
      <c r="E4509" s="161">
        <v>899899</v>
      </c>
      <c r="F4509" s="162">
        <f t="shared" ref="F4509:F4540" si="245">D4509-E4509</f>
        <v>101576</v>
      </c>
      <c r="G4509" s="52">
        <f t="shared" ref="G4509:G4540" si="246">E4509/D4509</f>
        <v>0.89857360393419705</v>
      </c>
      <c r="H4509" s="90"/>
    </row>
    <row r="4510" spans="1:8" s="17" customFormat="1" ht="38.25" outlineLevel="2">
      <c r="A4510" s="89" t="s">
        <v>184</v>
      </c>
      <c r="B4510" s="104" t="s">
        <v>1341</v>
      </c>
      <c r="C4510" s="103" t="s">
        <v>1340</v>
      </c>
      <c r="D4510" s="161">
        <v>250369</v>
      </c>
      <c r="E4510" s="161">
        <v>224926.8</v>
      </c>
      <c r="F4510" s="162">
        <f t="shared" si="245"/>
        <v>25442.200000000012</v>
      </c>
      <c r="G4510" s="52">
        <f t="shared" si="246"/>
        <v>0.89838118936449796</v>
      </c>
      <c r="H4510" s="90"/>
    </row>
    <row r="4511" spans="1:8" s="17" customFormat="1" ht="25.5" outlineLevel="2">
      <c r="A4511" s="89" t="s">
        <v>184</v>
      </c>
      <c r="B4511" s="104" t="s">
        <v>1339</v>
      </c>
      <c r="C4511" s="103" t="s">
        <v>1338</v>
      </c>
      <c r="D4511" s="161">
        <v>2002950</v>
      </c>
      <c r="E4511" s="161">
        <v>1799607</v>
      </c>
      <c r="F4511" s="162">
        <f t="shared" si="245"/>
        <v>203343</v>
      </c>
      <c r="G4511" s="52">
        <f t="shared" si="246"/>
        <v>0.89847824458923087</v>
      </c>
      <c r="H4511" s="90"/>
    </row>
    <row r="4512" spans="1:8" s="17" customFormat="1" outlineLevel="2">
      <c r="A4512" s="89" t="s">
        <v>184</v>
      </c>
      <c r="B4512" s="104" t="s">
        <v>1337</v>
      </c>
      <c r="C4512" s="103" t="s">
        <v>1336</v>
      </c>
      <c r="D4512" s="161">
        <v>3004425</v>
      </c>
      <c r="E4512" s="161">
        <v>1746823.97</v>
      </c>
      <c r="F4512" s="162">
        <f t="shared" si="245"/>
        <v>1257601.03</v>
      </c>
      <c r="G4512" s="52">
        <f t="shared" si="246"/>
        <v>0.5814170664935886</v>
      </c>
      <c r="H4512" s="90"/>
    </row>
    <row r="4513" spans="1:8" s="17" customFormat="1" ht="25.5" outlineLevel="2">
      <c r="A4513" s="89" t="s">
        <v>184</v>
      </c>
      <c r="B4513" s="104" t="s">
        <v>1335</v>
      </c>
      <c r="C4513" s="103" t="s">
        <v>1334</v>
      </c>
      <c r="D4513" s="161">
        <v>1001475</v>
      </c>
      <c r="E4513" s="161">
        <v>904542.4</v>
      </c>
      <c r="F4513" s="162">
        <f t="shared" si="245"/>
        <v>96932.599999999977</v>
      </c>
      <c r="G4513" s="52">
        <f t="shared" si="246"/>
        <v>0.90321016500661522</v>
      </c>
      <c r="H4513" s="90"/>
    </row>
    <row r="4514" spans="1:8" s="17" customFormat="1" ht="38.25" outlineLevel="2">
      <c r="A4514" s="89" t="s">
        <v>184</v>
      </c>
      <c r="B4514" s="104" t="s">
        <v>1333</v>
      </c>
      <c r="C4514" s="103" t="s">
        <v>1332</v>
      </c>
      <c r="D4514" s="161">
        <v>1502213</v>
      </c>
      <c r="E4514" s="161">
        <v>1349563.03</v>
      </c>
      <c r="F4514" s="162">
        <f t="shared" si="245"/>
        <v>152649.96999999997</v>
      </c>
      <c r="G4514" s="52">
        <f t="shared" si="246"/>
        <v>0.89838327187955369</v>
      </c>
      <c r="H4514" s="90"/>
    </row>
    <row r="4515" spans="1:8" s="17" customFormat="1" outlineLevel="2">
      <c r="A4515" s="89" t="s">
        <v>184</v>
      </c>
      <c r="B4515" s="104" t="s">
        <v>1330</v>
      </c>
      <c r="C4515" s="103" t="s">
        <v>1329</v>
      </c>
      <c r="D4515" s="161">
        <v>2503688</v>
      </c>
      <c r="E4515" s="161">
        <v>2249271.0099999998</v>
      </c>
      <c r="F4515" s="162">
        <f t="shared" si="245"/>
        <v>254416.99000000022</v>
      </c>
      <c r="G4515" s="52">
        <f t="shared" si="246"/>
        <v>0.89838310923725306</v>
      </c>
      <c r="H4515" s="90"/>
    </row>
    <row r="4516" spans="1:8" s="17" customFormat="1" ht="38.25" outlineLevel="2">
      <c r="A4516" s="89" t="s">
        <v>184</v>
      </c>
      <c r="B4516" s="104" t="s">
        <v>1328</v>
      </c>
      <c r="C4516" s="103" t="s">
        <v>1327</v>
      </c>
      <c r="D4516" s="161">
        <v>6008850</v>
      </c>
      <c r="E4516" s="161">
        <v>5398249</v>
      </c>
      <c r="F4516" s="162">
        <f t="shared" si="245"/>
        <v>610601</v>
      </c>
      <c r="G4516" s="52">
        <f t="shared" si="246"/>
        <v>0.89838305166546006</v>
      </c>
      <c r="H4516" s="90"/>
    </row>
    <row r="4517" spans="1:8" s="17" customFormat="1" ht="38.25" outlineLevel="2">
      <c r="A4517" s="89" t="s">
        <v>184</v>
      </c>
      <c r="B4517" s="104" t="s">
        <v>1326</v>
      </c>
      <c r="C4517" s="103" t="s">
        <v>1325</v>
      </c>
      <c r="D4517" s="161">
        <v>7010325</v>
      </c>
      <c r="E4517" s="161">
        <v>6297957</v>
      </c>
      <c r="F4517" s="162">
        <f t="shared" si="245"/>
        <v>712368</v>
      </c>
      <c r="G4517" s="52">
        <f t="shared" si="246"/>
        <v>0.89838302789100366</v>
      </c>
      <c r="H4517" s="90"/>
    </row>
    <row r="4518" spans="1:8" s="17" customFormat="1" outlineLevel="2">
      <c r="A4518" s="89" t="s">
        <v>184</v>
      </c>
      <c r="B4518" s="104" t="s">
        <v>1324</v>
      </c>
      <c r="C4518" s="103" t="s">
        <v>1323</v>
      </c>
      <c r="D4518" s="161">
        <v>3505163</v>
      </c>
      <c r="E4518" s="161">
        <v>3148630.03</v>
      </c>
      <c r="F4518" s="162">
        <f t="shared" si="245"/>
        <v>356532.9700000002</v>
      </c>
      <c r="G4518" s="52">
        <f t="shared" si="246"/>
        <v>0.89828348353557308</v>
      </c>
      <c r="H4518" s="90"/>
    </row>
    <row r="4519" spans="1:8" s="17" customFormat="1" ht="25.5" outlineLevel="2">
      <c r="A4519" s="89" t="s">
        <v>184</v>
      </c>
      <c r="B4519" s="104" t="s">
        <v>1322</v>
      </c>
      <c r="C4519" s="103" t="s">
        <v>1321</v>
      </c>
      <c r="D4519" s="161">
        <v>2503688</v>
      </c>
      <c r="E4519" s="161">
        <v>721676.25</v>
      </c>
      <c r="F4519" s="162">
        <f t="shared" si="245"/>
        <v>1782011.75</v>
      </c>
      <c r="G4519" s="52">
        <f t="shared" si="246"/>
        <v>0.28824528056211479</v>
      </c>
      <c r="H4519" s="90"/>
    </row>
    <row r="4520" spans="1:8" s="17" customFormat="1" ht="25.5" outlineLevel="2">
      <c r="A4520" s="89" t="s">
        <v>184</v>
      </c>
      <c r="B4520" s="104" t="s">
        <v>1320</v>
      </c>
      <c r="C4520" s="103" t="s">
        <v>1319</v>
      </c>
      <c r="D4520" s="161">
        <v>3004425</v>
      </c>
      <c r="E4520" s="161">
        <v>2699125</v>
      </c>
      <c r="F4520" s="162">
        <f t="shared" si="245"/>
        <v>305300</v>
      </c>
      <c r="G4520" s="52">
        <f t="shared" si="246"/>
        <v>0.89838321808665556</v>
      </c>
      <c r="H4520" s="90"/>
    </row>
    <row r="4521" spans="1:8" s="17" customFormat="1" ht="25.5" outlineLevel="2">
      <c r="A4521" s="89" t="s">
        <v>184</v>
      </c>
      <c r="B4521" s="104" t="s">
        <v>1318</v>
      </c>
      <c r="C4521" s="103" t="s">
        <v>1317</v>
      </c>
      <c r="D4521" s="161">
        <v>2503688</v>
      </c>
      <c r="E4521" s="161">
        <v>2249271</v>
      </c>
      <c r="F4521" s="162">
        <f t="shared" si="245"/>
        <v>254417</v>
      </c>
      <c r="G4521" s="52">
        <f t="shared" si="246"/>
        <v>0.89838310524314535</v>
      </c>
      <c r="H4521" s="90"/>
    </row>
    <row r="4522" spans="1:8" s="17" customFormat="1" outlineLevel="2">
      <c r="A4522" s="89" t="s">
        <v>184</v>
      </c>
      <c r="B4522" s="104" t="s">
        <v>1316</v>
      </c>
      <c r="C4522" s="103" t="s">
        <v>1315</v>
      </c>
      <c r="D4522" s="161">
        <v>5007375</v>
      </c>
      <c r="E4522" s="161">
        <v>4498541</v>
      </c>
      <c r="F4522" s="162">
        <f t="shared" si="245"/>
        <v>508834</v>
      </c>
      <c r="G4522" s="52">
        <f t="shared" si="246"/>
        <v>0.89838308494969921</v>
      </c>
      <c r="H4522" s="90"/>
    </row>
    <row r="4523" spans="1:8" s="17" customFormat="1" outlineLevel="2">
      <c r="A4523" s="89" t="s">
        <v>184</v>
      </c>
      <c r="B4523" s="104" t="s">
        <v>1314</v>
      </c>
      <c r="C4523" s="103" t="s">
        <v>1313</v>
      </c>
      <c r="D4523" s="161">
        <v>3004425</v>
      </c>
      <c r="E4523" s="161">
        <v>2737967.75</v>
      </c>
      <c r="F4523" s="162">
        <f t="shared" si="245"/>
        <v>266457.25</v>
      </c>
      <c r="G4523" s="52">
        <f t="shared" si="246"/>
        <v>0.91131173186216996</v>
      </c>
      <c r="H4523" s="90"/>
    </row>
    <row r="4524" spans="1:8" s="17" customFormat="1" outlineLevel="2">
      <c r="A4524" s="89" t="s">
        <v>184</v>
      </c>
      <c r="B4524" s="104" t="s">
        <v>1312</v>
      </c>
      <c r="C4524" s="103" t="s">
        <v>1311</v>
      </c>
      <c r="D4524" s="161">
        <v>3004425</v>
      </c>
      <c r="E4524" s="161">
        <v>2699124.33</v>
      </c>
      <c r="F4524" s="162">
        <f t="shared" si="245"/>
        <v>305300.66999999993</v>
      </c>
      <c r="G4524" s="52">
        <f t="shared" si="246"/>
        <v>0.89838299508225372</v>
      </c>
      <c r="H4524" s="90"/>
    </row>
    <row r="4525" spans="1:8" s="17" customFormat="1" outlineLevel="2">
      <c r="A4525" s="89" t="s">
        <v>184</v>
      </c>
      <c r="B4525" s="104" t="s">
        <v>1310</v>
      </c>
      <c r="C4525" s="103" t="s">
        <v>1309</v>
      </c>
      <c r="D4525" s="161">
        <v>5508113</v>
      </c>
      <c r="E4525" s="161">
        <v>5002987.2</v>
      </c>
      <c r="F4525" s="162">
        <f t="shared" si="245"/>
        <v>505125.79999999981</v>
      </c>
      <c r="G4525" s="52">
        <f t="shared" si="246"/>
        <v>0.90829421981720426</v>
      </c>
      <c r="H4525" s="90"/>
    </row>
    <row r="4526" spans="1:8" s="17" customFormat="1" outlineLevel="2">
      <c r="A4526" s="89" t="s">
        <v>184</v>
      </c>
      <c r="B4526" s="104" t="s">
        <v>1308</v>
      </c>
      <c r="C4526" s="103" t="s">
        <v>1307</v>
      </c>
      <c r="D4526" s="161">
        <v>2103098</v>
      </c>
      <c r="E4526" s="161">
        <v>1889388</v>
      </c>
      <c r="F4526" s="162">
        <f t="shared" si="245"/>
        <v>213710</v>
      </c>
      <c r="G4526" s="52">
        <f t="shared" si="246"/>
        <v>0.89838324224548738</v>
      </c>
      <c r="H4526" s="90"/>
    </row>
    <row r="4527" spans="1:8" s="17" customFormat="1" outlineLevel="2">
      <c r="A4527" s="89" t="s">
        <v>184</v>
      </c>
      <c r="B4527" s="104" t="s">
        <v>1306</v>
      </c>
      <c r="C4527" s="103" t="s">
        <v>1305</v>
      </c>
      <c r="D4527" s="161">
        <v>5007375</v>
      </c>
      <c r="E4527" s="161">
        <v>4498541</v>
      </c>
      <c r="F4527" s="162">
        <f t="shared" si="245"/>
        <v>508834</v>
      </c>
      <c r="G4527" s="52">
        <f t="shared" si="246"/>
        <v>0.89838308494969921</v>
      </c>
      <c r="H4527" s="90"/>
    </row>
    <row r="4528" spans="1:8" s="17" customFormat="1" outlineLevel="2">
      <c r="A4528" s="89" t="s">
        <v>184</v>
      </c>
      <c r="B4528" s="104" t="s">
        <v>1304</v>
      </c>
      <c r="C4528" s="103" t="s">
        <v>1270</v>
      </c>
      <c r="D4528" s="161">
        <v>2002950</v>
      </c>
      <c r="E4528" s="161">
        <v>1573051.26</v>
      </c>
      <c r="F4528" s="162">
        <f t="shared" si="245"/>
        <v>429898.74</v>
      </c>
      <c r="G4528" s="52">
        <f t="shared" si="246"/>
        <v>0.78536721336029358</v>
      </c>
      <c r="H4528" s="90"/>
    </row>
    <row r="4529" spans="1:8" s="17" customFormat="1" ht="25.5" outlineLevel="2">
      <c r="A4529" s="89" t="s">
        <v>184</v>
      </c>
      <c r="B4529" s="104" t="s">
        <v>1302</v>
      </c>
      <c r="C4529" s="103" t="s">
        <v>1301</v>
      </c>
      <c r="D4529" s="161">
        <v>8011800</v>
      </c>
      <c r="E4529" s="161">
        <v>7197734</v>
      </c>
      <c r="F4529" s="162">
        <f t="shared" si="245"/>
        <v>814066</v>
      </c>
      <c r="G4529" s="52">
        <f t="shared" si="246"/>
        <v>0.89839162235702341</v>
      </c>
      <c r="H4529" s="90"/>
    </row>
    <row r="4530" spans="1:8" s="17" customFormat="1" ht="25.5" outlineLevel="2">
      <c r="A4530" s="89" t="s">
        <v>184</v>
      </c>
      <c r="B4530" s="104" t="s">
        <v>1300</v>
      </c>
      <c r="C4530" s="103" t="s">
        <v>1299</v>
      </c>
      <c r="D4530" s="161">
        <v>4005900</v>
      </c>
      <c r="E4530" s="161">
        <v>3404389.66</v>
      </c>
      <c r="F4530" s="162">
        <f t="shared" si="245"/>
        <v>601510.33999999985</v>
      </c>
      <c r="G4530" s="52">
        <f t="shared" si="246"/>
        <v>0.84984389525449966</v>
      </c>
      <c r="H4530" s="90"/>
    </row>
    <row r="4531" spans="1:8" s="17" customFormat="1" ht="38.25" outlineLevel="2">
      <c r="A4531" s="89" t="s">
        <v>184</v>
      </c>
      <c r="B4531" s="104" t="s">
        <v>1298</v>
      </c>
      <c r="C4531" s="103" t="s">
        <v>1297</v>
      </c>
      <c r="D4531" s="161">
        <v>500738</v>
      </c>
      <c r="E4531" s="161">
        <v>206434.67</v>
      </c>
      <c r="F4531" s="162">
        <f t="shared" si="245"/>
        <v>294303.32999999996</v>
      </c>
      <c r="G4531" s="52">
        <f t="shared" si="246"/>
        <v>0.41226084299573834</v>
      </c>
      <c r="H4531" s="90"/>
    </row>
    <row r="4532" spans="1:8" s="17" customFormat="1" ht="25.5" outlineLevel="2">
      <c r="A4532" s="89" t="s">
        <v>184</v>
      </c>
      <c r="B4532" s="104" t="s">
        <v>1296</v>
      </c>
      <c r="C4532" s="103" t="s">
        <v>1295</v>
      </c>
      <c r="D4532" s="161">
        <v>500738</v>
      </c>
      <c r="E4532" s="161">
        <v>334251.71000000002</v>
      </c>
      <c r="F4532" s="162">
        <f t="shared" si="245"/>
        <v>166486.28999999998</v>
      </c>
      <c r="G4532" s="52">
        <f t="shared" si="246"/>
        <v>0.66751816319112989</v>
      </c>
      <c r="H4532" s="90"/>
    </row>
    <row r="4533" spans="1:8" s="17" customFormat="1" ht="25.5" outlineLevel="2">
      <c r="A4533" s="89" t="s">
        <v>184</v>
      </c>
      <c r="B4533" s="104" t="s">
        <v>1294</v>
      </c>
      <c r="C4533" s="103" t="s">
        <v>1293</v>
      </c>
      <c r="D4533" s="161">
        <v>400590</v>
      </c>
      <c r="E4533" s="161">
        <v>343013.55</v>
      </c>
      <c r="F4533" s="162">
        <f t="shared" si="245"/>
        <v>57576.450000000012</v>
      </c>
      <c r="G4533" s="52">
        <f t="shared" si="246"/>
        <v>0.8562708754586984</v>
      </c>
      <c r="H4533" s="90"/>
    </row>
    <row r="4534" spans="1:8" s="17" customFormat="1" ht="25.5" outlineLevel="2">
      <c r="A4534" s="89" t="s">
        <v>184</v>
      </c>
      <c r="B4534" s="104" t="s">
        <v>1292</v>
      </c>
      <c r="C4534" s="103" t="s">
        <v>1291</v>
      </c>
      <c r="D4534" s="161">
        <v>10014750</v>
      </c>
      <c r="E4534" s="161">
        <v>8998033.7599999998</v>
      </c>
      <c r="F4534" s="162">
        <f t="shared" si="245"/>
        <v>1016716.2400000002</v>
      </c>
      <c r="G4534" s="52">
        <f t="shared" si="246"/>
        <v>0.89847812077186151</v>
      </c>
      <c r="H4534" s="90"/>
    </row>
    <row r="4535" spans="1:8" s="17" customFormat="1" ht="25.5" outlineLevel="2">
      <c r="A4535" s="89" t="s">
        <v>184</v>
      </c>
      <c r="B4535" s="104" t="s">
        <v>11439</v>
      </c>
      <c r="C4535" s="103" t="s">
        <v>11440</v>
      </c>
      <c r="D4535" s="161">
        <v>5508113</v>
      </c>
      <c r="E4535" s="161">
        <v>5413540.9299999997</v>
      </c>
      <c r="F4535" s="162">
        <f t="shared" si="245"/>
        <v>94572.070000000298</v>
      </c>
      <c r="G4535" s="52">
        <f t="shared" si="246"/>
        <v>0.98283040489546958</v>
      </c>
      <c r="H4535" s="90"/>
    </row>
    <row r="4536" spans="1:8" s="17" customFormat="1" outlineLevel="2">
      <c r="A4536" s="89" t="s">
        <v>184</v>
      </c>
      <c r="B4536" s="104" t="s">
        <v>1290</v>
      </c>
      <c r="C4536" s="103" t="s">
        <v>1289</v>
      </c>
      <c r="D4536" s="161">
        <v>8011800</v>
      </c>
      <c r="E4536" s="161">
        <v>6781274.5099999998</v>
      </c>
      <c r="F4536" s="162">
        <f t="shared" si="245"/>
        <v>1230525.4900000002</v>
      </c>
      <c r="G4536" s="52">
        <f t="shared" si="246"/>
        <v>0.84641085773484104</v>
      </c>
      <c r="H4536" s="90"/>
    </row>
    <row r="4537" spans="1:8" s="17" customFormat="1" ht="25.5" outlineLevel="2">
      <c r="A4537" s="89" t="s">
        <v>184</v>
      </c>
      <c r="B4537" s="104" t="s">
        <v>1288</v>
      </c>
      <c r="C4537" s="103" t="s">
        <v>1287</v>
      </c>
      <c r="D4537" s="161">
        <v>4506638</v>
      </c>
      <c r="E4537" s="161">
        <v>4048686.36</v>
      </c>
      <c r="F4537" s="162">
        <f t="shared" si="245"/>
        <v>457951.64000000013</v>
      </c>
      <c r="G4537" s="52">
        <f t="shared" si="246"/>
        <v>0.89838286545313817</v>
      </c>
      <c r="H4537" s="90"/>
    </row>
    <row r="4538" spans="1:8" s="17" customFormat="1" ht="38.25" outlineLevel="2">
      <c r="A4538" s="89" t="s">
        <v>184</v>
      </c>
      <c r="B4538" s="104" t="s">
        <v>1286</v>
      </c>
      <c r="C4538" s="103" t="s">
        <v>1285</v>
      </c>
      <c r="D4538" s="161">
        <v>6008850</v>
      </c>
      <c r="E4538" s="161">
        <v>5398249</v>
      </c>
      <c r="F4538" s="162">
        <f t="shared" si="245"/>
        <v>610601</v>
      </c>
      <c r="G4538" s="52">
        <f t="shared" si="246"/>
        <v>0.89838305166546006</v>
      </c>
      <c r="H4538" s="90"/>
    </row>
    <row r="4539" spans="1:8" s="17" customFormat="1" ht="25.5" outlineLevel="2">
      <c r="A4539" s="89" t="s">
        <v>184</v>
      </c>
      <c r="B4539" s="104" t="s">
        <v>1284</v>
      </c>
      <c r="C4539" s="103" t="s">
        <v>1268</v>
      </c>
      <c r="D4539" s="161">
        <v>4005900</v>
      </c>
      <c r="E4539" s="161">
        <v>3598833</v>
      </c>
      <c r="F4539" s="162">
        <f t="shared" si="245"/>
        <v>407067</v>
      </c>
      <c r="G4539" s="52">
        <f t="shared" si="246"/>
        <v>0.89838313487605781</v>
      </c>
      <c r="H4539" s="90"/>
    </row>
    <row r="4540" spans="1:8" s="17" customFormat="1" ht="25.5" outlineLevel="2">
      <c r="A4540" s="89" t="s">
        <v>184</v>
      </c>
      <c r="B4540" s="104" t="s">
        <v>1283</v>
      </c>
      <c r="C4540" s="103" t="s">
        <v>1282</v>
      </c>
      <c r="D4540" s="161">
        <v>5007375</v>
      </c>
      <c r="E4540" s="161">
        <v>4498541</v>
      </c>
      <c r="F4540" s="162">
        <f t="shared" si="245"/>
        <v>508834</v>
      </c>
      <c r="G4540" s="52">
        <f t="shared" si="246"/>
        <v>0.89838308494969921</v>
      </c>
      <c r="H4540" s="90"/>
    </row>
    <row r="4541" spans="1:8" s="17" customFormat="1" ht="25.5" outlineLevel="2">
      <c r="A4541" s="89" t="s">
        <v>184</v>
      </c>
      <c r="B4541" s="104" t="s">
        <v>1277</v>
      </c>
      <c r="C4541" s="103" t="s">
        <v>1276</v>
      </c>
      <c r="D4541" s="161">
        <v>5007375</v>
      </c>
      <c r="E4541" s="161">
        <v>4498541</v>
      </c>
      <c r="F4541" s="162">
        <f t="shared" ref="F4541:F4554" si="247">D4541-E4541</f>
        <v>508834</v>
      </c>
      <c r="G4541" s="52">
        <f t="shared" ref="G4541:G4554" si="248">E4541/D4541</f>
        <v>0.89838308494969921</v>
      </c>
      <c r="H4541" s="90"/>
    </row>
    <row r="4542" spans="1:8" s="17" customFormat="1" ht="25.5" outlineLevel="2">
      <c r="A4542" s="89" t="s">
        <v>184</v>
      </c>
      <c r="B4542" s="104" t="s">
        <v>1275</v>
      </c>
      <c r="C4542" s="103" t="s">
        <v>1274</v>
      </c>
      <c r="D4542" s="161">
        <v>1001475</v>
      </c>
      <c r="E4542" s="161">
        <v>899708</v>
      </c>
      <c r="F4542" s="162">
        <f t="shared" si="247"/>
        <v>101767</v>
      </c>
      <c r="G4542" s="52">
        <f t="shared" si="248"/>
        <v>0.89838288524426468</v>
      </c>
      <c r="H4542" s="90"/>
    </row>
    <row r="4543" spans="1:8" s="17" customFormat="1" ht="25.5" outlineLevel="2">
      <c r="A4543" s="89" t="s">
        <v>184</v>
      </c>
      <c r="B4543" s="104" t="s">
        <v>1273</v>
      </c>
      <c r="C4543" s="103" t="s">
        <v>1272</v>
      </c>
      <c r="D4543" s="161">
        <v>1001475</v>
      </c>
      <c r="E4543" s="161">
        <v>885244.48</v>
      </c>
      <c r="F4543" s="162">
        <f t="shared" si="247"/>
        <v>116230.52000000002</v>
      </c>
      <c r="G4543" s="52">
        <f t="shared" si="248"/>
        <v>0.88394066751541478</v>
      </c>
      <c r="H4543" s="90"/>
    </row>
    <row r="4544" spans="1:8" s="17" customFormat="1" outlineLevel="2">
      <c r="A4544" s="89" t="s">
        <v>184</v>
      </c>
      <c r="B4544" s="104" t="s">
        <v>1271</v>
      </c>
      <c r="C4544" s="103" t="s">
        <v>1270</v>
      </c>
      <c r="D4544" s="161">
        <v>2002950</v>
      </c>
      <c r="E4544" s="161">
        <v>1514063.95</v>
      </c>
      <c r="F4544" s="162">
        <f t="shared" si="247"/>
        <v>488886.05000000005</v>
      </c>
      <c r="G4544" s="52">
        <f t="shared" si="248"/>
        <v>0.75591699742879248</v>
      </c>
      <c r="H4544" s="90"/>
    </row>
    <row r="4545" spans="1:8" s="17" customFormat="1" outlineLevel="2">
      <c r="A4545" s="89" t="s">
        <v>184</v>
      </c>
      <c r="B4545" s="104" t="s">
        <v>10449</v>
      </c>
      <c r="C4545" s="103" t="s">
        <v>10448</v>
      </c>
      <c r="D4545" s="161">
        <v>3007024</v>
      </c>
      <c r="E4545" s="161">
        <v>2719166</v>
      </c>
      <c r="F4545" s="162">
        <f t="shared" si="247"/>
        <v>287858</v>
      </c>
      <c r="G4545" s="52">
        <f t="shared" si="248"/>
        <v>0.90427146574154382</v>
      </c>
      <c r="H4545" s="90"/>
    </row>
    <row r="4546" spans="1:8" s="17" customFormat="1" ht="25.5" outlineLevel="2">
      <c r="A4546" s="89" t="s">
        <v>184</v>
      </c>
      <c r="B4546" s="104" t="s">
        <v>1269</v>
      </c>
      <c r="C4546" s="103" t="s">
        <v>1268</v>
      </c>
      <c r="D4546" s="161">
        <v>2004683</v>
      </c>
      <c r="E4546" s="161">
        <v>1812276</v>
      </c>
      <c r="F4546" s="162">
        <f t="shared" si="247"/>
        <v>192407</v>
      </c>
      <c r="G4546" s="52">
        <f t="shared" si="248"/>
        <v>0.90402123427993353</v>
      </c>
      <c r="H4546" s="90"/>
    </row>
    <row r="4547" spans="1:8" s="17" customFormat="1" ht="25.5" outlineLevel="2">
      <c r="A4547" s="89" t="s">
        <v>184</v>
      </c>
      <c r="B4547" s="104" t="s">
        <v>10447</v>
      </c>
      <c r="C4547" s="103" t="s">
        <v>10446</v>
      </c>
      <c r="D4547" s="161">
        <v>2004683</v>
      </c>
      <c r="E4547" s="161">
        <v>1812278</v>
      </c>
      <c r="F4547" s="162">
        <f t="shared" si="247"/>
        <v>192405</v>
      </c>
      <c r="G4547" s="52">
        <f t="shared" si="248"/>
        <v>0.9040222319439033</v>
      </c>
      <c r="H4547" s="90"/>
    </row>
    <row r="4548" spans="1:8" s="17" customFormat="1" ht="25.5" outlineLevel="2">
      <c r="A4548" s="89" t="s">
        <v>184</v>
      </c>
      <c r="B4548" s="104" t="s">
        <v>10443</v>
      </c>
      <c r="C4548" s="103" t="s">
        <v>10442</v>
      </c>
      <c r="D4548" s="161">
        <v>2505853</v>
      </c>
      <c r="E4548" s="161">
        <v>2265972</v>
      </c>
      <c r="F4548" s="162">
        <f t="shared" si="247"/>
        <v>239881</v>
      </c>
      <c r="G4548" s="52">
        <f t="shared" si="248"/>
        <v>0.90427171905135695</v>
      </c>
      <c r="H4548" s="90"/>
    </row>
    <row r="4549" spans="1:8" s="17" customFormat="1" ht="25.5" outlineLevel="2">
      <c r="A4549" s="89" t="s">
        <v>184</v>
      </c>
      <c r="B4549" s="104" t="s">
        <v>10441</v>
      </c>
      <c r="C4549" s="103" t="s">
        <v>10440</v>
      </c>
      <c r="D4549" s="161">
        <v>6014048</v>
      </c>
      <c r="E4549" s="161">
        <v>5438903.9500000002</v>
      </c>
      <c r="F4549" s="162">
        <f t="shared" si="247"/>
        <v>575144.04999999981</v>
      </c>
      <c r="G4549" s="52">
        <f t="shared" si="248"/>
        <v>0.90436656807527982</v>
      </c>
      <c r="H4549" s="90"/>
    </row>
    <row r="4550" spans="1:8" s="17" customFormat="1" ht="25.5" outlineLevel="2">
      <c r="A4550" s="89" t="s">
        <v>184</v>
      </c>
      <c r="B4550" s="104" t="s">
        <v>10439</v>
      </c>
      <c r="C4550" s="103" t="s">
        <v>10438</v>
      </c>
      <c r="D4550" s="161">
        <v>4009366</v>
      </c>
      <c r="E4550" s="161">
        <v>3618290.56</v>
      </c>
      <c r="F4550" s="162">
        <f t="shared" si="247"/>
        <v>391075.43999999994</v>
      </c>
      <c r="G4550" s="52">
        <f t="shared" si="248"/>
        <v>0.90245953100814447</v>
      </c>
      <c r="H4550" s="90"/>
    </row>
    <row r="4551" spans="1:8" s="17" customFormat="1" outlineLevel="2">
      <c r="A4551" s="89" t="s">
        <v>184</v>
      </c>
      <c r="B4551" s="104" t="s">
        <v>10436</v>
      </c>
      <c r="C4551" s="103" t="s">
        <v>1329</v>
      </c>
      <c r="D4551" s="161">
        <v>5011707</v>
      </c>
      <c r="E4551" s="161">
        <v>4531944</v>
      </c>
      <c r="F4551" s="162">
        <f t="shared" si="247"/>
        <v>479763</v>
      </c>
      <c r="G4551" s="52">
        <f t="shared" si="248"/>
        <v>0.9042715386194764</v>
      </c>
      <c r="H4551" s="90"/>
    </row>
    <row r="4552" spans="1:8" s="17" customFormat="1" ht="25.5" outlineLevel="2">
      <c r="A4552" s="89" t="s">
        <v>184</v>
      </c>
      <c r="B4552" s="104" t="s">
        <v>10435</v>
      </c>
      <c r="C4552" s="103" t="s">
        <v>10434</v>
      </c>
      <c r="D4552" s="161">
        <v>7016390</v>
      </c>
      <c r="E4552" s="161">
        <v>6342971</v>
      </c>
      <c r="F4552" s="162">
        <f t="shared" si="247"/>
        <v>673419</v>
      </c>
      <c r="G4552" s="52">
        <f t="shared" si="248"/>
        <v>0.90402201131921112</v>
      </c>
      <c r="H4552" s="90"/>
    </row>
    <row r="4553" spans="1:8" s="17" customFormat="1" outlineLevel="2">
      <c r="A4553" s="89" t="s">
        <v>184</v>
      </c>
      <c r="B4553" s="104" t="s">
        <v>10433</v>
      </c>
      <c r="C4553" s="103" t="s">
        <v>10432</v>
      </c>
      <c r="D4553" s="161">
        <v>8018731</v>
      </c>
      <c r="E4553" s="161">
        <v>7251937.5</v>
      </c>
      <c r="F4553" s="162">
        <f t="shared" si="247"/>
        <v>766793.5</v>
      </c>
      <c r="G4553" s="52">
        <f t="shared" si="248"/>
        <v>0.90437470716999979</v>
      </c>
      <c r="H4553" s="90"/>
    </row>
    <row r="4554" spans="1:8" s="17" customFormat="1" ht="25.5" outlineLevel="2">
      <c r="A4554" s="89" t="s">
        <v>184</v>
      </c>
      <c r="B4554" s="104" t="s">
        <v>10431</v>
      </c>
      <c r="C4554" s="103" t="s">
        <v>1276</v>
      </c>
      <c r="D4554" s="161">
        <v>7016390</v>
      </c>
      <c r="E4554" s="161">
        <v>6344721.9900000002</v>
      </c>
      <c r="F4554" s="162">
        <f t="shared" si="247"/>
        <v>671668.00999999978</v>
      </c>
      <c r="G4554" s="52">
        <f t="shared" si="248"/>
        <v>0.90427156842763878</v>
      </c>
      <c r="H4554" s="90"/>
    </row>
    <row r="4555" spans="1:8" s="102" customFormat="1" outlineLevel="1">
      <c r="A4555" s="91" t="s">
        <v>11205</v>
      </c>
      <c r="B4555" s="104"/>
      <c r="C4555" s="103"/>
      <c r="D4555" s="161"/>
      <c r="E4555" s="161"/>
      <c r="F4555" s="162">
        <f>SUBTOTAL(9,F4477:F4554)</f>
        <v>35204706.480000004</v>
      </c>
      <c r="G4555" s="52"/>
      <c r="H4555" s="90"/>
    </row>
    <row r="4556" spans="1:8" s="17" customFormat="1" outlineLevel="2">
      <c r="A4556" s="89" t="s">
        <v>528</v>
      </c>
      <c r="B4556" s="104" t="s">
        <v>526</v>
      </c>
      <c r="C4556" s="103" t="s">
        <v>527</v>
      </c>
      <c r="D4556" s="161">
        <v>49999999.990000002</v>
      </c>
      <c r="E4556" s="161">
        <v>49999990.75</v>
      </c>
      <c r="F4556" s="162">
        <f t="shared" ref="F4556:F4587" si="249">D4556-E4556</f>
        <v>9.2400000020861626</v>
      </c>
      <c r="G4556" s="52">
        <f t="shared" ref="G4556:G4587" si="250">E4556/D4556</f>
        <v>0.99999981519999992</v>
      </c>
      <c r="H4556" s="90"/>
    </row>
    <row r="4557" spans="1:8" s="17" customFormat="1" outlineLevel="2">
      <c r="A4557" s="89" t="s">
        <v>528</v>
      </c>
      <c r="B4557" s="104" t="s">
        <v>12173</v>
      </c>
      <c r="C4557" s="103" t="s">
        <v>12174</v>
      </c>
      <c r="D4557" s="161">
        <v>12301194</v>
      </c>
      <c r="E4557" s="161">
        <f>12296194+5000</f>
        <v>12301194</v>
      </c>
      <c r="F4557" s="162">
        <f t="shared" si="249"/>
        <v>0</v>
      </c>
      <c r="G4557" s="52">
        <f t="shared" si="250"/>
        <v>1</v>
      </c>
      <c r="H4557" s="90"/>
    </row>
    <row r="4558" spans="1:8" s="17" customFormat="1" ht="25.5" outlineLevel="2">
      <c r="A4558" s="89" t="s">
        <v>528</v>
      </c>
      <c r="B4558" s="104" t="s">
        <v>9072</v>
      </c>
      <c r="C4558" s="103" t="s">
        <v>9071</v>
      </c>
      <c r="D4558" s="161">
        <v>1840097</v>
      </c>
      <c r="E4558" s="161">
        <v>1561596</v>
      </c>
      <c r="F4558" s="162">
        <f t="shared" si="249"/>
        <v>278501</v>
      </c>
      <c r="G4558" s="52">
        <f t="shared" si="250"/>
        <v>0.84864873971317811</v>
      </c>
      <c r="H4558" s="90"/>
    </row>
    <row r="4559" spans="1:8" s="17" customFormat="1" ht="25.5" outlineLevel="2">
      <c r="A4559" s="89" t="s">
        <v>528</v>
      </c>
      <c r="B4559" s="104" t="s">
        <v>9072</v>
      </c>
      <c r="C4559" s="103" t="s">
        <v>9071</v>
      </c>
      <c r="D4559" s="161">
        <v>7558015</v>
      </c>
      <c r="E4559" s="161">
        <v>7558014.1900000004</v>
      </c>
      <c r="F4559" s="162">
        <f t="shared" si="249"/>
        <v>0.80999999959021807</v>
      </c>
      <c r="G4559" s="52">
        <f t="shared" si="250"/>
        <v>0.99999989282900348</v>
      </c>
      <c r="H4559" s="90"/>
    </row>
    <row r="4560" spans="1:8" s="17" customFormat="1" ht="38.25" outlineLevel="2">
      <c r="A4560" s="89" t="s">
        <v>528</v>
      </c>
      <c r="B4560" s="104" t="s">
        <v>529</v>
      </c>
      <c r="C4560" s="103" t="s">
        <v>530</v>
      </c>
      <c r="D4560" s="161">
        <v>3991200</v>
      </c>
      <c r="E4560" s="161">
        <v>3989802.44</v>
      </c>
      <c r="F4560" s="162">
        <f t="shared" si="249"/>
        <v>1397.5600000000559</v>
      </c>
      <c r="G4560" s="52">
        <f t="shared" si="250"/>
        <v>0.99964983964722387</v>
      </c>
      <c r="H4560" s="90"/>
    </row>
    <row r="4561" spans="1:8" s="17" customFormat="1" ht="25.5" outlineLevel="2">
      <c r="A4561" s="89" t="s">
        <v>528</v>
      </c>
      <c r="B4561" s="104" t="s">
        <v>531</v>
      </c>
      <c r="C4561" s="103" t="s">
        <v>532</v>
      </c>
      <c r="D4561" s="161">
        <v>377530</v>
      </c>
      <c r="E4561" s="161">
        <v>377232.98</v>
      </c>
      <c r="F4561" s="162">
        <f t="shared" si="249"/>
        <v>297.02000000001863</v>
      </c>
      <c r="G4561" s="52">
        <f t="shared" si="250"/>
        <v>0.99921325457579524</v>
      </c>
      <c r="H4561" s="90"/>
    </row>
    <row r="4562" spans="1:8" s="17" customFormat="1" ht="25.5" outlineLevel="2">
      <c r="A4562" s="89" t="s">
        <v>528</v>
      </c>
      <c r="B4562" s="104" t="s">
        <v>533</v>
      </c>
      <c r="C4562" s="103" t="s">
        <v>534</v>
      </c>
      <c r="D4562" s="161">
        <v>1490250</v>
      </c>
      <c r="E4562" s="161">
        <v>1473236</v>
      </c>
      <c r="F4562" s="162">
        <f t="shared" si="249"/>
        <v>17014</v>
      </c>
      <c r="G4562" s="52">
        <f t="shared" si="250"/>
        <v>0.98858312363697365</v>
      </c>
      <c r="H4562" s="90"/>
    </row>
    <row r="4563" spans="1:8" s="17" customFormat="1" outlineLevel="2">
      <c r="A4563" s="89" t="s">
        <v>528</v>
      </c>
      <c r="B4563" s="104" t="s">
        <v>11507</v>
      </c>
      <c r="C4563" s="103" t="s">
        <v>11508</v>
      </c>
      <c r="D4563" s="161">
        <v>1827900.34</v>
      </c>
      <c r="E4563" s="161">
        <v>1773018.08</v>
      </c>
      <c r="F4563" s="162">
        <f t="shared" si="249"/>
        <v>54882.260000000009</v>
      </c>
      <c r="G4563" s="52">
        <f t="shared" si="250"/>
        <v>0.96997524493047582</v>
      </c>
      <c r="H4563" s="90"/>
    </row>
    <row r="4564" spans="1:8" s="17" customFormat="1" outlineLevel="2">
      <c r="A4564" s="89" t="s">
        <v>528</v>
      </c>
      <c r="B4564" s="104" t="s">
        <v>11646</v>
      </c>
      <c r="C4564" s="103" t="s">
        <v>11647</v>
      </c>
      <c r="D4564" s="161">
        <v>491964</v>
      </c>
      <c r="E4564" s="161">
        <v>490567.49</v>
      </c>
      <c r="F4564" s="162">
        <f t="shared" si="249"/>
        <v>1396.5100000000093</v>
      </c>
      <c r="G4564" s="52">
        <f t="shared" si="250"/>
        <v>0.99716135733508959</v>
      </c>
      <c r="H4564" s="90"/>
    </row>
    <row r="4565" spans="1:8" s="17" customFormat="1" ht="38.25" outlineLevel="2">
      <c r="A4565" s="89" t="s">
        <v>528</v>
      </c>
      <c r="B4565" s="104" t="s">
        <v>1046</v>
      </c>
      <c r="C4565" s="103" t="s">
        <v>1045</v>
      </c>
      <c r="D4565" s="161">
        <v>869692.18</v>
      </c>
      <c r="E4565" s="161">
        <v>595229.6</v>
      </c>
      <c r="F4565" s="162">
        <f t="shared" si="249"/>
        <v>274462.58000000007</v>
      </c>
      <c r="G4565" s="52">
        <f t="shared" si="250"/>
        <v>0.68441411074893177</v>
      </c>
      <c r="H4565" s="90"/>
    </row>
    <row r="4566" spans="1:8" s="17" customFormat="1" ht="25.5" outlineLevel="2">
      <c r="A4566" s="89" t="s">
        <v>528</v>
      </c>
      <c r="B4566" s="104" t="s">
        <v>1044</v>
      </c>
      <c r="C4566" s="103" t="s">
        <v>1043</v>
      </c>
      <c r="D4566" s="161">
        <v>1110435.3999999999</v>
      </c>
      <c r="E4566" s="161">
        <v>234953.99</v>
      </c>
      <c r="F4566" s="162">
        <f t="shared" si="249"/>
        <v>875481.40999999992</v>
      </c>
      <c r="G4566" s="52">
        <f t="shared" si="250"/>
        <v>0.2115872656797505</v>
      </c>
      <c r="H4566" s="90"/>
    </row>
    <row r="4567" spans="1:8" s="17" customFormat="1" ht="25.5" outlineLevel="2">
      <c r="A4567" s="89" t="s">
        <v>528</v>
      </c>
      <c r="B4567" s="104" t="s">
        <v>1042</v>
      </c>
      <c r="C4567" s="103" t="s">
        <v>1041</v>
      </c>
      <c r="D4567" s="161">
        <v>1201770</v>
      </c>
      <c r="E4567" s="161">
        <v>1079880</v>
      </c>
      <c r="F4567" s="162">
        <f t="shared" si="249"/>
        <v>121890</v>
      </c>
      <c r="G4567" s="52">
        <f t="shared" si="250"/>
        <v>0.89857460246136944</v>
      </c>
      <c r="H4567" s="90"/>
    </row>
    <row r="4568" spans="1:8" s="17" customFormat="1" ht="25.5" outlineLevel="2">
      <c r="A4568" s="89" t="s">
        <v>528</v>
      </c>
      <c r="B4568" s="104" t="s">
        <v>1040</v>
      </c>
      <c r="C4568" s="103" t="s">
        <v>1039</v>
      </c>
      <c r="D4568" s="161">
        <v>2852201</v>
      </c>
      <c r="E4568" s="161">
        <v>2562916</v>
      </c>
      <c r="F4568" s="162">
        <f t="shared" si="249"/>
        <v>289285</v>
      </c>
      <c r="G4568" s="52">
        <f t="shared" si="250"/>
        <v>0.89857481993730459</v>
      </c>
      <c r="H4568" s="90"/>
    </row>
    <row r="4569" spans="1:8" s="17" customFormat="1" ht="25.5" outlineLevel="2">
      <c r="A4569" s="89" t="s">
        <v>528</v>
      </c>
      <c r="B4569" s="104" t="s">
        <v>1038</v>
      </c>
      <c r="C4569" s="103" t="s">
        <v>1037</v>
      </c>
      <c r="D4569" s="161">
        <v>5823366.4199999999</v>
      </c>
      <c r="E4569" s="161">
        <v>4195040</v>
      </c>
      <c r="F4569" s="162">
        <f t="shared" si="249"/>
        <v>1628326.42</v>
      </c>
      <c r="G4569" s="52">
        <f t="shared" si="250"/>
        <v>0.72038056640097192</v>
      </c>
      <c r="H4569" s="90"/>
    </row>
    <row r="4570" spans="1:8" s="17" customFormat="1" ht="25.5" outlineLevel="2">
      <c r="A4570" s="89" t="s">
        <v>528</v>
      </c>
      <c r="B4570" s="104" t="s">
        <v>1036</v>
      </c>
      <c r="C4570" s="103" t="s">
        <v>1035</v>
      </c>
      <c r="D4570" s="161">
        <v>961416</v>
      </c>
      <c r="E4570" s="161">
        <v>640000</v>
      </c>
      <c r="F4570" s="162">
        <f t="shared" si="249"/>
        <v>321416</v>
      </c>
      <c r="G4570" s="52">
        <f t="shared" si="250"/>
        <v>0.6656847816137863</v>
      </c>
      <c r="H4570" s="90"/>
    </row>
    <row r="4571" spans="1:8" s="17" customFormat="1" outlineLevel="2">
      <c r="A4571" s="89" t="s">
        <v>528</v>
      </c>
      <c r="B4571" s="104" t="s">
        <v>1034</v>
      </c>
      <c r="C4571" s="103" t="s">
        <v>1033</v>
      </c>
      <c r="D4571" s="161">
        <v>5007375</v>
      </c>
      <c r="E4571" s="161">
        <v>4500000</v>
      </c>
      <c r="F4571" s="162">
        <f t="shared" si="249"/>
        <v>507375</v>
      </c>
      <c r="G4571" s="52">
        <f t="shared" si="250"/>
        <v>0.89867445517861155</v>
      </c>
      <c r="H4571" s="90"/>
    </row>
    <row r="4572" spans="1:8" s="17" customFormat="1" ht="25.5" outlineLevel="2">
      <c r="A4572" s="89" t="s">
        <v>528</v>
      </c>
      <c r="B4572" s="104" t="s">
        <v>1032</v>
      </c>
      <c r="C4572" s="103" t="s">
        <v>1031</v>
      </c>
      <c r="D4572" s="161">
        <v>10014750</v>
      </c>
      <c r="E4572" s="161">
        <v>9119874.5600000005</v>
      </c>
      <c r="F4572" s="162">
        <f t="shared" si="249"/>
        <v>894875.43999999948</v>
      </c>
      <c r="G4572" s="52">
        <f t="shared" si="250"/>
        <v>0.91064425572280894</v>
      </c>
      <c r="H4572" s="90"/>
    </row>
    <row r="4573" spans="1:8" s="17" customFormat="1" outlineLevel="2">
      <c r="A4573" s="89" t="s">
        <v>528</v>
      </c>
      <c r="B4573" s="104" t="s">
        <v>1030</v>
      </c>
      <c r="C4573" s="103" t="s">
        <v>1029</v>
      </c>
      <c r="D4573" s="161">
        <v>3605310</v>
      </c>
      <c r="E4573" s="161">
        <v>3123258.47</v>
      </c>
      <c r="F4573" s="162">
        <f t="shared" si="249"/>
        <v>482051.5299999998</v>
      </c>
      <c r="G4573" s="52">
        <f t="shared" si="250"/>
        <v>0.86629401355223279</v>
      </c>
      <c r="H4573" s="90"/>
    </row>
    <row r="4574" spans="1:8" s="17" customFormat="1" outlineLevel="2">
      <c r="A4574" s="89" t="s">
        <v>528</v>
      </c>
      <c r="B4574" s="104" t="s">
        <v>1028</v>
      </c>
      <c r="C4574" s="103" t="s">
        <v>1027</v>
      </c>
      <c r="D4574" s="161">
        <v>1402065</v>
      </c>
      <c r="E4574" s="161">
        <v>1279691.97</v>
      </c>
      <c r="F4574" s="162">
        <f t="shared" si="249"/>
        <v>122373.03000000003</v>
      </c>
      <c r="G4574" s="52">
        <f t="shared" si="250"/>
        <v>0.91271943169539216</v>
      </c>
      <c r="H4574" s="90"/>
    </row>
    <row r="4575" spans="1:8" s="17" customFormat="1" outlineLevel="2">
      <c r="A4575" s="89" t="s">
        <v>528</v>
      </c>
      <c r="B4575" s="104" t="s">
        <v>1026</v>
      </c>
      <c r="C4575" s="103" t="s">
        <v>1025</v>
      </c>
      <c r="D4575" s="161">
        <v>6008850</v>
      </c>
      <c r="E4575" s="161">
        <v>5401000</v>
      </c>
      <c r="F4575" s="162">
        <f t="shared" si="249"/>
        <v>607850</v>
      </c>
      <c r="G4575" s="52">
        <f t="shared" si="250"/>
        <v>0.898840876374015</v>
      </c>
      <c r="H4575" s="90"/>
    </row>
    <row r="4576" spans="1:8" s="17" customFormat="1" outlineLevel="2">
      <c r="A4576" s="89" t="s">
        <v>528</v>
      </c>
      <c r="B4576" s="104" t="s">
        <v>1024</v>
      </c>
      <c r="C4576" s="103" t="s">
        <v>1023</v>
      </c>
      <c r="D4576" s="161">
        <v>3505163</v>
      </c>
      <c r="E4576" s="161">
        <v>3149999.99</v>
      </c>
      <c r="F4576" s="162">
        <f t="shared" si="249"/>
        <v>355163.00999999978</v>
      </c>
      <c r="G4576" s="52">
        <f t="shared" si="250"/>
        <v>0.8986743241327152</v>
      </c>
      <c r="H4576" s="90"/>
    </row>
    <row r="4577" spans="1:8" s="17" customFormat="1" outlineLevel="2">
      <c r="A4577" s="89" t="s">
        <v>528</v>
      </c>
      <c r="B4577" s="104" t="s">
        <v>1022</v>
      </c>
      <c r="C4577" s="103" t="s">
        <v>1021</v>
      </c>
      <c r="D4577" s="161">
        <v>1001475</v>
      </c>
      <c r="E4577" s="161">
        <v>602159.94999999995</v>
      </c>
      <c r="F4577" s="162">
        <f t="shared" si="249"/>
        <v>399315.05000000005</v>
      </c>
      <c r="G4577" s="52">
        <f t="shared" si="250"/>
        <v>0.6012730722184777</v>
      </c>
      <c r="H4577" s="90"/>
    </row>
    <row r="4578" spans="1:8" s="17" customFormat="1" ht="25.5" outlineLevel="2">
      <c r="A4578" s="89" t="s">
        <v>528</v>
      </c>
      <c r="B4578" s="104" t="s">
        <v>1020</v>
      </c>
      <c r="C4578" s="103" t="s">
        <v>1019</v>
      </c>
      <c r="D4578" s="161">
        <v>1001475</v>
      </c>
      <c r="E4578" s="161">
        <v>850000</v>
      </c>
      <c r="F4578" s="162">
        <f t="shared" si="249"/>
        <v>151475</v>
      </c>
      <c r="G4578" s="52">
        <f t="shared" si="250"/>
        <v>0.84874809655757755</v>
      </c>
      <c r="H4578" s="90"/>
    </row>
    <row r="4579" spans="1:8" s="17" customFormat="1" ht="25.5" outlineLevel="2">
      <c r="A4579" s="89" t="s">
        <v>528</v>
      </c>
      <c r="B4579" s="104" t="s">
        <v>1018</v>
      </c>
      <c r="C4579" s="103" t="s">
        <v>1017</v>
      </c>
      <c r="D4579" s="161">
        <v>3004425</v>
      </c>
      <c r="E4579" s="161">
        <v>2700000</v>
      </c>
      <c r="F4579" s="162">
        <f t="shared" si="249"/>
        <v>304425</v>
      </c>
      <c r="G4579" s="52">
        <f t="shared" si="250"/>
        <v>0.89867445517861155</v>
      </c>
      <c r="H4579" s="90"/>
    </row>
    <row r="4580" spans="1:8" s="17" customFormat="1" ht="25.5" outlineLevel="2">
      <c r="A4580" s="89" t="s">
        <v>528</v>
      </c>
      <c r="B4580" s="104" t="s">
        <v>1014</v>
      </c>
      <c r="C4580" s="103" t="s">
        <v>1013</v>
      </c>
      <c r="D4580" s="161">
        <v>4005900</v>
      </c>
      <c r="E4580" s="161">
        <v>1740000</v>
      </c>
      <c r="F4580" s="162">
        <f t="shared" si="249"/>
        <v>2265900</v>
      </c>
      <c r="G4580" s="52">
        <f t="shared" si="250"/>
        <v>0.4343593200029956</v>
      </c>
      <c r="H4580" s="90"/>
    </row>
    <row r="4581" spans="1:8" s="17" customFormat="1" ht="25.5" outlineLevel="2">
      <c r="A4581" s="89" t="s">
        <v>528</v>
      </c>
      <c r="B4581" s="104" t="s">
        <v>1012</v>
      </c>
      <c r="C4581" s="103" t="s">
        <v>1011</v>
      </c>
      <c r="D4581" s="161">
        <v>4667375</v>
      </c>
      <c r="E4581" s="161">
        <v>1039205.68</v>
      </c>
      <c r="F4581" s="162">
        <f t="shared" si="249"/>
        <v>3628169.32</v>
      </c>
      <c r="G4581" s="52">
        <f t="shared" si="250"/>
        <v>0.22265313586330648</v>
      </c>
      <c r="H4581" s="90"/>
    </row>
    <row r="4582" spans="1:8" s="17" customFormat="1" outlineLevel="2">
      <c r="A4582" s="89" t="s">
        <v>528</v>
      </c>
      <c r="B4582" s="104" t="s">
        <v>1006</v>
      </c>
      <c r="C4582" s="103" t="s">
        <v>1005</v>
      </c>
      <c r="D4582" s="161">
        <v>4005900</v>
      </c>
      <c r="E4582" s="161">
        <v>2857391.5</v>
      </c>
      <c r="F4582" s="162">
        <f t="shared" si="249"/>
        <v>1148508.5</v>
      </c>
      <c r="G4582" s="52">
        <f t="shared" si="250"/>
        <v>0.71329576374847103</v>
      </c>
      <c r="H4582" s="90"/>
    </row>
    <row r="4583" spans="1:8" s="17" customFormat="1" outlineLevel="2">
      <c r="A4583" s="89" t="s">
        <v>528</v>
      </c>
      <c r="B4583" s="104" t="s">
        <v>1004</v>
      </c>
      <c r="C4583" s="103" t="s">
        <v>1003</v>
      </c>
      <c r="D4583" s="161">
        <v>20029501</v>
      </c>
      <c r="E4583" s="161">
        <v>19000000</v>
      </c>
      <c r="F4583" s="162">
        <f t="shared" si="249"/>
        <v>1029501</v>
      </c>
      <c r="G4583" s="52">
        <f t="shared" si="250"/>
        <v>0.94860076643946345</v>
      </c>
      <c r="H4583" s="90"/>
    </row>
    <row r="4584" spans="1:8" s="17" customFormat="1" outlineLevel="2">
      <c r="A4584" s="89" t="s">
        <v>528</v>
      </c>
      <c r="B4584" s="104" t="s">
        <v>1002</v>
      </c>
      <c r="C4584" s="103" t="s">
        <v>1001</v>
      </c>
      <c r="D4584" s="161">
        <v>1502212</v>
      </c>
      <c r="E4584" s="161">
        <v>1104000</v>
      </c>
      <c r="F4584" s="162">
        <f t="shared" si="249"/>
        <v>398212</v>
      </c>
      <c r="G4584" s="52">
        <f t="shared" si="250"/>
        <v>0.73491624351289964</v>
      </c>
      <c r="H4584" s="90"/>
    </row>
    <row r="4585" spans="1:8" s="17" customFormat="1" outlineLevel="2">
      <c r="A4585" s="89" t="s">
        <v>528</v>
      </c>
      <c r="B4585" s="104" t="s">
        <v>1000</v>
      </c>
      <c r="C4585" s="103" t="s">
        <v>999</v>
      </c>
      <c r="D4585" s="161">
        <v>15022126</v>
      </c>
      <c r="E4585" s="161">
        <v>6346313.8200000003</v>
      </c>
      <c r="F4585" s="162">
        <f t="shared" si="249"/>
        <v>8675812.1799999997</v>
      </c>
      <c r="G4585" s="52">
        <f t="shared" si="250"/>
        <v>0.42246442480911162</v>
      </c>
      <c r="H4585" s="90"/>
    </row>
    <row r="4586" spans="1:8" s="17" customFormat="1" outlineLevel="2">
      <c r="A4586" s="89" t="s">
        <v>528</v>
      </c>
      <c r="B4586" s="104" t="s">
        <v>998</v>
      </c>
      <c r="C4586" s="103" t="s">
        <v>997</v>
      </c>
      <c r="D4586" s="161">
        <v>4005900</v>
      </c>
      <c r="E4586" s="161">
        <v>1069776</v>
      </c>
      <c r="F4586" s="162">
        <f t="shared" si="249"/>
        <v>2936124</v>
      </c>
      <c r="G4586" s="52">
        <f t="shared" si="250"/>
        <v>0.26705010110087618</v>
      </c>
      <c r="H4586" s="90"/>
    </row>
    <row r="4587" spans="1:8" s="17" customFormat="1" ht="38.25" outlineLevel="2">
      <c r="A4587" s="89" t="s">
        <v>528</v>
      </c>
      <c r="B4587" s="104" t="s">
        <v>996</v>
      </c>
      <c r="C4587" s="103" t="s">
        <v>995</v>
      </c>
      <c r="D4587" s="161">
        <v>2503688</v>
      </c>
      <c r="E4587" s="161">
        <v>2250000</v>
      </c>
      <c r="F4587" s="162">
        <f t="shared" si="249"/>
        <v>253688</v>
      </c>
      <c r="G4587" s="52">
        <f t="shared" si="250"/>
        <v>0.89867427570847491</v>
      </c>
      <c r="H4587" s="90"/>
    </row>
    <row r="4588" spans="1:8" s="17" customFormat="1" ht="25.5" outlineLevel="2">
      <c r="A4588" s="89" t="s">
        <v>528</v>
      </c>
      <c r="B4588" s="104" t="s">
        <v>994</v>
      </c>
      <c r="C4588" s="103" t="s">
        <v>993</v>
      </c>
      <c r="D4588" s="161">
        <v>15022126</v>
      </c>
      <c r="E4588" s="161">
        <v>14995217.359999999</v>
      </c>
      <c r="F4588" s="162">
        <f t="shared" ref="F4588:F4605" si="251">D4588-E4588</f>
        <v>26908.640000000596</v>
      </c>
      <c r="G4588" s="52">
        <f t="shared" ref="G4588:G4605" si="252">E4588/D4588</f>
        <v>0.99820873290504952</v>
      </c>
      <c r="H4588" s="90"/>
    </row>
    <row r="4589" spans="1:8" s="17" customFormat="1" ht="25.5" outlineLevel="2">
      <c r="A4589" s="89" t="s">
        <v>528</v>
      </c>
      <c r="B4589" s="104" t="s">
        <v>992</v>
      </c>
      <c r="C4589" s="103" t="s">
        <v>991</v>
      </c>
      <c r="D4589" s="161">
        <v>2503688</v>
      </c>
      <c r="E4589" s="161">
        <v>2500000</v>
      </c>
      <c r="F4589" s="162">
        <f t="shared" si="251"/>
        <v>3688</v>
      </c>
      <c r="G4589" s="52">
        <f t="shared" si="252"/>
        <v>0.99852697300941651</v>
      </c>
      <c r="H4589" s="90"/>
    </row>
    <row r="4590" spans="1:8" s="17" customFormat="1" outlineLevel="2">
      <c r="A4590" s="89" t="s">
        <v>528</v>
      </c>
      <c r="B4590" s="104" t="s">
        <v>990</v>
      </c>
      <c r="C4590" s="103" t="s">
        <v>989</v>
      </c>
      <c r="D4590" s="161">
        <v>2342950</v>
      </c>
      <c r="E4590" s="161">
        <v>1999995.84</v>
      </c>
      <c r="F4590" s="162">
        <f t="shared" si="251"/>
        <v>342954.15999999992</v>
      </c>
      <c r="G4590" s="52">
        <f t="shared" si="252"/>
        <v>0.85362292835954678</v>
      </c>
      <c r="H4590" s="90"/>
    </row>
    <row r="4591" spans="1:8" s="17" customFormat="1" outlineLevel="2">
      <c r="A4591" s="89" t="s">
        <v>528</v>
      </c>
      <c r="B4591" s="104" t="s">
        <v>988</v>
      </c>
      <c r="C4591" s="103" t="s">
        <v>987</v>
      </c>
      <c r="D4591" s="161">
        <v>2002950</v>
      </c>
      <c r="E4591" s="161">
        <v>1800000</v>
      </c>
      <c r="F4591" s="162">
        <f t="shared" si="251"/>
        <v>202950</v>
      </c>
      <c r="G4591" s="52">
        <f t="shared" si="252"/>
        <v>0.89867445517861155</v>
      </c>
      <c r="H4591" s="90"/>
    </row>
    <row r="4592" spans="1:8" s="17" customFormat="1" outlineLevel="2">
      <c r="A4592" s="89" t="s">
        <v>528</v>
      </c>
      <c r="B4592" s="104" t="s">
        <v>10412</v>
      </c>
      <c r="C4592" s="103" t="s">
        <v>10411</v>
      </c>
      <c r="D4592" s="161">
        <v>30070242</v>
      </c>
      <c r="E4592" s="161">
        <v>23501206.829999998</v>
      </c>
      <c r="F4592" s="162">
        <f t="shared" si="251"/>
        <v>6569035.1700000018</v>
      </c>
      <c r="G4592" s="52">
        <f t="shared" si="252"/>
        <v>0.781543654686916</v>
      </c>
      <c r="H4592" s="90"/>
    </row>
    <row r="4593" spans="1:8" s="17" customFormat="1" outlineLevel="2">
      <c r="A4593" s="89" t="s">
        <v>528</v>
      </c>
      <c r="B4593" s="104" t="s">
        <v>10410</v>
      </c>
      <c r="C4593" s="103" t="s">
        <v>10409</v>
      </c>
      <c r="D4593" s="161">
        <v>10023414</v>
      </c>
      <c r="E4593" s="161">
        <v>10000000</v>
      </c>
      <c r="F4593" s="162">
        <f t="shared" si="251"/>
        <v>23414</v>
      </c>
      <c r="G4593" s="52">
        <f t="shared" si="252"/>
        <v>0.99766406934802854</v>
      </c>
      <c r="H4593" s="90"/>
    </row>
    <row r="4594" spans="1:8" s="17" customFormat="1" ht="25.5" outlineLevel="2">
      <c r="A4594" s="89" t="s">
        <v>528</v>
      </c>
      <c r="B4594" s="104" t="s">
        <v>10408</v>
      </c>
      <c r="C4594" s="103" t="s">
        <v>10407</v>
      </c>
      <c r="D4594" s="161">
        <v>300702</v>
      </c>
      <c r="E4594" s="161">
        <v>41150</v>
      </c>
      <c r="F4594" s="162">
        <f t="shared" si="251"/>
        <v>259552</v>
      </c>
      <c r="G4594" s="52">
        <f t="shared" si="252"/>
        <v>0.13684644598306628</v>
      </c>
      <c r="H4594" s="90"/>
    </row>
    <row r="4595" spans="1:8" s="17" customFormat="1" ht="25.5" outlineLevel="2">
      <c r="A4595" s="89" t="s">
        <v>528</v>
      </c>
      <c r="B4595" s="104" t="s">
        <v>10406</v>
      </c>
      <c r="C4595" s="103" t="s">
        <v>10405</v>
      </c>
      <c r="D4595" s="161">
        <v>29110242</v>
      </c>
      <c r="E4595" s="161">
        <f>19340285.3+485782</f>
        <v>19826067.300000001</v>
      </c>
      <c r="F4595" s="162">
        <f t="shared" si="251"/>
        <v>9284174.6999999993</v>
      </c>
      <c r="G4595" s="52">
        <f t="shared" si="252"/>
        <v>0.68106844663125787</v>
      </c>
      <c r="H4595" s="90"/>
    </row>
    <row r="4596" spans="1:8" s="17" customFormat="1" ht="25.5" outlineLevel="2">
      <c r="A4596" s="89" t="s">
        <v>528</v>
      </c>
      <c r="B4596" s="104" t="s">
        <v>10404</v>
      </c>
      <c r="C4596" s="103" t="s">
        <v>10403</v>
      </c>
      <c r="D4596" s="161">
        <v>6515219</v>
      </c>
      <c r="E4596" s="161">
        <v>6491779.29</v>
      </c>
      <c r="F4596" s="162">
        <f t="shared" si="251"/>
        <v>23439.709999999963</v>
      </c>
      <c r="G4596" s="52">
        <f t="shared" si="252"/>
        <v>0.99640231433509752</v>
      </c>
      <c r="H4596" s="90"/>
    </row>
    <row r="4597" spans="1:8" s="17" customFormat="1" ht="25.5" outlineLevel="2">
      <c r="A4597" s="89" t="s">
        <v>528</v>
      </c>
      <c r="B4597" s="104" t="s">
        <v>10400</v>
      </c>
      <c r="C4597" s="103" t="s">
        <v>10399</v>
      </c>
      <c r="D4597" s="161">
        <v>6515219</v>
      </c>
      <c r="E4597" s="161">
        <f>6292084.49+47500</f>
        <v>6339584.4900000002</v>
      </c>
      <c r="F4597" s="162">
        <f t="shared" si="251"/>
        <v>175634.50999999978</v>
      </c>
      <c r="G4597" s="52">
        <f t="shared" si="252"/>
        <v>0.97304242420707576</v>
      </c>
      <c r="H4597" s="90"/>
    </row>
    <row r="4598" spans="1:8" s="17" customFormat="1" ht="25.5" outlineLevel="2">
      <c r="A4598" s="89" t="s">
        <v>528</v>
      </c>
      <c r="B4598" s="104" t="s">
        <v>10398</v>
      </c>
      <c r="C4598" s="103" t="s">
        <v>10397</v>
      </c>
      <c r="D4598" s="161">
        <v>2004683</v>
      </c>
      <c r="E4598" s="161">
        <v>412000</v>
      </c>
      <c r="F4598" s="162">
        <f t="shared" si="251"/>
        <v>1592683</v>
      </c>
      <c r="G4598" s="52">
        <f t="shared" si="252"/>
        <v>0.20551877778182387</v>
      </c>
      <c r="H4598" s="90"/>
    </row>
    <row r="4599" spans="1:8" s="17" customFormat="1" ht="25.5" outlineLevel="2">
      <c r="A4599" s="89" t="s">
        <v>528</v>
      </c>
      <c r="B4599" s="104" t="s">
        <v>10395</v>
      </c>
      <c r="C4599" s="103" t="s">
        <v>10394</v>
      </c>
      <c r="D4599" s="161">
        <v>5011707</v>
      </c>
      <c r="E4599" s="161">
        <v>840000</v>
      </c>
      <c r="F4599" s="162">
        <f t="shared" si="251"/>
        <v>4171707</v>
      </c>
      <c r="G4599" s="52">
        <f t="shared" si="252"/>
        <v>0.1676075636504688</v>
      </c>
      <c r="H4599" s="90"/>
    </row>
    <row r="4600" spans="1:8" s="17" customFormat="1" outlineLevel="2">
      <c r="A4600" s="89" t="s">
        <v>528</v>
      </c>
      <c r="B4600" s="104" t="s">
        <v>10393</v>
      </c>
      <c r="C4600" s="103" t="s">
        <v>10392</v>
      </c>
      <c r="D4600" s="161">
        <v>6214517</v>
      </c>
      <c r="E4600" s="161">
        <v>5748163.7400000002</v>
      </c>
      <c r="F4600" s="162">
        <f t="shared" si="251"/>
        <v>466353.25999999978</v>
      </c>
      <c r="G4600" s="52">
        <f t="shared" si="252"/>
        <v>0.92495744077938802</v>
      </c>
      <c r="H4600" s="90"/>
    </row>
    <row r="4601" spans="1:8" s="17" customFormat="1" ht="25.5" outlineLevel="2">
      <c r="A4601" s="89" t="s">
        <v>528</v>
      </c>
      <c r="B4601" s="104" t="s">
        <v>10391</v>
      </c>
      <c r="C4601" s="103" t="s">
        <v>10390</v>
      </c>
      <c r="D4601" s="161">
        <v>2505853</v>
      </c>
      <c r="E4601" s="161">
        <f>2261318.62+3977.85</f>
        <v>2265296.4700000002</v>
      </c>
      <c r="F4601" s="162">
        <f t="shared" si="251"/>
        <v>240556.5299999998</v>
      </c>
      <c r="G4601" s="52">
        <f t="shared" si="252"/>
        <v>0.90400213819406017</v>
      </c>
      <c r="H4601" s="90"/>
    </row>
    <row r="4602" spans="1:8" s="17" customFormat="1" ht="25.5" outlineLevel="2">
      <c r="A4602" s="89" t="s">
        <v>528</v>
      </c>
      <c r="B4602" s="104" t="s">
        <v>10389</v>
      </c>
      <c r="C4602" s="103" t="s">
        <v>10388</v>
      </c>
      <c r="D4602" s="161">
        <v>1002341</v>
      </c>
      <c r="E4602" s="161">
        <v>899999.02</v>
      </c>
      <c r="F4602" s="162">
        <f t="shared" si="251"/>
        <v>102341.97999999998</v>
      </c>
      <c r="G4602" s="52">
        <f t="shared" si="252"/>
        <v>0.8978970430222849</v>
      </c>
      <c r="H4602" s="90"/>
    </row>
    <row r="4603" spans="1:8" s="17" customFormat="1" ht="25.5" outlineLevel="2">
      <c r="A4603" s="89" t="s">
        <v>528</v>
      </c>
      <c r="B4603" s="104" t="s">
        <v>10387</v>
      </c>
      <c r="C4603" s="103" t="s">
        <v>10386</v>
      </c>
      <c r="D4603" s="161">
        <v>3007024</v>
      </c>
      <c r="E4603" s="161">
        <v>2554794.02</v>
      </c>
      <c r="F4603" s="162">
        <f t="shared" si="251"/>
        <v>452229.98</v>
      </c>
      <c r="G4603" s="52">
        <f t="shared" si="252"/>
        <v>0.84960878928801364</v>
      </c>
      <c r="H4603" s="90"/>
    </row>
    <row r="4604" spans="1:8" s="17" customFormat="1" ht="25.5" outlineLevel="2">
      <c r="A4604" s="89" t="s">
        <v>528</v>
      </c>
      <c r="B4604" s="104" t="s">
        <v>10385</v>
      </c>
      <c r="C4604" s="103" t="s">
        <v>10384</v>
      </c>
      <c r="D4604" s="161">
        <v>4009366</v>
      </c>
      <c r="E4604" s="161">
        <v>1829095.03</v>
      </c>
      <c r="F4604" s="162">
        <f t="shared" si="251"/>
        <v>2180270.9699999997</v>
      </c>
      <c r="G4604" s="52">
        <f t="shared" si="252"/>
        <v>0.4562055521995248</v>
      </c>
      <c r="H4604" s="90"/>
    </row>
    <row r="4605" spans="1:8" s="17" customFormat="1" ht="25.5" outlineLevel="2">
      <c r="A4605" s="89" t="s">
        <v>528</v>
      </c>
      <c r="B4605" s="104" t="s">
        <v>10383</v>
      </c>
      <c r="C4605" s="103" t="s">
        <v>10382</v>
      </c>
      <c r="D4605" s="161">
        <v>6014048</v>
      </c>
      <c r="E4605" s="161">
        <f>5313730.97+11015.15</f>
        <v>5324746.12</v>
      </c>
      <c r="F4605" s="162">
        <f t="shared" si="251"/>
        <v>689301.87999999989</v>
      </c>
      <c r="G4605" s="52">
        <f t="shared" si="252"/>
        <v>0.88538470594182161</v>
      </c>
      <c r="H4605" s="90"/>
    </row>
    <row r="4606" spans="1:8" s="102" customFormat="1" outlineLevel="1">
      <c r="A4606" s="91" t="s">
        <v>11206</v>
      </c>
      <c r="B4606" s="104"/>
      <c r="C4606" s="103"/>
      <c r="D4606" s="161"/>
      <c r="E4606" s="161"/>
      <c r="F4606" s="162">
        <f>SUBTOTAL(9,F4556:F4605)</f>
        <v>54832373.359999999</v>
      </c>
      <c r="G4606" s="52"/>
      <c r="H4606" s="90"/>
    </row>
    <row r="4607" spans="1:8" s="102" customFormat="1" ht="38.25" outlineLevel="2">
      <c r="A4607" s="89" t="s">
        <v>490</v>
      </c>
      <c r="B4607" s="104" t="s">
        <v>491</v>
      </c>
      <c r="C4607" s="103" t="s">
        <v>492</v>
      </c>
      <c r="D4607" s="161">
        <v>31824633.870000001</v>
      </c>
      <c r="E4607" s="161">
        <v>15304111</v>
      </c>
      <c r="F4607" s="162">
        <v>332820.15999999997</v>
      </c>
      <c r="G4607" s="52">
        <f t="shared" ref="G4607:G4638" si="253">E4607/D4607</f>
        <v>0.48088883166780638</v>
      </c>
      <c r="H4607" s="100" t="s">
        <v>12318</v>
      </c>
    </row>
    <row r="4608" spans="1:8" s="17" customFormat="1" outlineLevel="2">
      <c r="A4608" s="89" t="s">
        <v>490</v>
      </c>
      <c r="B4608" s="104" t="s">
        <v>493</v>
      </c>
      <c r="C4608" s="103" t="s">
        <v>494</v>
      </c>
      <c r="D4608" s="161">
        <v>17753906</v>
      </c>
      <c r="E4608" s="161">
        <v>17732453</v>
      </c>
      <c r="F4608" s="162">
        <f t="shared" ref="F4608:F4639" si="254">D4608-E4608</f>
        <v>21453</v>
      </c>
      <c r="G4608" s="52">
        <f t="shared" si="253"/>
        <v>0.99879164618760519</v>
      </c>
      <c r="H4608" s="90"/>
    </row>
    <row r="4609" spans="1:8" s="17" customFormat="1" outlineLevel="2">
      <c r="A4609" s="89" t="s">
        <v>490</v>
      </c>
      <c r="B4609" s="104" t="s">
        <v>495</v>
      </c>
      <c r="C4609" s="103" t="s">
        <v>496</v>
      </c>
      <c r="D4609" s="161">
        <v>1600000</v>
      </c>
      <c r="E4609" s="161">
        <v>1543169</v>
      </c>
      <c r="F4609" s="162">
        <f t="shared" si="254"/>
        <v>56831</v>
      </c>
      <c r="G4609" s="52">
        <f t="shared" si="253"/>
        <v>0.96448062499999998</v>
      </c>
      <c r="H4609" s="90"/>
    </row>
    <row r="4610" spans="1:8" s="17" customFormat="1" ht="25.5" outlineLevel="2">
      <c r="A4610" s="89" t="s">
        <v>490</v>
      </c>
      <c r="B4610" s="104" t="s">
        <v>11509</v>
      </c>
      <c r="C4610" s="103" t="s">
        <v>11510</v>
      </c>
      <c r="D4610" s="161">
        <v>9754286</v>
      </c>
      <c r="E4610" s="161">
        <v>9534408.7100000009</v>
      </c>
      <c r="F4610" s="162">
        <f t="shared" si="254"/>
        <v>219877.28999999911</v>
      </c>
      <c r="G4610" s="52">
        <f t="shared" si="253"/>
        <v>0.97745839213654395</v>
      </c>
      <c r="H4610" s="90"/>
    </row>
    <row r="4611" spans="1:8" s="17" customFormat="1" ht="25.5" outlineLevel="2">
      <c r="A4611" s="89" t="s">
        <v>490</v>
      </c>
      <c r="B4611" s="104" t="s">
        <v>497</v>
      </c>
      <c r="C4611" s="103" t="s">
        <v>498</v>
      </c>
      <c r="D4611" s="161">
        <v>6176224</v>
      </c>
      <c r="E4611" s="161">
        <v>6176223</v>
      </c>
      <c r="F4611" s="162">
        <f t="shared" si="254"/>
        <v>1</v>
      </c>
      <c r="G4611" s="52">
        <f t="shared" si="253"/>
        <v>0.99999983808877402</v>
      </c>
      <c r="H4611" s="90"/>
    </row>
    <row r="4612" spans="1:8" s="17" customFormat="1" outlineLevel="2">
      <c r="A4612" s="89" t="s">
        <v>490</v>
      </c>
      <c r="B4612" s="104" t="s">
        <v>499</v>
      </c>
      <c r="C4612" s="103" t="s">
        <v>500</v>
      </c>
      <c r="D4612" s="161">
        <v>4798056</v>
      </c>
      <c r="E4612" s="161">
        <v>4603235.7699999996</v>
      </c>
      <c r="F4612" s="162">
        <f t="shared" si="254"/>
        <v>194820.23000000045</v>
      </c>
      <c r="G4612" s="52">
        <f t="shared" si="253"/>
        <v>0.95939600746635711</v>
      </c>
      <c r="H4612" s="90"/>
    </row>
    <row r="4613" spans="1:8" s="17" customFormat="1" ht="25.5" outlineLevel="2">
      <c r="A4613" s="89" t="s">
        <v>490</v>
      </c>
      <c r="B4613" s="104" t="s">
        <v>501</v>
      </c>
      <c r="C4613" s="103" t="s">
        <v>502</v>
      </c>
      <c r="D4613" s="161">
        <v>3075299</v>
      </c>
      <c r="E4613" s="161">
        <v>3029000</v>
      </c>
      <c r="F4613" s="162">
        <f t="shared" si="254"/>
        <v>46299</v>
      </c>
      <c r="G4613" s="52">
        <f t="shared" si="253"/>
        <v>0.98494487853051038</v>
      </c>
      <c r="H4613" s="90"/>
    </row>
    <row r="4614" spans="1:8" s="17" customFormat="1" outlineLevel="2">
      <c r="A4614" s="89" t="s">
        <v>490</v>
      </c>
      <c r="B4614" s="104" t="s">
        <v>505</v>
      </c>
      <c r="C4614" s="103" t="s">
        <v>506</v>
      </c>
      <c r="D4614" s="161">
        <v>10738444</v>
      </c>
      <c r="E4614" s="161">
        <v>6749428.4900000002</v>
      </c>
      <c r="F4614" s="162">
        <f t="shared" si="254"/>
        <v>3989015.51</v>
      </c>
      <c r="G4614" s="52">
        <f t="shared" si="253"/>
        <v>0.62852946758394423</v>
      </c>
      <c r="H4614" s="90"/>
    </row>
    <row r="4615" spans="1:8" s="17" customFormat="1" ht="25.5" outlineLevel="2">
      <c r="A4615" s="89" t="s">
        <v>490</v>
      </c>
      <c r="B4615" s="104" t="s">
        <v>9120</v>
      </c>
      <c r="C4615" s="103" t="s">
        <v>9119</v>
      </c>
      <c r="D4615" s="161">
        <v>7688246</v>
      </c>
      <c r="E4615" s="161">
        <v>5628000</v>
      </c>
      <c r="F4615" s="162">
        <f t="shared" si="254"/>
        <v>2060246</v>
      </c>
      <c r="G4615" s="52">
        <f t="shared" si="253"/>
        <v>0.7320265246455433</v>
      </c>
      <c r="H4615" s="90"/>
    </row>
    <row r="4616" spans="1:8" s="17" customFormat="1" outlineLevel="2">
      <c r="A4616" s="89" t="s">
        <v>490</v>
      </c>
      <c r="B4616" s="104" t="s">
        <v>9118</v>
      </c>
      <c r="C4616" s="103" t="s">
        <v>9117</v>
      </c>
      <c r="D4616" s="161">
        <v>9225895</v>
      </c>
      <c r="E4616" s="161">
        <v>8573852</v>
      </c>
      <c r="F4616" s="162">
        <f t="shared" si="254"/>
        <v>652043</v>
      </c>
      <c r="G4616" s="52">
        <f t="shared" si="253"/>
        <v>0.92932468882422792</v>
      </c>
      <c r="H4616" s="90"/>
    </row>
    <row r="4617" spans="1:8" s="17" customFormat="1" outlineLevel="2">
      <c r="A4617" s="89" t="s">
        <v>490</v>
      </c>
      <c r="B4617" s="104" t="s">
        <v>11979</v>
      </c>
      <c r="C4617" s="103" t="s">
        <v>11980</v>
      </c>
      <c r="D4617" s="161">
        <v>1092841</v>
      </c>
      <c r="E4617" s="161">
        <v>1092734.6499999999</v>
      </c>
      <c r="F4617" s="162">
        <f t="shared" si="254"/>
        <v>106.35000000009313</v>
      </c>
      <c r="G4617" s="52">
        <f t="shared" si="253"/>
        <v>0.99990268483704392</v>
      </c>
      <c r="H4617" s="90"/>
    </row>
    <row r="4618" spans="1:8" s="17" customFormat="1" ht="25.5" outlineLevel="2">
      <c r="A4618" s="89" t="s">
        <v>490</v>
      </c>
      <c r="B4618" s="104" t="s">
        <v>9116</v>
      </c>
      <c r="C4618" s="103" t="s">
        <v>9115</v>
      </c>
      <c r="D4618" s="161">
        <v>1537648</v>
      </c>
      <c r="E4618" s="161">
        <v>1379686.63</v>
      </c>
      <c r="F4618" s="162">
        <f t="shared" si="254"/>
        <v>157961.37000000011</v>
      </c>
      <c r="G4618" s="52">
        <f t="shared" si="253"/>
        <v>0.89727078629179102</v>
      </c>
      <c r="H4618" s="90"/>
    </row>
    <row r="4619" spans="1:8" s="17" customFormat="1" ht="25.5" outlineLevel="2">
      <c r="A4619" s="89" t="s">
        <v>490</v>
      </c>
      <c r="B4619" s="104" t="s">
        <v>9114</v>
      </c>
      <c r="C4619" s="103" t="s">
        <v>9113</v>
      </c>
      <c r="D4619" s="161">
        <v>4100398</v>
      </c>
      <c r="E4619" s="161">
        <v>1269957.02</v>
      </c>
      <c r="F4619" s="162">
        <f t="shared" si="254"/>
        <v>2830440.98</v>
      </c>
      <c r="G4619" s="52">
        <f t="shared" si="253"/>
        <v>0.30971554956372527</v>
      </c>
      <c r="H4619" s="90"/>
    </row>
    <row r="4620" spans="1:8" s="17" customFormat="1" outlineLevel="2">
      <c r="A4620" s="89" t="s">
        <v>490</v>
      </c>
      <c r="B4620" s="104" t="s">
        <v>9112</v>
      </c>
      <c r="C4620" s="103" t="s">
        <v>9111</v>
      </c>
      <c r="D4620" s="161">
        <v>768825</v>
      </c>
      <c r="E4620" s="161">
        <v>487761</v>
      </c>
      <c r="F4620" s="162">
        <f t="shared" si="254"/>
        <v>281064</v>
      </c>
      <c r="G4620" s="52">
        <f t="shared" si="253"/>
        <v>0.63442395863818168</v>
      </c>
      <c r="H4620" s="90"/>
    </row>
    <row r="4621" spans="1:8" s="17" customFormat="1" ht="25.5" outlineLevel="2">
      <c r="A4621" s="89" t="s">
        <v>490</v>
      </c>
      <c r="B4621" s="104" t="s">
        <v>9110</v>
      </c>
      <c r="C4621" s="103" t="s">
        <v>9109</v>
      </c>
      <c r="D4621" s="161">
        <v>512549</v>
      </c>
      <c r="E4621" s="161">
        <v>478492</v>
      </c>
      <c r="F4621" s="162">
        <f t="shared" si="254"/>
        <v>34057</v>
      </c>
      <c r="G4621" s="52">
        <f t="shared" si="253"/>
        <v>0.93355366999057654</v>
      </c>
      <c r="H4621" s="90"/>
    </row>
    <row r="4622" spans="1:8" s="17" customFormat="1" ht="38.25" outlineLevel="2">
      <c r="A4622" s="89" t="s">
        <v>490</v>
      </c>
      <c r="B4622" s="104" t="s">
        <v>9108</v>
      </c>
      <c r="C4622" s="103" t="s">
        <v>9107</v>
      </c>
      <c r="D4622" s="161">
        <v>768825</v>
      </c>
      <c r="E4622" s="161">
        <v>605568</v>
      </c>
      <c r="F4622" s="162">
        <f t="shared" si="254"/>
        <v>163257</v>
      </c>
      <c r="G4622" s="52">
        <f t="shared" si="253"/>
        <v>0.78765388742561704</v>
      </c>
      <c r="H4622" s="90"/>
    </row>
    <row r="4623" spans="1:8" s="17" customFormat="1" ht="38.25" outlineLevel="2">
      <c r="A4623" s="89" t="s">
        <v>490</v>
      </c>
      <c r="B4623" s="104" t="s">
        <v>11780</v>
      </c>
      <c r="C4623" s="103" t="s">
        <v>11781</v>
      </c>
      <c r="D4623" s="161">
        <v>256275</v>
      </c>
      <c r="E4623" s="161">
        <v>78694.22</v>
      </c>
      <c r="F4623" s="162">
        <f t="shared" si="254"/>
        <v>177580.78</v>
      </c>
      <c r="G4623" s="52">
        <f t="shared" si="253"/>
        <v>0.30706943712808504</v>
      </c>
      <c r="H4623" s="90"/>
    </row>
    <row r="4624" spans="1:8" s="17" customFormat="1" outlineLevel="2">
      <c r="A4624" s="89" t="s">
        <v>490</v>
      </c>
      <c r="B4624" s="104" t="s">
        <v>9106</v>
      </c>
      <c r="C4624" s="103" t="s">
        <v>9105</v>
      </c>
      <c r="D4624" s="161">
        <v>333158</v>
      </c>
      <c r="E4624" s="161">
        <v>325000</v>
      </c>
      <c r="F4624" s="162">
        <f t="shared" si="254"/>
        <v>8158</v>
      </c>
      <c r="G4624" s="52">
        <f t="shared" si="253"/>
        <v>0.97551311990106793</v>
      </c>
      <c r="H4624" s="90"/>
    </row>
    <row r="4625" spans="1:8" s="17" customFormat="1" ht="25.5" outlineLevel="2">
      <c r="A4625" s="89" t="s">
        <v>490</v>
      </c>
      <c r="B4625" s="104" t="s">
        <v>9104</v>
      </c>
      <c r="C4625" s="103" t="s">
        <v>9103</v>
      </c>
      <c r="D4625" s="161">
        <v>4958920</v>
      </c>
      <c r="E4625" s="161">
        <v>4884799</v>
      </c>
      <c r="F4625" s="162">
        <f t="shared" si="254"/>
        <v>74121</v>
      </c>
      <c r="G4625" s="52">
        <f t="shared" si="253"/>
        <v>0.9850529954102909</v>
      </c>
      <c r="H4625" s="90"/>
    </row>
    <row r="4626" spans="1:8" s="17" customFormat="1" ht="25.5" outlineLevel="2">
      <c r="A4626" s="89" t="s">
        <v>490</v>
      </c>
      <c r="B4626" s="104" t="s">
        <v>9102</v>
      </c>
      <c r="C4626" s="103" t="s">
        <v>9101</v>
      </c>
      <c r="D4626" s="161">
        <v>5125498</v>
      </c>
      <c r="E4626" s="161">
        <v>3555686.8</v>
      </c>
      <c r="F4626" s="162">
        <f t="shared" si="254"/>
        <v>1569811.2000000002</v>
      </c>
      <c r="G4626" s="52">
        <f t="shared" si="253"/>
        <v>0.69372513656233981</v>
      </c>
      <c r="H4626" s="90"/>
    </row>
    <row r="4627" spans="1:8" s="17" customFormat="1" outlineLevel="2">
      <c r="A4627" s="89" t="s">
        <v>490</v>
      </c>
      <c r="B4627" s="104" t="s">
        <v>9100</v>
      </c>
      <c r="C4627" s="103" t="s">
        <v>9099</v>
      </c>
      <c r="D4627" s="161">
        <v>3075299</v>
      </c>
      <c r="E4627" s="161">
        <v>2201391</v>
      </c>
      <c r="F4627" s="162">
        <f t="shared" si="254"/>
        <v>873908</v>
      </c>
      <c r="G4627" s="52">
        <f t="shared" si="253"/>
        <v>0.71582990792114853</v>
      </c>
      <c r="H4627" s="90"/>
    </row>
    <row r="4628" spans="1:8" s="17" customFormat="1" ht="25.5" outlineLevel="2">
      <c r="A4628" s="89" t="s">
        <v>490</v>
      </c>
      <c r="B4628" s="104" t="s">
        <v>507</v>
      </c>
      <c r="C4628" s="103" t="s">
        <v>508</v>
      </c>
      <c r="D4628" s="161">
        <v>717569</v>
      </c>
      <c r="E4628" s="161">
        <v>679411.53</v>
      </c>
      <c r="F4628" s="162">
        <f t="shared" si="254"/>
        <v>38157.469999999972</v>
      </c>
      <c r="G4628" s="52">
        <f t="shared" si="253"/>
        <v>0.94682397093519932</v>
      </c>
      <c r="H4628" s="90"/>
    </row>
    <row r="4629" spans="1:8" s="17" customFormat="1" ht="25.5" outlineLevel="2">
      <c r="A4629" s="89" t="s">
        <v>490</v>
      </c>
      <c r="B4629" s="104" t="s">
        <v>509</v>
      </c>
      <c r="C4629" s="103" t="s">
        <v>510</v>
      </c>
      <c r="D4629" s="161">
        <v>768825</v>
      </c>
      <c r="E4629" s="161">
        <v>673705</v>
      </c>
      <c r="F4629" s="162">
        <f t="shared" si="254"/>
        <v>95120</v>
      </c>
      <c r="G4629" s="52">
        <f t="shared" si="253"/>
        <v>0.87627873703378534</v>
      </c>
      <c r="H4629" s="90"/>
    </row>
    <row r="4630" spans="1:8" s="17" customFormat="1" ht="25.5" outlineLevel="2">
      <c r="A4630" s="89" t="s">
        <v>490</v>
      </c>
      <c r="B4630" s="104" t="s">
        <v>9098</v>
      </c>
      <c r="C4630" s="103" t="s">
        <v>9097</v>
      </c>
      <c r="D4630" s="161">
        <v>1537648</v>
      </c>
      <c r="E4630" s="161">
        <v>1441937</v>
      </c>
      <c r="F4630" s="162">
        <f t="shared" si="254"/>
        <v>95711</v>
      </c>
      <c r="G4630" s="52">
        <f t="shared" si="253"/>
        <v>0.93775493480952732</v>
      </c>
      <c r="H4630" s="90"/>
    </row>
    <row r="4631" spans="1:8" s="17" customFormat="1" ht="25.5" outlineLevel="2">
      <c r="A4631" s="89" t="s">
        <v>490</v>
      </c>
      <c r="B4631" s="104" t="s">
        <v>9094</v>
      </c>
      <c r="C4631" s="103" t="s">
        <v>9093</v>
      </c>
      <c r="D4631" s="161">
        <v>1537648</v>
      </c>
      <c r="E4631" s="161">
        <v>1285254</v>
      </c>
      <c r="F4631" s="162">
        <f t="shared" si="254"/>
        <v>252394</v>
      </c>
      <c r="G4631" s="52">
        <f t="shared" si="253"/>
        <v>0.83585710123513313</v>
      </c>
      <c r="H4631" s="90"/>
    </row>
    <row r="4632" spans="1:8" s="17" customFormat="1" ht="51" outlineLevel="2">
      <c r="A4632" s="89" t="s">
        <v>490</v>
      </c>
      <c r="B4632" s="104" t="s">
        <v>9092</v>
      </c>
      <c r="C4632" s="103" t="s">
        <v>9091</v>
      </c>
      <c r="D4632" s="161">
        <v>512549</v>
      </c>
      <c r="E4632" s="161">
        <v>474378.2</v>
      </c>
      <c r="F4632" s="162">
        <f t="shared" si="254"/>
        <v>38170.799999999988</v>
      </c>
      <c r="G4632" s="52">
        <f t="shared" si="253"/>
        <v>0.92552751054045568</v>
      </c>
      <c r="H4632" s="90"/>
    </row>
    <row r="4633" spans="1:8" s="17" customFormat="1" ht="25.5" outlineLevel="2">
      <c r="A4633" s="89" t="s">
        <v>490</v>
      </c>
      <c r="B4633" s="104" t="s">
        <v>9090</v>
      </c>
      <c r="C4633" s="103" t="s">
        <v>9089</v>
      </c>
      <c r="D4633" s="161">
        <v>21270813</v>
      </c>
      <c r="E4633" s="161">
        <v>21270762</v>
      </c>
      <c r="F4633" s="162">
        <f t="shared" si="254"/>
        <v>51</v>
      </c>
      <c r="G4633" s="52">
        <f t="shared" si="253"/>
        <v>0.99999760234834467</v>
      </c>
      <c r="H4633" s="90"/>
    </row>
    <row r="4634" spans="1:8" s="17" customFormat="1" ht="25.5" outlineLevel="2">
      <c r="A4634" s="89" t="s">
        <v>490</v>
      </c>
      <c r="B4634" s="104" t="s">
        <v>9088</v>
      </c>
      <c r="C4634" s="103" t="s">
        <v>9087</v>
      </c>
      <c r="D4634" s="161">
        <v>10250995</v>
      </c>
      <c r="E4634" s="161">
        <v>5293828</v>
      </c>
      <c r="F4634" s="162">
        <f t="shared" si="254"/>
        <v>4957167</v>
      </c>
      <c r="G4634" s="52">
        <f t="shared" si="253"/>
        <v>0.5164208937766529</v>
      </c>
      <c r="H4634" s="90"/>
    </row>
    <row r="4635" spans="1:8" s="17" customFormat="1" ht="25.5" outlineLevel="2">
      <c r="A4635" s="89" t="s">
        <v>490</v>
      </c>
      <c r="B4635" s="104" t="s">
        <v>9086</v>
      </c>
      <c r="C4635" s="103" t="s">
        <v>9085</v>
      </c>
      <c r="D4635" s="161">
        <v>512549</v>
      </c>
      <c r="E4635" s="161">
        <v>499999</v>
      </c>
      <c r="F4635" s="162">
        <f t="shared" si="254"/>
        <v>12550</v>
      </c>
      <c r="G4635" s="52">
        <f t="shared" si="253"/>
        <v>0.97551453617117578</v>
      </c>
      <c r="H4635" s="90"/>
    </row>
    <row r="4636" spans="1:8" s="17" customFormat="1" outlineLevel="2">
      <c r="A4636" s="89" t="s">
        <v>490</v>
      </c>
      <c r="B4636" s="104" t="s">
        <v>9084</v>
      </c>
      <c r="C4636" s="103" t="s">
        <v>9083</v>
      </c>
      <c r="D4636" s="161">
        <v>2075826</v>
      </c>
      <c r="E4636" s="161">
        <v>1948129</v>
      </c>
      <c r="F4636" s="162">
        <f t="shared" si="254"/>
        <v>127697</v>
      </c>
      <c r="G4636" s="52">
        <f t="shared" si="253"/>
        <v>0.93848376501691377</v>
      </c>
      <c r="H4636" s="90"/>
    </row>
    <row r="4637" spans="1:8" s="17" customFormat="1" ht="38.25" outlineLevel="2">
      <c r="A4637" s="89" t="s">
        <v>490</v>
      </c>
      <c r="B4637" s="104" t="s">
        <v>9082</v>
      </c>
      <c r="C4637" s="103" t="s">
        <v>9081</v>
      </c>
      <c r="D4637" s="161">
        <v>5381772</v>
      </c>
      <c r="E4637" s="161">
        <v>4155590.47</v>
      </c>
      <c r="F4637" s="162">
        <f t="shared" si="254"/>
        <v>1226181.5299999998</v>
      </c>
      <c r="G4637" s="52">
        <f t="shared" si="253"/>
        <v>0.77216026059818221</v>
      </c>
      <c r="H4637" s="90"/>
    </row>
    <row r="4638" spans="1:8" s="17" customFormat="1" ht="25.5" outlineLevel="2">
      <c r="A4638" s="89" t="s">
        <v>490</v>
      </c>
      <c r="B4638" s="104" t="s">
        <v>9080</v>
      </c>
      <c r="C4638" s="103" t="s">
        <v>9079</v>
      </c>
      <c r="D4638" s="161">
        <v>11532368</v>
      </c>
      <c r="E4638" s="161">
        <v>11353001</v>
      </c>
      <c r="F4638" s="162">
        <f t="shared" si="254"/>
        <v>179367</v>
      </c>
      <c r="G4638" s="52">
        <f t="shared" si="253"/>
        <v>0.98444664617015343</v>
      </c>
      <c r="H4638" s="90"/>
    </row>
    <row r="4639" spans="1:8" s="17" customFormat="1" ht="25.5" outlineLevel="2">
      <c r="A4639" s="89" t="s">
        <v>490</v>
      </c>
      <c r="B4639" s="104" t="s">
        <v>9078</v>
      </c>
      <c r="C4639" s="103" t="s">
        <v>9077</v>
      </c>
      <c r="D4639" s="161">
        <v>230647</v>
      </c>
      <c r="E4639" s="161">
        <v>229000</v>
      </c>
      <c r="F4639" s="162">
        <f t="shared" si="254"/>
        <v>1647</v>
      </c>
      <c r="G4639" s="52">
        <f t="shared" ref="G4639:G4670" si="255">E4639/D4639</f>
        <v>0.99285921776567654</v>
      </c>
      <c r="H4639" s="90"/>
    </row>
    <row r="4640" spans="1:8" s="17" customFormat="1" ht="25.5" outlineLevel="2">
      <c r="A4640" s="89" t="s">
        <v>490</v>
      </c>
      <c r="B4640" s="104" t="s">
        <v>11648</v>
      </c>
      <c r="C4640" s="103" t="s">
        <v>11649</v>
      </c>
      <c r="D4640" s="161">
        <v>7175697</v>
      </c>
      <c r="E4640" s="161">
        <v>2702676.85</v>
      </c>
      <c r="F4640" s="162">
        <f t="shared" ref="F4640:F4671" si="256">D4640-E4640</f>
        <v>4473020.1500000004</v>
      </c>
      <c r="G4640" s="52">
        <f t="shared" si="255"/>
        <v>0.37664311216039364</v>
      </c>
      <c r="H4640" s="90"/>
    </row>
    <row r="4641" spans="1:8" s="17" customFormat="1" outlineLevel="2">
      <c r="A4641" s="89" t="s">
        <v>490</v>
      </c>
      <c r="B4641" s="104" t="s">
        <v>9074</v>
      </c>
      <c r="C4641" s="103" t="s">
        <v>9073</v>
      </c>
      <c r="D4641" s="161">
        <v>2408985</v>
      </c>
      <c r="E4641" s="161">
        <v>2021643</v>
      </c>
      <c r="F4641" s="162">
        <f t="shared" si="256"/>
        <v>387342</v>
      </c>
      <c r="G4641" s="52">
        <f t="shared" si="255"/>
        <v>0.83920945958567617</v>
      </c>
      <c r="H4641" s="90"/>
    </row>
    <row r="4642" spans="1:8" s="17" customFormat="1" ht="25.5" outlineLevel="2">
      <c r="A4642" s="89" t="s">
        <v>490</v>
      </c>
      <c r="B4642" s="104" t="s">
        <v>511</v>
      </c>
      <c r="C4642" s="103" t="s">
        <v>512</v>
      </c>
      <c r="D4642" s="161">
        <v>5125498</v>
      </c>
      <c r="E4642" s="161">
        <v>5025019</v>
      </c>
      <c r="F4642" s="162">
        <f t="shared" si="256"/>
        <v>100479</v>
      </c>
      <c r="G4642" s="52">
        <f t="shared" si="255"/>
        <v>0.98039624637449863</v>
      </c>
      <c r="H4642" s="90"/>
    </row>
    <row r="4643" spans="1:8" s="17" customFormat="1" outlineLevel="2">
      <c r="A4643" s="89" t="s">
        <v>490</v>
      </c>
      <c r="B4643" s="104" t="s">
        <v>11349</v>
      </c>
      <c r="C4643" s="103" t="s">
        <v>11350</v>
      </c>
      <c r="D4643" s="161">
        <v>15376491</v>
      </c>
      <c r="E4643" s="161">
        <v>15376490.5</v>
      </c>
      <c r="F4643" s="162">
        <f t="shared" si="256"/>
        <v>0.5</v>
      </c>
      <c r="G4643" s="52">
        <f t="shared" si="255"/>
        <v>0.99999996748282816</v>
      </c>
      <c r="H4643" s="90"/>
    </row>
    <row r="4644" spans="1:8" s="17" customFormat="1" outlineLevel="2">
      <c r="A4644" s="89" t="s">
        <v>490</v>
      </c>
      <c r="B4644" s="104" t="s">
        <v>11650</v>
      </c>
      <c r="C4644" s="103" t="s">
        <v>11651</v>
      </c>
      <c r="D4644" s="161">
        <v>11511300</v>
      </c>
      <c r="E4644" s="161">
        <v>11511299</v>
      </c>
      <c r="F4644" s="162">
        <f t="shared" si="256"/>
        <v>1</v>
      </c>
      <c r="G4644" s="52">
        <f t="shared" si="255"/>
        <v>0.99999991312883862</v>
      </c>
      <c r="H4644" s="90"/>
    </row>
    <row r="4645" spans="1:8" s="17" customFormat="1" ht="25.5" outlineLevel="2">
      <c r="A4645" s="89" t="s">
        <v>490</v>
      </c>
      <c r="B4645" s="104" t="s">
        <v>11782</v>
      </c>
      <c r="C4645" s="103" t="s">
        <v>11783</v>
      </c>
      <c r="D4645" s="161">
        <v>496750</v>
      </c>
      <c r="E4645" s="161">
        <v>481427.72</v>
      </c>
      <c r="F4645" s="162">
        <f t="shared" si="256"/>
        <v>15322.280000000028</v>
      </c>
      <c r="G4645" s="52">
        <f t="shared" si="255"/>
        <v>0.96915494715651729</v>
      </c>
      <c r="H4645" s="90"/>
    </row>
    <row r="4646" spans="1:8" s="17" customFormat="1" outlineLevel="2">
      <c r="A4646" s="89" t="s">
        <v>490</v>
      </c>
      <c r="B4646" s="104" t="s">
        <v>517</v>
      </c>
      <c r="C4646" s="103" t="s">
        <v>518</v>
      </c>
      <c r="D4646" s="161">
        <v>2980500</v>
      </c>
      <c r="E4646" s="161">
        <v>1755205</v>
      </c>
      <c r="F4646" s="162">
        <f t="shared" si="256"/>
        <v>1225295</v>
      </c>
      <c r="G4646" s="52">
        <f t="shared" si="255"/>
        <v>0.58889615836269082</v>
      </c>
      <c r="H4646" s="90"/>
    </row>
    <row r="4647" spans="1:8" s="17" customFormat="1" ht="25.5" outlineLevel="2">
      <c r="A4647" s="89" t="s">
        <v>490</v>
      </c>
      <c r="B4647" s="104" t="s">
        <v>11929</v>
      </c>
      <c r="C4647" s="103" t="s">
        <v>11930</v>
      </c>
      <c r="D4647" s="161">
        <v>443116</v>
      </c>
      <c r="E4647" s="161">
        <v>324374</v>
      </c>
      <c r="F4647" s="162">
        <f t="shared" si="256"/>
        <v>118742</v>
      </c>
      <c r="G4647" s="52">
        <f t="shared" si="255"/>
        <v>0.73202953628395273</v>
      </c>
      <c r="H4647" s="90"/>
    </row>
    <row r="4648" spans="1:8" s="17" customFormat="1" outlineLevel="2">
      <c r="A4648" s="89" t="s">
        <v>490</v>
      </c>
      <c r="B4648" s="104" t="s">
        <v>11931</v>
      </c>
      <c r="C4648" s="103" t="s">
        <v>11932</v>
      </c>
      <c r="D4648" s="161">
        <v>800000</v>
      </c>
      <c r="E4648" s="161">
        <v>741746.27</v>
      </c>
      <c r="F4648" s="162">
        <f t="shared" si="256"/>
        <v>58253.729999999981</v>
      </c>
      <c r="G4648" s="52">
        <f t="shared" si="255"/>
        <v>0.92718283749999997</v>
      </c>
      <c r="H4648" s="90"/>
    </row>
    <row r="4649" spans="1:8" s="17" customFormat="1" ht="25.5" outlineLevel="2">
      <c r="A4649" s="89" t="s">
        <v>490</v>
      </c>
      <c r="B4649" s="104" t="s">
        <v>11784</v>
      </c>
      <c r="C4649" s="103" t="s">
        <v>11785</v>
      </c>
      <c r="D4649" s="161">
        <v>750000</v>
      </c>
      <c r="E4649" s="161">
        <v>747244.18</v>
      </c>
      <c r="F4649" s="162">
        <f t="shared" si="256"/>
        <v>2755.8199999999488</v>
      </c>
      <c r="G4649" s="52">
        <f t="shared" si="255"/>
        <v>0.99632557333333338</v>
      </c>
      <c r="H4649" s="90"/>
    </row>
    <row r="4650" spans="1:8" s="17" customFormat="1" ht="25.5" outlineLevel="2">
      <c r="A4650" s="89" t="s">
        <v>490</v>
      </c>
      <c r="B4650" s="104" t="s">
        <v>11511</v>
      </c>
      <c r="C4650" s="103" t="s">
        <v>11512</v>
      </c>
      <c r="D4650" s="161">
        <v>1000000</v>
      </c>
      <c r="E4650" s="161">
        <v>734995.81</v>
      </c>
      <c r="F4650" s="162">
        <f t="shared" si="256"/>
        <v>265004.18999999994</v>
      </c>
      <c r="G4650" s="52">
        <f t="shared" si="255"/>
        <v>0.73499581000000003</v>
      </c>
      <c r="H4650" s="90"/>
    </row>
    <row r="4651" spans="1:8" s="17" customFormat="1" ht="25.5" outlineLevel="2">
      <c r="A4651" s="89" t="s">
        <v>490</v>
      </c>
      <c r="B4651" s="104" t="s">
        <v>11895</v>
      </c>
      <c r="C4651" s="103" t="s">
        <v>11896</v>
      </c>
      <c r="D4651" s="161">
        <v>57588</v>
      </c>
      <c r="E4651" s="161">
        <v>53325.440000000002</v>
      </c>
      <c r="F4651" s="162">
        <f t="shared" si="256"/>
        <v>4262.5599999999977</v>
      </c>
      <c r="G4651" s="52">
        <f t="shared" si="255"/>
        <v>0.92598180176425648</v>
      </c>
      <c r="H4651" s="90"/>
    </row>
    <row r="4652" spans="1:8" s="17" customFormat="1" outlineLevel="2">
      <c r="A4652" s="89" t="s">
        <v>490</v>
      </c>
      <c r="B4652" s="104" t="s">
        <v>11786</v>
      </c>
      <c r="C4652" s="103" t="s">
        <v>11787</v>
      </c>
      <c r="D4652" s="161">
        <v>1150000</v>
      </c>
      <c r="E4652" s="161">
        <v>645568.27</v>
      </c>
      <c r="F4652" s="162">
        <f t="shared" si="256"/>
        <v>504431.73</v>
      </c>
      <c r="G4652" s="52">
        <f t="shared" si="255"/>
        <v>0.56136371304347832</v>
      </c>
      <c r="H4652" s="90"/>
    </row>
    <row r="4653" spans="1:8" s="17" customFormat="1" ht="38.25" outlineLevel="2">
      <c r="A4653" s="89" t="s">
        <v>490</v>
      </c>
      <c r="B4653" s="104" t="s">
        <v>11897</v>
      </c>
      <c r="C4653" s="103" t="s">
        <v>11898</v>
      </c>
      <c r="D4653" s="161">
        <v>2951784</v>
      </c>
      <c r="E4653" s="161">
        <v>2915924.1</v>
      </c>
      <c r="F4653" s="162">
        <f t="shared" si="256"/>
        <v>35859.899999999907</v>
      </c>
      <c r="G4653" s="52">
        <f t="shared" si="255"/>
        <v>0.98785144847997008</v>
      </c>
      <c r="H4653" s="90"/>
    </row>
    <row r="4654" spans="1:8" s="17" customFormat="1" ht="25.5" outlineLevel="2">
      <c r="A4654" s="89" t="s">
        <v>490</v>
      </c>
      <c r="B4654" s="104" t="s">
        <v>11652</v>
      </c>
      <c r="C4654" s="103" t="s">
        <v>11653</v>
      </c>
      <c r="D4654" s="161">
        <v>425128</v>
      </c>
      <c r="E4654" s="161">
        <v>424773.55</v>
      </c>
      <c r="F4654" s="162">
        <f t="shared" si="256"/>
        <v>354.45000000001164</v>
      </c>
      <c r="G4654" s="52">
        <f t="shared" si="255"/>
        <v>0.99916625110554935</v>
      </c>
      <c r="H4654" s="90"/>
    </row>
    <row r="4655" spans="1:8" s="17" customFormat="1" ht="25.5" outlineLevel="2">
      <c r="A4655" s="89" t="s">
        <v>490</v>
      </c>
      <c r="B4655" s="104" t="s">
        <v>1265</v>
      </c>
      <c r="C4655" s="103" t="s">
        <v>1264</v>
      </c>
      <c r="D4655" s="161">
        <v>400590</v>
      </c>
      <c r="E4655" s="161">
        <v>200000</v>
      </c>
      <c r="F4655" s="162">
        <f t="shared" si="256"/>
        <v>200590</v>
      </c>
      <c r="G4655" s="52">
        <f t="shared" si="255"/>
        <v>0.49926358621033973</v>
      </c>
      <c r="H4655" s="90"/>
    </row>
    <row r="4656" spans="1:8" s="17" customFormat="1" ht="25.5" outlineLevel="2">
      <c r="A4656" s="89" t="s">
        <v>490</v>
      </c>
      <c r="B4656" s="104" t="s">
        <v>1263</v>
      </c>
      <c r="C4656" s="103" t="s">
        <v>1262</v>
      </c>
      <c r="D4656" s="161">
        <v>161678.12</v>
      </c>
      <c r="E4656" s="161">
        <v>95894.64</v>
      </c>
      <c r="F4656" s="162">
        <f t="shared" si="256"/>
        <v>65783.48</v>
      </c>
      <c r="G4656" s="52">
        <f t="shared" si="255"/>
        <v>0.59312070179935295</v>
      </c>
      <c r="H4656" s="90"/>
    </row>
    <row r="4657" spans="1:8" s="17" customFormat="1" ht="25.5" outlineLevel="2">
      <c r="A4657" s="89" t="s">
        <v>490</v>
      </c>
      <c r="B4657" s="104" t="s">
        <v>1261</v>
      </c>
      <c r="C4657" s="103" t="s">
        <v>1260</v>
      </c>
      <c r="D4657" s="161">
        <v>6409440</v>
      </c>
      <c r="E4657" s="161">
        <v>5759360</v>
      </c>
      <c r="F4657" s="162">
        <f t="shared" si="256"/>
        <v>650080</v>
      </c>
      <c r="G4657" s="52">
        <f t="shared" si="255"/>
        <v>0.89857460246136944</v>
      </c>
      <c r="H4657" s="90"/>
    </row>
    <row r="4658" spans="1:8" s="17" customFormat="1" ht="25.5" outlineLevel="2">
      <c r="A4658" s="89" t="s">
        <v>490</v>
      </c>
      <c r="B4658" s="104" t="s">
        <v>1259</v>
      </c>
      <c r="C4658" s="103" t="s">
        <v>1258</v>
      </c>
      <c r="D4658" s="161">
        <v>1602360</v>
      </c>
      <c r="E4658" s="161">
        <v>1358339</v>
      </c>
      <c r="F4658" s="162">
        <f t="shared" si="256"/>
        <v>244021</v>
      </c>
      <c r="G4658" s="52">
        <f t="shared" si="255"/>
        <v>0.84771150053670841</v>
      </c>
      <c r="H4658" s="90"/>
    </row>
    <row r="4659" spans="1:8" s="17" customFormat="1" outlineLevel="2">
      <c r="A4659" s="89" t="s">
        <v>490</v>
      </c>
      <c r="B4659" s="104" t="s">
        <v>1257</v>
      </c>
      <c r="C4659" s="103" t="s">
        <v>1256</v>
      </c>
      <c r="D4659" s="161">
        <v>237149.4</v>
      </c>
      <c r="E4659" s="161">
        <v>212069</v>
      </c>
      <c r="F4659" s="162">
        <f t="shared" si="256"/>
        <v>25080.399999999994</v>
      </c>
      <c r="G4659" s="52">
        <f t="shared" si="255"/>
        <v>0.89424219500449931</v>
      </c>
      <c r="H4659" s="90"/>
    </row>
    <row r="4660" spans="1:8" s="17" customFormat="1" ht="25.5" outlineLevel="2">
      <c r="A4660" s="89" t="s">
        <v>490</v>
      </c>
      <c r="B4660" s="104" t="s">
        <v>1251</v>
      </c>
      <c r="C4660" s="103" t="s">
        <v>1250</v>
      </c>
      <c r="D4660" s="161">
        <v>400590</v>
      </c>
      <c r="E4660" s="161">
        <v>257708</v>
      </c>
      <c r="F4660" s="162">
        <f t="shared" si="256"/>
        <v>142882</v>
      </c>
      <c r="G4660" s="52">
        <f t="shared" si="255"/>
        <v>0.64332110137547116</v>
      </c>
      <c r="H4660" s="90"/>
    </row>
    <row r="4661" spans="1:8" s="17" customFormat="1" ht="25.5" outlineLevel="2">
      <c r="A4661" s="89" t="s">
        <v>490</v>
      </c>
      <c r="B4661" s="104" t="s">
        <v>1249</v>
      </c>
      <c r="C4661" s="103" t="s">
        <v>1248</v>
      </c>
      <c r="D4661" s="161">
        <v>1001475</v>
      </c>
      <c r="E4661" s="161">
        <v>899899</v>
      </c>
      <c r="F4661" s="162">
        <f t="shared" si="256"/>
        <v>101576</v>
      </c>
      <c r="G4661" s="52">
        <f t="shared" si="255"/>
        <v>0.89857360393419705</v>
      </c>
      <c r="H4661" s="90"/>
    </row>
    <row r="4662" spans="1:8" s="17" customFormat="1" outlineLevel="2">
      <c r="A4662" s="89" t="s">
        <v>490</v>
      </c>
      <c r="B4662" s="104" t="s">
        <v>1247</v>
      </c>
      <c r="C4662" s="103" t="s">
        <v>1246</v>
      </c>
      <c r="D4662" s="161">
        <v>1762596</v>
      </c>
      <c r="E4662" s="161">
        <v>1583824</v>
      </c>
      <c r="F4662" s="162">
        <f t="shared" si="256"/>
        <v>178772</v>
      </c>
      <c r="G4662" s="52">
        <f t="shared" si="255"/>
        <v>0.89857460246136944</v>
      </c>
      <c r="H4662" s="90"/>
    </row>
    <row r="4663" spans="1:8" s="17" customFormat="1" ht="25.5" outlineLevel="2">
      <c r="A4663" s="89" t="s">
        <v>490</v>
      </c>
      <c r="B4663" s="104" t="s">
        <v>1245</v>
      </c>
      <c r="C4663" s="103" t="s">
        <v>1244</v>
      </c>
      <c r="D4663" s="161">
        <v>120177</v>
      </c>
      <c r="E4663" s="161">
        <v>102195.2</v>
      </c>
      <c r="F4663" s="162">
        <f t="shared" si="256"/>
        <v>17981.800000000003</v>
      </c>
      <c r="G4663" s="52">
        <f t="shared" si="255"/>
        <v>0.85037236742471523</v>
      </c>
      <c r="H4663" s="90"/>
    </row>
    <row r="4664" spans="1:8" s="17" customFormat="1" outlineLevel="2">
      <c r="A4664" s="89" t="s">
        <v>490</v>
      </c>
      <c r="B4664" s="104" t="s">
        <v>1243</v>
      </c>
      <c r="C4664" s="103" t="s">
        <v>1242</v>
      </c>
      <c r="D4664" s="161">
        <v>4005900</v>
      </c>
      <c r="E4664" s="161">
        <v>3599601</v>
      </c>
      <c r="F4664" s="162">
        <f t="shared" si="256"/>
        <v>406299</v>
      </c>
      <c r="G4664" s="52">
        <f t="shared" si="255"/>
        <v>0.89857485209316257</v>
      </c>
      <c r="H4664" s="90"/>
    </row>
    <row r="4665" spans="1:8" s="17" customFormat="1" outlineLevel="2">
      <c r="A4665" s="89" t="s">
        <v>490</v>
      </c>
      <c r="B4665" s="104" t="s">
        <v>1241</v>
      </c>
      <c r="C4665" s="103" t="s">
        <v>1240</v>
      </c>
      <c r="D4665" s="161">
        <v>1241829</v>
      </c>
      <c r="E4665" s="161">
        <v>1070612.29</v>
      </c>
      <c r="F4665" s="162">
        <f t="shared" si="256"/>
        <v>171216.70999999996</v>
      </c>
      <c r="G4665" s="52">
        <f t="shared" si="255"/>
        <v>0.86212537313913595</v>
      </c>
      <c r="H4665" s="90"/>
    </row>
    <row r="4666" spans="1:8" s="17" customFormat="1" ht="25.5" outlineLevel="2">
      <c r="A4666" s="89" t="s">
        <v>490</v>
      </c>
      <c r="B4666" s="104" t="s">
        <v>1237</v>
      </c>
      <c r="C4666" s="103" t="s">
        <v>1236</v>
      </c>
      <c r="D4666" s="161">
        <v>801180</v>
      </c>
      <c r="E4666" s="161">
        <v>719921</v>
      </c>
      <c r="F4666" s="162">
        <f t="shared" si="256"/>
        <v>81259</v>
      </c>
      <c r="G4666" s="52">
        <f t="shared" si="255"/>
        <v>0.89857585062033496</v>
      </c>
      <c r="H4666" s="90"/>
    </row>
    <row r="4667" spans="1:8" s="17" customFormat="1" ht="25.5" outlineLevel="2">
      <c r="A4667" s="89" t="s">
        <v>490</v>
      </c>
      <c r="B4667" s="104" t="s">
        <v>1235</v>
      </c>
      <c r="C4667" s="103" t="s">
        <v>1234</v>
      </c>
      <c r="D4667" s="161">
        <v>2403540</v>
      </c>
      <c r="E4667" s="161">
        <v>2159533</v>
      </c>
      <c r="F4667" s="162">
        <f t="shared" si="256"/>
        <v>244007</v>
      </c>
      <c r="G4667" s="52">
        <f t="shared" si="255"/>
        <v>0.89848015843297802</v>
      </c>
      <c r="H4667" s="90"/>
    </row>
    <row r="4668" spans="1:8" s="17" customFormat="1" ht="38.25" outlineLevel="2">
      <c r="A4668" s="89" t="s">
        <v>490</v>
      </c>
      <c r="B4668" s="104" t="s">
        <v>1233</v>
      </c>
      <c r="C4668" s="103" t="s">
        <v>1232</v>
      </c>
      <c r="D4668" s="161">
        <v>2563776</v>
      </c>
      <c r="E4668" s="161">
        <v>2292642</v>
      </c>
      <c r="F4668" s="162">
        <f t="shared" si="256"/>
        <v>271134</v>
      </c>
      <c r="G4668" s="52">
        <f t="shared" si="255"/>
        <v>0.8942442709503482</v>
      </c>
      <c r="H4668" s="90"/>
    </row>
    <row r="4669" spans="1:8" s="17" customFormat="1" outlineLevel="2">
      <c r="A4669" s="89" t="s">
        <v>490</v>
      </c>
      <c r="B4669" s="104" t="s">
        <v>1231</v>
      </c>
      <c r="C4669" s="103" t="s">
        <v>1230</v>
      </c>
      <c r="D4669" s="161">
        <v>1351750.48</v>
      </c>
      <c r="E4669" s="161">
        <v>1214648</v>
      </c>
      <c r="F4669" s="162">
        <f t="shared" si="256"/>
        <v>137102.47999999998</v>
      </c>
      <c r="G4669" s="52">
        <f t="shared" si="255"/>
        <v>0.8985741214606412</v>
      </c>
      <c r="H4669" s="90"/>
    </row>
    <row r="4670" spans="1:8" s="17" customFormat="1" ht="38.25" outlineLevel="2">
      <c r="A4670" s="89" t="s">
        <v>490</v>
      </c>
      <c r="B4670" s="104" t="s">
        <v>1229</v>
      </c>
      <c r="C4670" s="103" t="s">
        <v>1228</v>
      </c>
      <c r="D4670" s="161">
        <v>120177</v>
      </c>
      <c r="E4670" s="161">
        <v>104691</v>
      </c>
      <c r="F4670" s="162">
        <f t="shared" si="256"/>
        <v>15486</v>
      </c>
      <c r="G4670" s="52">
        <f t="shared" si="255"/>
        <v>0.87114006839911129</v>
      </c>
      <c r="H4670" s="90"/>
    </row>
    <row r="4671" spans="1:8" s="17" customFormat="1" ht="25.5" outlineLevel="2">
      <c r="A4671" s="89" t="s">
        <v>490</v>
      </c>
      <c r="B4671" s="104" t="s">
        <v>1227</v>
      </c>
      <c r="C4671" s="103" t="s">
        <v>1226</v>
      </c>
      <c r="D4671" s="161">
        <v>801180</v>
      </c>
      <c r="E4671" s="161">
        <v>681884</v>
      </c>
      <c r="F4671" s="162">
        <f t="shared" si="256"/>
        <v>119296</v>
      </c>
      <c r="G4671" s="52">
        <f t="shared" ref="G4671:G4702" si="257">E4671/D4671</f>
        <v>0.85109962804862827</v>
      </c>
      <c r="H4671" s="90"/>
    </row>
    <row r="4672" spans="1:8" s="17" customFormat="1" outlineLevel="2">
      <c r="A4672" s="89" t="s">
        <v>490</v>
      </c>
      <c r="B4672" s="104" t="s">
        <v>1225</v>
      </c>
      <c r="C4672" s="103" t="s">
        <v>1224</v>
      </c>
      <c r="D4672" s="161">
        <v>400590</v>
      </c>
      <c r="E4672" s="161">
        <v>160000</v>
      </c>
      <c r="F4672" s="162">
        <f t="shared" ref="F4672:F4703" si="258">D4672-E4672</f>
        <v>240590</v>
      </c>
      <c r="G4672" s="52">
        <f t="shared" si="257"/>
        <v>0.39941086896827183</v>
      </c>
      <c r="H4672" s="90"/>
    </row>
    <row r="4673" spans="1:8" s="17" customFormat="1" ht="38.25" outlineLevel="2">
      <c r="A4673" s="89" t="s">
        <v>490</v>
      </c>
      <c r="B4673" s="104" t="s">
        <v>1221</v>
      </c>
      <c r="C4673" s="103" t="s">
        <v>1220</v>
      </c>
      <c r="D4673" s="161">
        <v>2403540</v>
      </c>
      <c r="E4673" s="161">
        <v>1558013.25</v>
      </c>
      <c r="F4673" s="162">
        <f t="shared" si="258"/>
        <v>845526.75</v>
      </c>
      <c r="G4673" s="52">
        <f t="shared" si="257"/>
        <v>0.64821606879852223</v>
      </c>
      <c r="H4673" s="90"/>
    </row>
    <row r="4674" spans="1:8" s="17" customFormat="1" ht="25.5" outlineLevel="2">
      <c r="A4674" s="89" t="s">
        <v>490</v>
      </c>
      <c r="B4674" s="104" t="s">
        <v>1219</v>
      </c>
      <c r="C4674" s="103" t="s">
        <v>1218</v>
      </c>
      <c r="D4674" s="161">
        <v>94859.56</v>
      </c>
      <c r="E4674" s="161">
        <v>44443.66</v>
      </c>
      <c r="F4674" s="162">
        <f t="shared" si="258"/>
        <v>50415.899999999994</v>
      </c>
      <c r="G4674" s="52">
        <f t="shared" si="257"/>
        <v>0.46852062143235751</v>
      </c>
      <c r="H4674" s="90"/>
    </row>
    <row r="4675" spans="1:8" s="17" customFormat="1" ht="25.5" outlineLevel="2">
      <c r="A4675" s="89" t="s">
        <v>490</v>
      </c>
      <c r="B4675" s="104" t="s">
        <v>1215</v>
      </c>
      <c r="C4675" s="103" t="s">
        <v>1065</v>
      </c>
      <c r="D4675" s="161">
        <v>400590</v>
      </c>
      <c r="E4675" s="161">
        <v>347973</v>
      </c>
      <c r="F4675" s="162">
        <f t="shared" si="258"/>
        <v>52617</v>
      </c>
      <c r="G4675" s="52">
        <f t="shared" si="257"/>
        <v>0.86865123942185274</v>
      </c>
      <c r="H4675" s="90"/>
    </row>
    <row r="4676" spans="1:8" s="17" customFormat="1" outlineLevel="2">
      <c r="A4676" s="89" t="s">
        <v>490</v>
      </c>
      <c r="B4676" s="104" t="s">
        <v>1212</v>
      </c>
      <c r="C4676" s="103" t="s">
        <v>1211</v>
      </c>
      <c r="D4676" s="161">
        <v>4005900</v>
      </c>
      <c r="E4676" s="161">
        <v>3599601</v>
      </c>
      <c r="F4676" s="162">
        <f t="shared" si="258"/>
        <v>406299</v>
      </c>
      <c r="G4676" s="52">
        <f t="shared" si="257"/>
        <v>0.89857485209316257</v>
      </c>
      <c r="H4676" s="90"/>
    </row>
    <row r="4677" spans="1:8" s="17" customFormat="1" outlineLevel="2">
      <c r="A4677" s="89" t="s">
        <v>490</v>
      </c>
      <c r="B4677" s="104" t="s">
        <v>1210</v>
      </c>
      <c r="C4677" s="103" t="s">
        <v>1209</v>
      </c>
      <c r="D4677" s="161">
        <v>1602360</v>
      </c>
      <c r="E4677" s="161">
        <v>1375208</v>
      </c>
      <c r="F4677" s="162">
        <f t="shared" si="258"/>
        <v>227152</v>
      </c>
      <c r="G4677" s="52">
        <f t="shared" si="257"/>
        <v>0.85823909733143611</v>
      </c>
      <c r="H4677" s="90"/>
    </row>
    <row r="4678" spans="1:8" s="17" customFormat="1" ht="25.5" outlineLevel="2">
      <c r="A4678" s="89" t="s">
        <v>490</v>
      </c>
      <c r="B4678" s="104" t="s">
        <v>1208</v>
      </c>
      <c r="C4678" s="103" t="s">
        <v>1207</v>
      </c>
      <c r="D4678" s="161">
        <v>200295</v>
      </c>
      <c r="E4678" s="161">
        <v>173480</v>
      </c>
      <c r="F4678" s="162">
        <f t="shared" si="258"/>
        <v>26815</v>
      </c>
      <c r="G4678" s="52">
        <f t="shared" si="257"/>
        <v>0.86612246935769743</v>
      </c>
      <c r="H4678" s="90"/>
    </row>
    <row r="4679" spans="1:8" s="17" customFormat="1" ht="25.5" outlineLevel="2">
      <c r="A4679" s="89" t="s">
        <v>490</v>
      </c>
      <c r="B4679" s="104" t="s">
        <v>1206</v>
      </c>
      <c r="C4679" s="103" t="s">
        <v>1205</v>
      </c>
      <c r="D4679" s="161">
        <v>155909.64000000001</v>
      </c>
      <c r="E4679" s="161">
        <v>139825</v>
      </c>
      <c r="F4679" s="162">
        <f t="shared" si="258"/>
        <v>16084.640000000014</v>
      </c>
      <c r="G4679" s="52">
        <f t="shared" si="257"/>
        <v>0.89683357616629722</v>
      </c>
      <c r="H4679" s="90"/>
    </row>
    <row r="4680" spans="1:8" s="17" customFormat="1" ht="38.25" outlineLevel="2">
      <c r="A4680" s="89" t="s">
        <v>490</v>
      </c>
      <c r="B4680" s="104" t="s">
        <v>1204</v>
      </c>
      <c r="C4680" s="103" t="s">
        <v>1203</v>
      </c>
      <c r="D4680" s="161">
        <v>400590</v>
      </c>
      <c r="E4680" s="161">
        <v>358225</v>
      </c>
      <c r="F4680" s="162">
        <f t="shared" si="258"/>
        <v>42365</v>
      </c>
      <c r="G4680" s="52">
        <f t="shared" si="257"/>
        <v>0.89424349085099475</v>
      </c>
      <c r="H4680" s="90"/>
    </row>
    <row r="4681" spans="1:8" s="17" customFormat="1" ht="38.25" outlineLevel="2">
      <c r="A4681" s="89" t="s">
        <v>490</v>
      </c>
      <c r="B4681" s="104" t="s">
        <v>1202</v>
      </c>
      <c r="C4681" s="103" t="s">
        <v>1201</v>
      </c>
      <c r="D4681" s="161">
        <v>203200</v>
      </c>
      <c r="E4681" s="161">
        <v>121941</v>
      </c>
      <c r="F4681" s="162">
        <f t="shared" si="258"/>
        <v>81259</v>
      </c>
      <c r="G4681" s="52">
        <f t="shared" si="257"/>
        <v>0.60010334645669294</v>
      </c>
      <c r="H4681" s="90"/>
    </row>
    <row r="4682" spans="1:8" s="17" customFormat="1" ht="38.25" outlineLevel="2">
      <c r="A4682" s="89" t="s">
        <v>490</v>
      </c>
      <c r="B4682" s="104" t="s">
        <v>519</v>
      </c>
      <c r="C4682" s="103" t="s">
        <v>520</v>
      </c>
      <c r="D4682" s="161">
        <v>988808</v>
      </c>
      <c r="E4682" s="161">
        <v>711140.7</v>
      </c>
      <c r="F4682" s="162">
        <f t="shared" si="258"/>
        <v>277667.30000000005</v>
      </c>
      <c r="G4682" s="52">
        <f t="shared" si="257"/>
        <v>0.71918987305927939</v>
      </c>
      <c r="H4682" s="90"/>
    </row>
    <row r="4683" spans="1:8" s="17" customFormat="1" ht="25.5" outlineLevel="2">
      <c r="A4683" s="89" t="s">
        <v>490</v>
      </c>
      <c r="B4683" s="104" t="s">
        <v>1198</v>
      </c>
      <c r="C4683" s="103" t="s">
        <v>1197</v>
      </c>
      <c r="D4683" s="161">
        <v>6249204</v>
      </c>
      <c r="E4683" s="161">
        <v>5615376</v>
      </c>
      <c r="F4683" s="162">
        <f t="shared" si="258"/>
        <v>633828</v>
      </c>
      <c r="G4683" s="52">
        <f t="shared" si="257"/>
        <v>0.89857460246136944</v>
      </c>
      <c r="H4683" s="90"/>
    </row>
    <row r="4684" spans="1:8" s="17" customFormat="1" ht="25.5" outlineLevel="2">
      <c r="A4684" s="89" t="s">
        <v>490</v>
      </c>
      <c r="B4684" s="104" t="s">
        <v>1192</v>
      </c>
      <c r="C4684" s="103" t="s">
        <v>1191</v>
      </c>
      <c r="D4684" s="161">
        <v>400590</v>
      </c>
      <c r="E4684" s="161">
        <v>359886</v>
      </c>
      <c r="F4684" s="162">
        <f t="shared" si="258"/>
        <v>40704</v>
      </c>
      <c r="G4684" s="52">
        <f t="shared" si="257"/>
        <v>0.89838987493447164</v>
      </c>
      <c r="H4684" s="90"/>
    </row>
    <row r="4685" spans="1:8" s="17" customFormat="1" outlineLevel="2">
      <c r="A4685" s="89" t="s">
        <v>490</v>
      </c>
      <c r="B4685" s="104" t="s">
        <v>1190</v>
      </c>
      <c r="C4685" s="103" t="s">
        <v>1189</v>
      </c>
      <c r="D4685" s="161">
        <v>580856</v>
      </c>
      <c r="E4685" s="161">
        <v>521769</v>
      </c>
      <c r="F4685" s="162">
        <f t="shared" si="258"/>
        <v>59087</v>
      </c>
      <c r="G4685" s="52">
        <f t="shared" si="257"/>
        <v>0.89827599267288283</v>
      </c>
      <c r="H4685" s="90"/>
    </row>
    <row r="4686" spans="1:8" s="17" customFormat="1" outlineLevel="2">
      <c r="A4686" s="89" t="s">
        <v>490</v>
      </c>
      <c r="B4686" s="104" t="s">
        <v>1188</v>
      </c>
      <c r="C4686" s="103" t="s">
        <v>1187</v>
      </c>
      <c r="D4686" s="161">
        <v>1402065</v>
      </c>
      <c r="E4686" s="161">
        <v>1213240</v>
      </c>
      <c r="F4686" s="162">
        <f t="shared" si="258"/>
        <v>188825</v>
      </c>
      <c r="G4686" s="52">
        <f t="shared" si="257"/>
        <v>0.86532364761976088</v>
      </c>
      <c r="H4686" s="90"/>
    </row>
    <row r="4687" spans="1:8" s="17" customFormat="1" ht="25.5" outlineLevel="2">
      <c r="A4687" s="89" t="s">
        <v>490</v>
      </c>
      <c r="B4687" s="104" t="s">
        <v>1186</v>
      </c>
      <c r="C4687" s="103" t="s">
        <v>1185</v>
      </c>
      <c r="D4687" s="161">
        <v>801180</v>
      </c>
      <c r="E4687" s="161">
        <v>652684</v>
      </c>
      <c r="F4687" s="162">
        <f t="shared" si="258"/>
        <v>148496</v>
      </c>
      <c r="G4687" s="52">
        <f t="shared" si="257"/>
        <v>0.8146533862552735</v>
      </c>
      <c r="H4687" s="90"/>
    </row>
    <row r="4688" spans="1:8" s="17" customFormat="1" outlineLevel="2">
      <c r="A4688" s="89" t="s">
        <v>490</v>
      </c>
      <c r="B4688" s="104" t="s">
        <v>1184</v>
      </c>
      <c r="C4688" s="103" t="s">
        <v>1183</v>
      </c>
      <c r="D4688" s="161">
        <v>1321947</v>
      </c>
      <c r="E4688" s="161">
        <v>1018642.93</v>
      </c>
      <c r="F4688" s="162">
        <f t="shared" si="258"/>
        <v>303304.06999999995</v>
      </c>
      <c r="G4688" s="52">
        <f t="shared" si="257"/>
        <v>0.77056260954486078</v>
      </c>
      <c r="H4688" s="90"/>
    </row>
    <row r="4689" spans="1:8" s="17" customFormat="1" ht="38.25" outlineLevel="2">
      <c r="A4689" s="89" t="s">
        <v>490</v>
      </c>
      <c r="B4689" s="104" t="s">
        <v>1182</v>
      </c>
      <c r="C4689" s="103" t="s">
        <v>1181</v>
      </c>
      <c r="D4689" s="161">
        <v>681003</v>
      </c>
      <c r="E4689" s="161">
        <v>388151.29</v>
      </c>
      <c r="F4689" s="162">
        <f t="shared" si="258"/>
        <v>292851.71000000002</v>
      </c>
      <c r="G4689" s="52">
        <f t="shared" si="257"/>
        <v>0.5699700148163811</v>
      </c>
      <c r="H4689" s="90"/>
    </row>
    <row r="4690" spans="1:8" s="17" customFormat="1" ht="25.5" outlineLevel="2">
      <c r="A4690" s="89" t="s">
        <v>490</v>
      </c>
      <c r="B4690" s="104" t="s">
        <v>1172</v>
      </c>
      <c r="C4690" s="103" t="s">
        <v>1171</v>
      </c>
      <c r="D4690" s="161">
        <v>801180</v>
      </c>
      <c r="E4690" s="161">
        <v>719920.79</v>
      </c>
      <c r="F4690" s="162">
        <f t="shared" si="258"/>
        <v>81259.209999999963</v>
      </c>
      <c r="G4690" s="52">
        <f t="shared" si="257"/>
        <v>0.89857558850695229</v>
      </c>
      <c r="H4690" s="90"/>
    </row>
    <row r="4691" spans="1:8" s="17" customFormat="1" ht="25.5" outlineLevel="2">
      <c r="A4691" s="89" t="s">
        <v>490</v>
      </c>
      <c r="B4691" s="104" t="s">
        <v>1170</v>
      </c>
      <c r="C4691" s="103" t="s">
        <v>1169</v>
      </c>
      <c r="D4691" s="161">
        <v>1602360</v>
      </c>
      <c r="E4691" s="161">
        <v>701408</v>
      </c>
      <c r="F4691" s="162">
        <f t="shared" si="258"/>
        <v>900952</v>
      </c>
      <c r="G4691" s="52">
        <f t="shared" si="257"/>
        <v>0.43773434184577747</v>
      </c>
      <c r="H4691" s="90"/>
    </row>
    <row r="4692" spans="1:8" s="17" customFormat="1" ht="38.25" outlineLevel="2">
      <c r="A4692" s="89" t="s">
        <v>490</v>
      </c>
      <c r="B4692" s="104" t="s">
        <v>1168</v>
      </c>
      <c r="C4692" s="103" t="s">
        <v>1167</v>
      </c>
      <c r="D4692" s="161">
        <v>400590</v>
      </c>
      <c r="E4692" s="161">
        <v>290464</v>
      </c>
      <c r="F4692" s="162">
        <f t="shared" si="258"/>
        <v>110126</v>
      </c>
      <c r="G4692" s="52">
        <f t="shared" si="257"/>
        <v>0.7250904915250006</v>
      </c>
      <c r="H4692" s="90"/>
    </row>
    <row r="4693" spans="1:8" s="17" customFormat="1" ht="25.5" outlineLevel="2">
      <c r="A4693" s="89" t="s">
        <v>490</v>
      </c>
      <c r="B4693" s="104" t="s">
        <v>1166</v>
      </c>
      <c r="C4693" s="103" t="s">
        <v>1165</v>
      </c>
      <c r="D4693" s="161">
        <v>5608260</v>
      </c>
      <c r="E4693" s="161">
        <v>5038911</v>
      </c>
      <c r="F4693" s="162">
        <f t="shared" si="258"/>
        <v>569349</v>
      </c>
      <c r="G4693" s="52">
        <f t="shared" si="257"/>
        <v>0.89848027730526048</v>
      </c>
      <c r="H4693" s="90"/>
    </row>
    <row r="4694" spans="1:8" s="17" customFormat="1" outlineLevel="2">
      <c r="A4694" s="89" t="s">
        <v>490</v>
      </c>
      <c r="B4694" s="104" t="s">
        <v>1162</v>
      </c>
      <c r="C4694" s="103" t="s">
        <v>1122</v>
      </c>
      <c r="D4694" s="161">
        <v>8011800</v>
      </c>
      <c r="E4694" s="161">
        <v>7121204</v>
      </c>
      <c r="F4694" s="162">
        <f t="shared" si="258"/>
        <v>890596</v>
      </c>
      <c r="G4694" s="52">
        <f t="shared" si="257"/>
        <v>0.88883946179385409</v>
      </c>
      <c r="H4694" s="90"/>
    </row>
    <row r="4695" spans="1:8" s="17" customFormat="1" outlineLevel="2">
      <c r="A4695" s="89" t="s">
        <v>490</v>
      </c>
      <c r="B4695" s="104" t="s">
        <v>1159</v>
      </c>
      <c r="C4695" s="103" t="s">
        <v>1158</v>
      </c>
      <c r="D4695" s="161">
        <v>801180</v>
      </c>
      <c r="E4695" s="161">
        <v>470118</v>
      </c>
      <c r="F4695" s="162">
        <f t="shared" si="258"/>
        <v>331062</v>
      </c>
      <c r="G4695" s="52">
        <f t="shared" si="257"/>
        <v>0.58678199655508123</v>
      </c>
      <c r="H4695" s="90"/>
    </row>
    <row r="4696" spans="1:8" s="17" customFormat="1" outlineLevel="2">
      <c r="A4696" s="89" t="s">
        <v>490</v>
      </c>
      <c r="B4696" s="104" t="s">
        <v>1155</v>
      </c>
      <c r="C4696" s="103" t="s">
        <v>1067</v>
      </c>
      <c r="D4696" s="161">
        <v>801180</v>
      </c>
      <c r="E4696" s="161">
        <v>717299.31</v>
      </c>
      <c r="F4696" s="162">
        <f t="shared" si="258"/>
        <v>83880.689999999944</v>
      </c>
      <c r="G4696" s="52">
        <f t="shared" si="257"/>
        <v>0.89530356474200556</v>
      </c>
      <c r="H4696" s="90"/>
    </row>
    <row r="4697" spans="1:8" s="17" customFormat="1" ht="38.25" outlineLevel="2">
      <c r="A4697" s="89" t="s">
        <v>490</v>
      </c>
      <c r="B4697" s="104" t="s">
        <v>1152</v>
      </c>
      <c r="C4697" s="103" t="s">
        <v>1151</v>
      </c>
      <c r="D4697" s="161">
        <v>1201770</v>
      </c>
      <c r="E4697" s="161">
        <v>1079879</v>
      </c>
      <c r="F4697" s="162">
        <f t="shared" si="258"/>
        <v>121891</v>
      </c>
      <c r="G4697" s="52">
        <f t="shared" si="257"/>
        <v>0.89857377035539243</v>
      </c>
      <c r="H4697" s="90"/>
    </row>
    <row r="4698" spans="1:8" s="17" customFormat="1" outlineLevel="2">
      <c r="A4698" s="89" t="s">
        <v>490</v>
      </c>
      <c r="B4698" s="104" t="s">
        <v>1148</v>
      </c>
      <c r="C4698" s="103" t="s">
        <v>1117</v>
      </c>
      <c r="D4698" s="161">
        <v>231102</v>
      </c>
      <c r="E4698" s="161">
        <v>149843</v>
      </c>
      <c r="F4698" s="162">
        <f t="shared" si="258"/>
        <v>81259</v>
      </c>
      <c r="G4698" s="52">
        <f t="shared" si="257"/>
        <v>0.64838469593512826</v>
      </c>
      <c r="H4698" s="90"/>
    </row>
    <row r="4699" spans="1:8" s="17" customFormat="1" ht="25.5" outlineLevel="2">
      <c r="A4699" s="89" t="s">
        <v>490</v>
      </c>
      <c r="B4699" s="104" t="s">
        <v>1147</v>
      </c>
      <c r="C4699" s="103" t="s">
        <v>1146</v>
      </c>
      <c r="D4699" s="161">
        <v>520767</v>
      </c>
      <c r="E4699" s="161">
        <v>465693</v>
      </c>
      <c r="F4699" s="162">
        <f t="shared" si="258"/>
        <v>55074</v>
      </c>
      <c r="G4699" s="52">
        <f t="shared" si="257"/>
        <v>0.89424445097327598</v>
      </c>
      <c r="H4699" s="90"/>
    </row>
    <row r="4700" spans="1:8" s="17" customFormat="1" outlineLevel="2">
      <c r="A4700" s="89" t="s">
        <v>490</v>
      </c>
      <c r="B4700" s="104" t="s">
        <v>1145</v>
      </c>
      <c r="C4700" s="103" t="s">
        <v>1144</v>
      </c>
      <c r="D4700" s="161">
        <v>400590</v>
      </c>
      <c r="E4700" s="161">
        <v>285039</v>
      </c>
      <c r="F4700" s="162">
        <f t="shared" si="258"/>
        <v>115551</v>
      </c>
      <c r="G4700" s="52">
        <f t="shared" si="257"/>
        <v>0.71154796674904519</v>
      </c>
      <c r="H4700" s="90"/>
    </row>
    <row r="4701" spans="1:8" s="17" customFormat="1" ht="25.5" outlineLevel="2">
      <c r="A4701" s="89" t="s">
        <v>490</v>
      </c>
      <c r="B4701" s="104" t="s">
        <v>1141</v>
      </c>
      <c r="C4701" s="103" t="s">
        <v>1140</v>
      </c>
      <c r="D4701" s="161">
        <v>137562.28</v>
      </c>
      <c r="E4701" s="161">
        <v>103321.54</v>
      </c>
      <c r="F4701" s="162">
        <f t="shared" si="258"/>
        <v>34240.740000000005</v>
      </c>
      <c r="G4701" s="52">
        <f t="shared" si="257"/>
        <v>0.75108917938841957</v>
      </c>
      <c r="H4701" s="90"/>
    </row>
    <row r="4702" spans="1:8" s="17" customFormat="1" ht="38.25" outlineLevel="2">
      <c r="A4702" s="89" t="s">
        <v>490</v>
      </c>
      <c r="B4702" s="104" t="s">
        <v>1139</v>
      </c>
      <c r="C4702" s="103" t="s">
        <v>1138</v>
      </c>
      <c r="D4702" s="161">
        <v>400590</v>
      </c>
      <c r="E4702" s="161">
        <v>268377</v>
      </c>
      <c r="F4702" s="162">
        <f t="shared" si="258"/>
        <v>132213</v>
      </c>
      <c r="G4702" s="52">
        <f t="shared" si="257"/>
        <v>0.66995431738186173</v>
      </c>
      <c r="H4702" s="90"/>
    </row>
    <row r="4703" spans="1:8" s="17" customFormat="1" ht="25.5" outlineLevel="2">
      <c r="A4703" s="89" t="s">
        <v>490</v>
      </c>
      <c r="B4703" s="104" t="s">
        <v>1135</v>
      </c>
      <c r="C4703" s="103" t="s">
        <v>1134</v>
      </c>
      <c r="D4703" s="161">
        <v>1602360</v>
      </c>
      <c r="E4703" s="161">
        <v>1363770</v>
      </c>
      <c r="F4703" s="162">
        <f t="shared" si="258"/>
        <v>238590</v>
      </c>
      <c r="G4703" s="52">
        <f t="shared" ref="G4703:G4734" si="259">E4703/D4703</f>
        <v>0.85110087620759378</v>
      </c>
      <c r="H4703" s="90"/>
    </row>
    <row r="4704" spans="1:8" s="17" customFormat="1" ht="25.5" outlineLevel="2">
      <c r="A4704" s="89" t="s">
        <v>490</v>
      </c>
      <c r="B4704" s="104" t="s">
        <v>1133</v>
      </c>
      <c r="C4704" s="103" t="s">
        <v>1132</v>
      </c>
      <c r="D4704" s="161">
        <v>400590</v>
      </c>
      <c r="E4704" s="161">
        <v>359960</v>
      </c>
      <c r="F4704" s="162">
        <f t="shared" ref="F4704:F4735" si="260">D4704-E4704</f>
        <v>40630</v>
      </c>
      <c r="G4704" s="52">
        <f t="shared" si="259"/>
        <v>0.89857460246136944</v>
      </c>
      <c r="H4704" s="90"/>
    </row>
    <row r="4705" spans="1:8" s="17" customFormat="1" outlineLevel="2">
      <c r="A4705" s="89" t="s">
        <v>490</v>
      </c>
      <c r="B4705" s="104" t="s">
        <v>1131</v>
      </c>
      <c r="C4705" s="103" t="s">
        <v>1130</v>
      </c>
      <c r="D4705" s="161">
        <v>1458468.36</v>
      </c>
      <c r="E4705" s="161">
        <v>326730</v>
      </c>
      <c r="F4705" s="162">
        <f t="shared" si="260"/>
        <v>1131738.3600000001</v>
      </c>
      <c r="G4705" s="52">
        <f t="shared" si="259"/>
        <v>0.22402268637490358</v>
      </c>
      <c r="H4705" s="90"/>
    </row>
    <row r="4706" spans="1:8" s="17" customFormat="1" ht="25.5" outlineLevel="2">
      <c r="A4706" s="89" t="s">
        <v>490</v>
      </c>
      <c r="B4706" s="104" t="s">
        <v>1129</v>
      </c>
      <c r="C4706" s="103" t="s">
        <v>1128</v>
      </c>
      <c r="D4706" s="161">
        <v>600885</v>
      </c>
      <c r="E4706" s="161">
        <v>455750</v>
      </c>
      <c r="F4706" s="162">
        <f t="shared" si="260"/>
        <v>145135</v>
      </c>
      <c r="G4706" s="52">
        <f t="shared" si="259"/>
        <v>0.75846459805120781</v>
      </c>
      <c r="H4706" s="90"/>
    </row>
    <row r="4707" spans="1:8" s="17" customFormat="1" ht="25.5" outlineLevel="2">
      <c r="A4707" s="89" t="s">
        <v>490</v>
      </c>
      <c r="B4707" s="104" t="s">
        <v>1127</v>
      </c>
      <c r="C4707" s="103" t="s">
        <v>1126</v>
      </c>
      <c r="D4707" s="161">
        <v>9413866</v>
      </c>
      <c r="E4707" s="161">
        <v>6311236.0499999998</v>
      </c>
      <c r="F4707" s="162">
        <f t="shared" si="260"/>
        <v>3102629.95</v>
      </c>
      <c r="G4707" s="52">
        <f t="shared" si="259"/>
        <v>0.67041915085683179</v>
      </c>
      <c r="H4707" s="90"/>
    </row>
    <row r="4708" spans="1:8" s="17" customFormat="1" ht="25.5" outlineLevel="2">
      <c r="A4708" s="89" t="s">
        <v>490</v>
      </c>
      <c r="B4708" s="104" t="s">
        <v>1125</v>
      </c>
      <c r="C4708" s="103" t="s">
        <v>1124</v>
      </c>
      <c r="D4708" s="161">
        <v>1602360</v>
      </c>
      <c r="E4708" s="161">
        <v>1387611</v>
      </c>
      <c r="F4708" s="162">
        <f t="shared" si="260"/>
        <v>214749</v>
      </c>
      <c r="G4708" s="52">
        <f t="shared" si="259"/>
        <v>0.86597955515614466</v>
      </c>
      <c r="H4708" s="90"/>
    </row>
    <row r="4709" spans="1:8" s="17" customFormat="1" outlineLevel="2">
      <c r="A4709" s="89" t="s">
        <v>490</v>
      </c>
      <c r="B4709" s="104" t="s">
        <v>1123</v>
      </c>
      <c r="C4709" s="103" t="s">
        <v>1122</v>
      </c>
      <c r="D4709" s="161">
        <v>5608260</v>
      </c>
      <c r="E4709" s="161">
        <v>4286127</v>
      </c>
      <c r="F4709" s="162">
        <f t="shared" si="260"/>
        <v>1322133</v>
      </c>
      <c r="G4709" s="52">
        <f t="shared" si="259"/>
        <v>0.76425254891891603</v>
      </c>
      <c r="H4709" s="90"/>
    </row>
    <row r="4710" spans="1:8" s="17" customFormat="1" ht="25.5" outlineLevel="2">
      <c r="A4710" s="89" t="s">
        <v>490</v>
      </c>
      <c r="B4710" s="104" t="s">
        <v>1121</v>
      </c>
      <c r="C4710" s="103" t="s">
        <v>1075</v>
      </c>
      <c r="D4710" s="161">
        <v>801180</v>
      </c>
      <c r="E4710" s="161">
        <v>719921</v>
      </c>
      <c r="F4710" s="162">
        <f t="shared" si="260"/>
        <v>81259</v>
      </c>
      <c r="G4710" s="52">
        <f t="shared" si="259"/>
        <v>0.89857585062033496</v>
      </c>
      <c r="H4710" s="90"/>
    </row>
    <row r="4711" spans="1:8" s="17" customFormat="1" ht="38.25" outlineLevel="2">
      <c r="A4711" s="89" t="s">
        <v>490</v>
      </c>
      <c r="B4711" s="104" t="s">
        <v>1120</v>
      </c>
      <c r="C4711" s="103" t="s">
        <v>1119</v>
      </c>
      <c r="D4711" s="161">
        <v>560826</v>
      </c>
      <c r="E4711" s="161">
        <v>478581</v>
      </c>
      <c r="F4711" s="162">
        <f t="shared" si="260"/>
        <v>82245</v>
      </c>
      <c r="G4711" s="52">
        <f t="shared" si="259"/>
        <v>0.85335023697189505</v>
      </c>
      <c r="H4711" s="90"/>
    </row>
    <row r="4712" spans="1:8" s="17" customFormat="1" outlineLevel="2">
      <c r="A4712" s="89" t="s">
        <v>490</v>
      </c>
      <c r="B4712" s="104" t="s">
        <v>1118</v>
      </c>
      <c r="C4712" s="103" t="s">
        <v>1117</v>
      </c>
      <c r="D4712" s="161">
        <v>369764</v>
      </c>
      <c r="E4712" s="161">
        <v>239748</v>
      </c>
      <c r="F4712" s="162">
        <f t="shared" si="260"/>
        <v>130016</v>
      </c>
      <c r="G4712" s="52">
        <f t="shared" si="259"/>
        <v>0.6483811295853571</v>
      </c>
      <c r="H4712" s="90"/>
    </row>
    <row r="4713" spans="1:8" s="17" customFormat="1" ht="25.5" outlineLevel="2">
      <c r="A4713" s="89" t="s">
        <v>490</v>
      </c>
      <c r="B4713" s="104" t="s">
        <v>1116</v>
      </c>
      <c r="C4713" s="103" t="s">
        <v>1115</v>
      </c>
      <c r="D4713" s="161">
        <v>640944</v>
      </c>
      <c r="E4713" s="161">
        <v>339120.45</v>
      </c>
      <c r="F4713" s="162">
        <f t="shared" si="260"/>
        <v>301823.55</v>
      </c>
      <c r="G4713" s="52">
        <f t="shared" si="259"/>
        <v>0.52909528757582569</v>
      </c>
      <c r="H4713" s="90"/>
    </row>
    <row r="4714" spans="1:8" s="17" customFormat="1" ht="38.25" outlineLevel="2">
      <c r="A4714" s="89" t="s">
        <v>490</v>
      </c>
      <c r="B4714" s="104" t="s">
        <v>1112</v>
      </c>
      <c r="C4714" s="103" t="s">
        <v>1111</v>
      </c>
      <c r="D4714" s="161">
        <v>400590</v>
      </c>
      <c r="E4714" s="161">
        <v>359960</v>
      </c>
      <c r="F4714" s="162">
        <f t="shared" si="260"/>
        <v>40630</v>
      </c>
      <c r="G4714" s="52">
        <f t="shared" si="259"/>
        <v>0.89857460246136944</v>
      </c>
      <c r="H4714" s="90"/>
    </row>
    <row r="4715" spans="1:8" s="17" customFormat="1" ht="25.5" outlineLevel="2">
      <c r="A4715" s="89" t="s">
        <v>490</v>
      </c>
      <c r="B4715" s="104" t="s">
        <v>1110</v>
      </c>
      <c r="C4715" s="103" t="s">
        <v>1109</v>
      </c>
      <c r="D4715" s="161">
        <v>20029501</v>
      </c>
      <c r="E4715" s="161">
        <v>17626141.18</v>
      </c>
      <c r="F4715" s="162">
        <f t="shared" si="260"/>
        <v>2403359.8200000003</v>
      </c>
      <c r="G4715" s="52">
        <f t="shared" si="259"/>
        <v>0.88000900172200991</v>
      </c>
      <c r="H4715" s="90"/>
    </row>
    <row r="4716" spans="1:8" s="17" customFormat="1" ht="25.5" outlineLevel="2">
      <c r="A4716" s="89" t="s">
        <v>490</v>
      </c>
      <c r="B4716" s="104" t="s">
        <v>1108</v>
      </c>
      <c r="C4716" s="103" t="s">
        <v>1107</v>
      </c>
      <c r="D4716" s="161">
        <v>25036876</v>
      </c>
      <c r="E4716" s="161">
        <v>22519864</v>
      </c>
      <c r="F4716" s="162">
        <f t="shared" si="260"/>
        <v>2517012</v>
      </c>
      <c r="G4716" s="52">
        <f t="shared" si="259"/>
        <v>0.89946780900300816</v>
      </c>
      <c r="H4716" s="90"/>
    </row>
    <row r="4717" spans="1:8" s="17" customFormat="1" ht="25.5" outlineLevel="2">
      <c r="A4717" s="89" t="s">
        <v>490</v>
      </c>
      <c r="B4717" s="104" t="s">
        <v>1106</v>
      </c>
      <c r="C4717" s="103" t="s">
        <v>1105</v>
      </c>
      <c r="D4717" s="161">
        <v>2002950</v>
      </c>
      <c r="E4717" s="161">
        <v>1801582</v>
      </c>
      <c r="F4717" s="162">
        <f t="shared" si="260"/>
        <v>201368</v>
      </c>
      <c r="G4717" s="52">
        <f t="shared" si="259"/>
        <v>0.89946429017199625</v>
      </c>
      <c r="H4717" s="90"/>
    </row>
    <row r="4718" spans="1:8" s="17" customFormat="1" ht="25.5" outlineLevel="2">
      <c r="A4718" s="89" t="s">
        <v>490</v>
      </c>
      <c r="B4718" s="104" t="s">
        <v>1104</v>
      </c>
      <c r="C4718" s="103" t="s">
        <v>1103</v>
      </c>
      <c r="D4718" s="161">
        <v>2002950</v>
      </c>
      <c r="E4718" s="161">
        <v>849493</v>
      </c>
      <c r="F4718" s="162">
        <f t="shared" si="260"/>
        <v>1153457</v>
      </c>
      <c r="G4718" s="52">
        <f t="shared" si="259"/>
        <v>0.42412092164058013</v>
      </c>
      <c r="H4718" s="90"/>
    </row>
    <row r="4719" spans="1:8" s="17" customFormat="1" outlineLevel="2">
      <c r="A4719" s="89" t="s">
        <v>490</v>
      </c>
      <c r="B4719" s="104" t="s">
        <v>1100</v>
      </c>
      <c r="C4719" s="103" t="s">
        <v>1099</v>
      </c>
      <c r="D4719" s="161">
        <v>5007375</v>
      </c>
      <c r="E4719" s="161">
        <v>4477816</v>
      </c>
      <c r="F4719" s="162">
        <f t="shared" si="260"/>
        <v>529559</v>
      </c>
      <c r="G4719" s="52">
        <f t="shared" si="259"/>
        <v>0.89424418982001552</v>
      </c>
      <c r="H4719" s="90"/>
    </row>
    <row r="4720" spans="1:8" s="17" customFormat="1" ht="25.5" outlineLevel="2">
      <c r="A4720" s="89" t="s">
        <v>490</v>
      </c>
      <c r="B4720" s="104" t="s">
        <v>1096</v>
      </c>
      <c r="C4720" s="103" t="s">
        <v>1095</v>
      </c>
      <c r="D4720" s="161">
        <v>3505163</v>
      </c>
      <c r="E4720" s="161">
        <v>3152769</v>
      </c>
      <c r="F4720" s="162">
        <f t="shared" si="260"/>
        <v>352394</v>
      </c>
      <c r="G4720" s="52">
        <f t="shared" si="259"/>
        <v>0.89946430451308546</v>
      </c>
      <c r="H4720" s="90"/>
    </row>
    <row r="4721" spans="1:8" s="17" customFormat="1" outlineLevel="2">
      <c r="A4721" s="89" t="s">
        <v>490</v>
      </c>
      <c r="B4721" s="104" t="s">
        <v>1094</v>
      </c>
      <c r="C4721" s="103" t="s">
        <v>1093</v>
      </c>
      <c r="D4721" s="161">
        <v>8011800</v>
      </c>
      <c r="E4721" s="161">
        <v>7195239</v>
      </c>
      <c r="F4721" s="162">
        <f t="shared" si="260"/>
        <v>816561</v>
      </c>
      <c r="G4721" s="52">
        <f t="shared" si="259"/>
        <v>0.89808020669512467</v>
      </c>
      <c r="H4721" s="90"/>
    </row>
    <row r="4722" spans="1:8" s="17" customFormat="1" outlineLevel="2">
      <c r="A4722" s="89" t="s">
        <v>490</v>
      </c>
      <c r="B4722" s="104" t="s">
        <v>1092</v>
      </c>
      <c r="C4722" s="103" t="s">
        <v>1091</v>
      </c>
      <c r="D4722" s="161">
        <v>6008850</v>
      </c>
      <c r="E4722" s="161">
        <v>5113560</v>
      </c>
      <c r="F4722" s="162">
        <f t="shared" si="260"/>
        <v>895290</v>
      </c>
      <c r="G4722" s="52">
        <f t="shared" si="259"/>
        <v>0.85100476796724833</v>
      </c>
      <c r="H4722" s="90"/>
    </row>
    <row r="4723" spans="1:8" s="17" customFormat="1" outlineLevel="2">
      <c r="A4723" s="89" t="s">
        <v>490</v>
      </c>
      <c r="B4723" s="104" t="s">
        <v>1090</v>
      </c>
      <c r="C4723" s="103" t="s">
        <v>1089</v>
      </c>
      <c r="D4723" s="161">
        <v>5007375</v>
      </c>
      <c r="E4723" s="161">
        <v>4629860</v>
      </c>
      <c r="F4723" s="162">
        <f t="shared" si="260"/>
        <v>377515</v>
      </c>
      <c r="G4723" s="52">
        <f t="shared" si="259"/>
        <v>0.92460820290072143</v>
      </c>
      <c r="H4723" s="90"/>
    </row>
    <row r="4724" spans="1:8" s="17" customFormat="1" ht="25.5" outlineLevel="2">
      <c r="A4724" s="89" t="s">
        <v>490</v>
      </c>
      <c r="B4724" s="104" t="s">
        <v>1086</v>
      </c>
      <c r="C4724" s="103" t="s">
        <v>1085</v>
      </c>
      <c r="D4724" s="161">
        <v>8011800</v>
      </c>
      <c r="E4724" s="161">
        <v>7771800</v>
      </c>
      <c r="F4724" s="162">
        <f t="shared" si="260"/>
        <v>240000</v>
      </c>
      <c r="G4724" s="52">
        <f t="shared" si="259"/>
        <v>0.97004418482737964</v>
      </c>
      <c r="H4724" s="90"/>
    </row>
    <row r="4725" spans="1:8" s="17" customFormat="1" outlineLevel="2">
      <c r="A4725" s="89" t="s">
        <v>490</v>
      </c>
      <c r="B4725" s="104" t="s">
        <v>1082</v>
      </c>
      <c r="C4725" s="103" t="s">
        <v>1081</v>
      </c>
      <c r="D4725" s="161">
        <v>22032451</v>
      </c>
      <c r="E4725" s="161">
        <v>20028979.780000001</v>
      </c>
      <c r="F4725" s="162">
        <f t="shared" si="260"/>
        <v>2003471.2199999988</v>
      </c>
      <c r="G4725" s="52">
        <f t="shared" si="259"/>
        <v>0.90906725629390939</v>
      </c>
      <c r="H4725" s="90"/>
    </row>
    <row r="4726" spans="1:8" s="17" customFormat="1" ht="38.25" outlineLevel="2">
      <c r="A4726" s="89" t="s">
        <v>490</v>
      </c>
      <c r="B4726" s="104" t="s">
        <v>1078</v>
      </c>
      <c r="C4726" s="103" t="s">
        <v>1077</v>
      </c>
      <c r="D4726" s="161">
        <v>1001475</v>
      </c>
      <c r="E4726" s="161">
        <v>898405</v>
      </c>
      <c r="F4726" s="162">
        <f t="shared" si="260"/>
        <v>103070</v>
      </c>
      <c r="G4726" s="52">
        <f t="shared" si="259"/>
        <v>0.89708180433860052</v>
      </c>
      <c r="H4726" s="90"/>
    </row>
    <row r="4727" spans="1:8" s="17" customFormat="1" ht="25.5" outlineLevel="2">
      <c r="A4727" s="89" t="s">
        <v>490</v>
      </c>
      <c r="B4727" s="104" t="s">
        <v>1076</v>
      </c>
      <c r="C4727" s="103" t="s">
        <v>1075</v>
      </c>
      <c r="D4727" s="161">
        <v>10014751</v>
      </c>
      <c r="E4727" s="161">
        <v>8984805.3499999996</v>
      </c>
      <c r="F4727" s="162">
        <f t="shared" si="260"/>
        <v>1029945.6500000004</v>
      </c>
      <c r="G4727" s="52">
        <f t="shared" si="259"/>
        <v>0.89715713850499124</v>
      </c>
      <c r="H4727" s="90"/>
    </row>
    <row r="4728" spans="1:8" s="17" customFormat="1" outlineLevel="2">
      <c r="A4728" s="89" t="s">
        <v>490</v>
      </c>
      <c r="B4728" s="104" t="s">
        <v>1074</v>
      </c>
      <c r="C4728" s="103" t="s">
        <v>1073</v>
      </c>
      <c r="D4728" s="161">
        <v>1001475</v>
      </c>
      <c r="E4728" s="161">
        <v>899504</v>
      </c>
      <c r="F4728" s="162">
        <f t="shared" si="260"/>
        <v>101971</v>
      </c>
      <c r="G4728" s="52">
        <f t="shared" si="259"/>
        <v>0.8981791857010909</v>
      </c>
      <c r="H4728" s="90"/>
    </row>
    <row r="4729" spans="1:8" s="17" customFormat="1" outlineLevel="2">
      <c r="A4729" s="89" t="s">
        <v>490</v>
      </c>
      <c r="B4729" s="104" t="s">
        <v>1072</v>
      </c>
      <c r="C4729" s="103" t="s">
        <v>1071</v>
      </c>
      <c r="D4729" s="161">
        <v>578540</v>
      </c>
      <c r="E4729" s="161">
        <v>375401</v>
      </c>
      <c r="F4729" s="162">
        <f t="shared" si="260"/>
        <v>203139</v>
      </c>
      <c r="G4729" s="52">
        <f t="shared" si="259"/>
        <v>0.64887648217927885</v>
      </c>
      <c r="H4729" s="90"/>
    </row>
    <row r="4730" spans="1:8" s="17" customFormat="1" ht="38.25" outlineLevel="2">
      <c r="A4730" s="89" t="s">
        <v>490</v>
      </c>
      <c r="B4730" s="104" t="s">
        <v>1070</v>
      </c>
      <c r="C4730" s="103" t="s">
        <v>1069</v>
      </c>
      <c r="D4730" s="161">
        <v>1001475</v>
      </c>
      <c r="E4730" s="161">
        <v>286861.05</v>
      </c>
      <c r="F4730" s="162">
        <f t="shared" si="260"/>
        <v>714613.95</v>
      </c>
      <c r="G4730" s="52">
        <f t="shared" si="259"/>
        <v>0.28643855313412714</v>
      </c>
      <c r="H4730" s="90"/>
    </row>
    <row r="4731" spans="1:8" s="17" customFormat="1" outlineLevel="2">
      <c r="A4731" s="89" t="s">
        <v>490</v>
      </c>
      <c r="B4731" s="104" t="s">
        <v>1068</v>
      </c>
      <c r="C4731" s="103" t="s">
        <v>1067</v>
      </c>
      <c r="D4731" s="161">
        <v>2002950</v>
      </c>
      <c r="E4731" s="161">
        <v>1211049.8899999999</v>
      </c>
      <c r="F4731" s="162">
        <f t="shared" si="260"/>
        <v>791900.1100000001</v>
      </c>
      <c r="G4731" s="52">
        <f t="shared" si="259"/>
        <v>0.60463311116103746</v>
      </c>
      <c r="H4731" s="90"/>
    </row>
    <row r="4732" spans="1:8" s="17" customFormat="1" ht="25.5" outlineLevel="2">
      <c r="A4732" s="89" t="s">
        <v>490</v>
      </c>
      <c r="B4732" s="104" t="s">
        <v>1066</v>
      </c>
      <c r="C4732" s="103" t="s">
        <v>1065</v>
      </c>
      <c r="D4732" s="161">
        <v>1001475</v>
      </c>
      <c r="E4732" s="161">
        <v>869934</v>
      </c>
      <c r="F4732" s="162">
        <f t="shared" si="260"/>
        <v>131541</v>
      </c>
      <c r="G4732" s="52">
        <f t="shared" si="259"/>
        <v>0.86865273721261138</v>
      </c>
      <c r="H4732" s="90"/>
    </row>
    <row r="4733" spans="1:8" s="17" customFormat="1" outlineLevel="2">
      <c r="A4733" s="89" t="s">
        <v>490</v>
      </c>
      <c r="B4733" s="104" t="s">
        <v>1064</v>
      </c>
      <c r="C4733" s="103" t="s">
        <v>1063</v>
      </c>
      <c r="D4733" s="161">
        <v>500738</v>
      </c>
      <c r="E4733" s="161">
        <v>467219.71</v>
      </c>
      <c r="F4733" s="162">
        <f t="shared" si="260"/>
        <v>33518.289999999979</v>
      </c>
      <c r="G4733" s="52">
        <f t="shared" si="259"/>
        <v>0.93306222016303941</v>
      </c>
      <c r="H4733" s="90"/>
    </row>
    <row r="4734" spans="1:8" s="17" customFormat="1" outlineLevel="2">
      <c r="A4734" s="89" t="s">
        <v>490</v>
      </c>
      <c r="B4734" s="104" t="s">
        <v>1062</v>
      </c>
      <c r="C4734" s="103" t="s">
        <v>1061</v>
      </c>
      <c r="D4734" s="161">
        <v>1001475</v>
      </c>
      <c r="E4734" s="161">
        <v>900791.26</v>
      </c>
      <c r="F4734" s="162">
        <f t="shared" si="260"/>
        <v>100683.73999999999</v>
      </c>
      <c r="G4734" s="52">
        <f t="shared" si="259"/>
        <v>0.8994645497890611</v>
      </c>
      <c r="H4734" s="90"/>
    </row>
    <row r="4735" spans="1:8" s="17" customFormat="1" ht="25.5" outlineLevel="2">
      <c r="A4735" s="89" t="s">
        <v>490</v>
      </c>
      <c r="B4735" s="104" t="s">
        <v>1060</v>
      </c>
      <c r="C4735" s="103" t="s">
        <v>1059</v>
      </c>
      <c r="D4735" s="161">
        <v>500738</v>
      </c>
      <c r="E4735" s="161">
        <v>313333</v>
      </c>
      <c r="F4735" s="162">
        <f t="shared" si="260"/>
        <v>187405</v>
      </c>
      <c r="G4735" s="52">
        <f t="shared" ref="G4735:G4743" si="261">E4735/D4735</f>
        <v>0.62574240421138405</v>
      </c>
      <c r="H4735" s="90"/>
    </row>
    <row r="4736" spans="1:8" s="17" customFormat="1" outlineLevel="2">
      <c r="A4736" s="89" t="s">
        <v>490</v>
      </c>
      <c r="B4736" s="104" t="s">
        <v>1058</v>
      </c>
      <c r="C4736" s="103" t="s">
        <v>1057</v>
      </c>
      <c r="D4736" s="161">
        <v>500738</v>
      </c>
      <c r="E4736" s="161">
        <v>98121.23</v>
      </c>
      <c r="F4736" s="162">
        <f t="shared" ref="F4736:F4743" si="262">D4736-E4736</f>
        <v>402616.77</v>
      </c>
      <c r="G4736" s="52">
        <f t="shared" si="261"/>
        <v>0.19595323302805059</v>
      </c>
      <c r="H4736" s="90"/>
    </row>
    <row r="4737" spans="1:8" s="17" customFormat="1" ht="25.5" outlineLevel="2">
      <c r="A4737" s="89" t="s">
        <v>490</v>
      </c>
      <c r="B4737" s="104" t="s">
        <v>1056</v>
      </c>
      <c r="C4737" s="103" t="s">
        <v>1055</v>
      </c>
      <c r="D4737" s="161">
        <v>1001475</v>
      </c>
      <c r="E4737" s="161">
        <v>900791.29</v>
      </c>
      <c r="F4737" s="162">
        <f t="shared" si="262"/>
        <v>100683.70999999996</v>
      </c>
      <c r="G4737" s="52">
        <f t="shared" si="261"/>
        <v>0.89946457974487637</v>
      </c>
      <c r="H4737" s="90"/>
    </row>
    <row r="4738" spans="1:8" s="17" customFormat="1" ht="25.5" outlineLevel="2">
      <c r="A4738" s="89" t="s">
        <v>490</v>
      </c>
      <c r="B4738" s="104" t="s">
        <v>1050</v>
      </c>
      <c r="C4738" s="103" t="s">
        <v>1049</v>
      </c>
      <c r="D4738" s="161">
        <v>1001475</v>
      </c>
      <c r="E4738" s="161">
        <v>700696.28</v>
      </c>
      <c r="F4738" s="162">
        <f t="shared" si="262"/>
        <v>300778.71999999997</v>
      </c>
      <c r="G4738" s="52">
        <f t="shared" si="261"/>
        <v>0.69966427519408869</v>
      </c>
      <c r="H4738" s="90"/>
    </row>
    <row r="4739" spans="1:8" s="17" customFormat="1" outlineLevel="2">
      <c r="A4739" s="89" t="s">
        <v>490</v>
      </c>
      <c r="B4739" s="104" t="s">
        <v>1048</v>
      </c>
      <c r="C4739" s="103" t="s">
        <v>1047</v>
      </c>
      <c r="D4739" s="161">
        <v>500738</v>
      </c>
      <c r="E4739" s="161">
        <v>449202</v>
      </c>
      <c r="F4739" s="162">
        <f t="shared" si="262"/>
        <v>51536</v>
      </c>
      <c r="G4739" s="52">
        <f t="shared" si="261"/>
        <v>0.89707991005276211</v>
      </c>
      <c r="H4739" s="90"/>
    </row>
    <row r="4740" spans="1:8" s="17" customFormat="1" ht="25.5" outlineLevel="2">
      <c r="A4740" s="89" t="s">
        <v>490</v>
      </c>
      <c r="B4740" s="104" t="s">
        <v>10428</v>
      </c>
      <c r="C4740" s="103" t="s">
        <v>10427</v>
      </c>
      <c r="D4740" s="161">
        <v>38088973</v>
      </c>
      <c r="E4740" s="161">
        <v>34841606.950000003</v>
      </c>
      <c r="F4740" s="162">
        <f t="shared" si="262"/>
        <v>3247366.049999997</v>
      </c>
      <c r="G4740" s="52">
        <f t="shared" si="261"/>
        <v>0.91474261986533489</v>
      </c>
      <c r="H4740" s="90"/>
    </row>
    <row r="4741" spans="1:8" s="17" customFormat="1" outlineLevel="2">
      <c r="A4741" s="89" t="s">
        <v>490</v>
      </c>
      <c r="B4741" s="104" t="s">
        <v>10424</v>
      </c>
      <c r="C4741" s="103" t="s">
        <v>1067</v>
      </c>
      <c r="D4741" s="161">
        <v>3007024</v>
      </c>
      <c r="E4741" s="161">
        <v>2895389</v>
      </c>
      <c r="F4741" s="162">
        <f t="shared" si="262"/>
        <v>111635</v>
      </c>
      <c r="G4741" s="52">
        <f t="shared" si="261"/>
        <v>0.96287525473690927</v>
      </c>
      <c r="H4741" s="90"/>
    </row>
    <row r="4742" spans="1:8" s="17" customFormat="1" ht="25.5" outlineLevel="2">
      <c r="A4742" s="89" t="s">
        <v>490</v>
      </c>
      <c r="B4742" s="104" t="s">
        <v>10423</v>
      </c>
      <c r="C4742" s="103" t="s">
        <v>10422</v>
      </c>
      <c r="D4742" s="161">
        <v>2004683</v>
      </c>
      <c r="E4742" s="161">
        <v>1815050</v>
      </c>
      <c r="F4742" s="162">
        <f t="shared" si="262"/>
        <v>189633</v>
      </c>
      <c r="G4742" s="52">
        <f t="shared" si="261"/>
        <v>0.90540499420606646</v>
      </c>
      <c r="H4742" s="90"/>
    </row>
    <row r="4743" spans="1:8" s="17" customFormat="1" ht="25.5" outlineLevel="2">
      <c r="A4743" s="89" t="s">
        <v>490</v>
      </c>
      <c r="B4743" s="104" t="s">
        <v>11065</v>
      </c>
      <c r="C4743" s="103" t="s">
        <v>11064</v>
      </c>
      <c r="D4743" s="161">
        <v>90588897</v>
      </c>
      <c r="E4743" s="161">
        <v>87188992.450000003</v>
      </c>
      <c r="F4743" s="162">
        <f t="shared" si="262"/>
        <v>3399904.549999997</v>
      </c>
      <c r="G4743" s="52">
        <f t="shared" si="261"/>
        <v>0.96246886028427969</v>
      </c>
      <c r="H4743" s="90"/>
    </row>
    <row r="4744" spans="1:8" s="102" customFormat="1" outlineLevel="1">
      <c r="A4744" s="91" t="s">
        <v>11207</v>
      </c>
      <c r="B4744" s="104"/>
      <c r="C4744" s="103"/>
      <c r="D4744" s="161"/>
      <c r="E4744" s="161"/>
      <c r="F4744" s="162">
        <f>SUBTOTAL(9,F4607:F4743)</f>
        <v>67996625.299999997</v>
      </c>
      <c r="G4744" s="52"/>
      <c r="H4744" s="90"/>
    </row>
    <row r="4745" spans="1:8" s="17" customFormat="1" ht="25.5" outlineLevel="2">
      <c r="A4745" s="89" t="s">
        <v>535</v>
      </c>
      <c r="B4745" s="104" t="s">
        <v>536</v>
      </c>
      <c r="C4745" s="103" t="s">
        <v>537</v>
      </c>
      <c r="D4745" s="161">
        <v>1760000</v>
      </c>
      <c r="E4745" s="161">
        <v>1759639.45</v>
      </c>
      <c r="F4745" s="162">
        <f t="shared" ref="F4745:F4776" si="263">D4745-E4745</f>
        <v>360.55000000004657</v>
      </c>
      <c r="G4745" s="52">
        <f t="shared" ref="G4745:G4776" si="264">E4745/D4745</f>
        <v>0.9997951420454545</v>
      </c>
      <c r="H4745" s="90"/>
    </row>
    <row r="4746" spans="1:8" s="17" customFormat="1" outlineLevel="2">
      <c r="A4746" s="89" t="s">
        <v>535</v>
      </c>
      <c r="B4746" s="104" t="s">
        <v>538</v>
      </c>
      <c r="C4746" s="103" t="s">
        <v>539</v>
      </c>
      <c r="D4746" s="161">
        <v>320000</v>
      </c>
      <c r="E4746" s="161">
        <v>319259.03999999998</v>
      </c>
      <c r="F4746" s="162">
        <f t="shared" si="263"/>
        <v>740.96000000002095</v>
      </c>
      <c r="G4746" s="52">
        <f t="shared" si="264"/>
        <v>0.99768449999999997</v>
      </c>
      <c r="H4746" s="90"/>
    </row>
    <row r="4747" spans="1:8" s="17" customFormat="1" ht="25.5" outlineLevel="2">
      <c r="A4747" s="89" t="s">
        <v>535</v>
      </c>
      <c r="B4747" s="104" t="s">
        <v>540</v>
      </c>
      <c r="C4747" s="103" t="s">
        <v>541</v>
      </c>
      <c r="D4747" s="161">
        <v>24089834</v>
      </c>
      <c r="E4747" s="161">
        <v>23983381.09</v>
      </c>
      <c r="F4747" s="162">
        <f t="shared" si="263"/>
        <v>106452.91000000015</v>
      </c>
      <c r="G4747" s="52">
        <f t="shared" si="264"/>
        <v>0.99558100275825889</v>
      </c>
      <c r="H4747" s="90"/>
    </row>
    <row r="4748" spans="1:8" s="17" customFormat="1" ht="25.5" outlineLevel="2">
      <c r="A4748" s="89" t="s">
        <v>535</v>
      </c>
      <c r="B4748" s="104" t="s">
        <v>542</v>
      </c>
      <c r="C4748" s="103" t="s">
        <v>543</v>
      </c>
      <c r="D4748" s="161">
        <v>4023516</v>
      </c>
      <c r="E4748" s="161">
        <v>3301018.13</v>
      </c>
      <c r="F4748" s="162">
        <f t="shared" si="263"/>
        <v>722497.87000000011</v>
      </c>
      <c r="G4748" s="52">
        <f t="shared" si="264"/>
        <v>0.82043121737306368</v>
      </c>
      <c r="H4748" s="90"/>
    </row>
    <row r="4749" spans="1:8" s="17" customFormat="1" ht="25.5" outlineLevel="2">
      <c r="A4749" s="89" t="s">
        <v>535</v>
      </c>
      <c r="B4749" s="104" t="s">
        <v>544</v>
      </c>
      <c r="C4749" s="103" t="s">
        <v>545</v>
      </c>
      <c r="D4749" s="161">
        <v>672000</v>
      </c>
      <c r="E4749" s="161">
        <v>671999.08</v>
      </c>
      <c r="F4749" s="162">
        <f t="shared" si="263"/>
        <v>0.92000000004190952</v>
      </c>
      <c r="G4749" s="52">
        <f t="shared" si="264"/>
        <v>0.99999863095238084</v>
      </c>
      <c r="H4749" s="90"/>
    </row>
    <row r="4750" spans="1:8" s="17" customFormat="1" outlineLevel="2">
      <c r="A4750" s="89" t="s">
        <v>535</v>
      </c>
      <c r="B4750" s="104" t="s">
        <v>9070</v>
      </c>
      <c r="C4750" s="103" t="s">
        <v>9069</v>
      </c>
      <c r="D4750" s="161">
        <v>6414560</v>
      </c>
      <c r="E4750" s="161">
        <v>6414554.1600000001</v>
      </c>
      <c r="F4750" s="162">
        <f t="shared" si="263"/>
        <v>5.8399999998509884</v>
      </c>
      <c r="G4750" s="52">
        <f t="shared" si="264"/>
        <v>0.99999908957122552</v>
      </c>
      <c r="H4750" s="90"/>
    </row>
    <row r="4751" spans="1:8" s="17" customFormat="1" ht="25.5" outlineLevel="2">
      <c r="A4751" s="89" t="s">
        <v>535</v>
      </c>
      <c r="B4751" s="104" t="s">
        <v>546</v>
      </c>
      <c r="C4751" s="103" t="s">
        <v>547</v>
      </c>
      <c r="D4751" s="161">
        <v>4989000</v>
      </c>
      <c r="E4751" s="161">
        <v>4988822</v>
      </c>
      <c r="F4751" s="162">
        <f t="shared" si="263"/>
        <v>178</v>
      </c>
      <c r="G4751" s="52">
        <f t="shared" si="264"/>
        <v>0.99996432150731607</v>
      </c>
      <c r="H4751" s="90"/>
    </row>
    <row r="4752" spans="1:8" s="17" customFormat="1" outlineLevel="2">
      <c r="A4752" s="89" t="s">
        <v>535</v>
      </c>
      <c r="B4752" s="104" t="s">
        <v>9068</v>
      </c>
      <c r="C4752" s="103" t="s">
        <v>9067</v>
      </c>
      <c r="D4752" s="161">
        <v>6278734</v>
      </c>
      <c r="E4752" s="161">
        <v>6247847.5199999996</v>
      </c>
      <c r="F4752" s="162">
        <f t="shared" si="263"/>
        <v>30886.480000000447</v>
      </c>
      <c r="G4752" s="52">
        <f t="shared" si="264"/>
        <v>0.99508077902328707</v>
      </c>
      <c r="H4752" s="90"/>
    </row>
    <row r="4753" spans="1:8" s="17" customFormat="1" ht="76.5" outlineLevel="2">
      <c r="A4753" s="89" t="s">
        <v>535</v>
      </c>
      <c r="B4753" s="104" t="s">
        <v>548</v>
      </c>
      <c r="C4753" s="103" t="s">
        <v>549</v>
      </c>
      <c r="D4753" s="161">
        <v>77749281</v>
      </c>
      <c r="E4753" s="161">
        <v>75273103.319999993</v>
      </c>
      <c r="F4753" s="162">
        <f t="shared" si="263"/>
        <v>2476177.6800000072</v>
      </c>
      <c r="G4753" s="52">
        <f t="shared" si="264"/>
        <v>0.96815176104329492</v>
      </c>
      <c r="H4753" s="90"/>
    </row>
    <row r="4754" spans="1:8" s="17" customFormat="1" outlineLevel="2">
      <c r="A4754" s="89" t="s">
        <v>535</v>
      </c>
      <c r="B4754" s="104" t="s">
        <v>11351</v>
      </c>
      <c r="C4754" s="103" t="s">
        <v>11352</v>
      </c>
      <c r="D4754" s="161">
        <v>5599094</v>
      </c>
      <c r="E4754" s="161">
        <v>2166906</v>
      </c>
      <c r="F4754" s="162">
        <f t="shared" si="263"/>
        <v>3432188</v>
      </c>
      <c r="G4754" s="52">
        <f t="shared" si="264"/>
        <v>0.38701011270752017</v>
      </c>
      <c r="H4754" s="90"/>
    </row>
    <row r="4755" spans="1:8" s="17" customFormat="1" ht="51" outlineLevel="2">
      <c r="A4755" s="89" t="s">
        <v>535</v>
      </c>
      <c r="B4755" s="104" t="s">
        <v>9066</v>
      </c>
      <c r="C4755" s="103" t="s">
        <v>9065</v>
      </c>
      <c r="D4755" s="161">
        <v>9020875</v>
      </c>
      <c r="E4755" s="161">
        <v>8456084.7100000009</v>
      </c>
      <c r="F4755" s="162">
        <f t="shared" si="263"/>
        <v>564790.28999999911</v>
      </c>
      <c r="G4755" s="52">
        <f t="shared" si="264"/>
        <v>0.93739074202890527</v>
      </c>
      <c r="H4755" s="90"/>
    </row>
    <row r="4756" spans="1:8" s="17" customFormat="1" ht="25.5" outlineLevel="2">
      <c r="A4756" s="89" t="s">
        <v>535</v>
      </c>
      <c r="B4756" s="104" t="s">
        <v>550</v>
      </c>
      <c r="C4756" s="103" t="s">
        <v>551</v>
      </c>
      <c r="D4756" s="161">
        <v>997800</v>
      </c>
      <c r="E4756" s="161">
        <v>997785.93</v>
      </c>
      <c r="F4756" s="162">
        <f t="shared" si="263"/>
        <v>14.069999999948777</v>
      </c>
      <c r="G4756" s="52">
        <f t="shared" si="264"/>
        <v>0.99998589897775114</v>
      </c>
      <c r="H4756" s="90"/>
    </row>
    <row r="4757" spans="1:8" s="17" customFormat="1" ht="25.5" outlineLevel="2">
      <c r="A4757" s="89" t="s">
        <v>535</v>
      </c>
      <c r="B4757" s="104" t="s">
        <v>11152</v>
      </c>
      <c r="C4757" s="103" t="s">
        <v>11153</v>
      </c>
      <c r="D4757" s="161">
        <v>10456012</v>
      </c>
      <c r="E4757" s="161">
        <v>10456011.970000001</v>
      </c>
      <c r="F4757" s="162">
        <f t="shared" si="263"/>
        <v>2.9999999329447746E-2</v>
      </c>
      <c r="G4757" s="52">
        <f t="shared" si="264"/>
        <v>0.99999999713083731</v>
      </c>
      <c r="H4757" s="90"/>
    </row>
    <row r="4758" spans="1:8" s="17" customFormat="1" ht="25.5" outlineLevel="2">
      <c r="A4758" s="89" t="s">
        <v>535</v>
      </c>
      <c r="B4758" s="104" t="s">
        <v>9064</v>
      </c>
      <c r="C4758" s="103" t="s">
        <v>9063</v>
      </c>
      <c r="D4758" s="161">
        <v>8347384</v>
      </c>
      <c r="E4758" s="161">
        <v>8347383.2999999998</v>
      </c>
      <c r="F4758" s="162">
        <f t="shared" si="263"/>
        <v>0.70000000018626451</v>
      </c>
      <c r="G4758" s="52">
        <f t="shared" si="264"/>
        <v>0.99999991614139228</v>
      </c>
      <c r="H4758" s="90"/>
    </row>
    <row r="4759" spans="1:8" s="17" customFormat="1" ht="25.5" outlineLevel="2">
      <c r="A4759" s="89" t="s">
        <v>535</v>
      </c>
      <c r="B4759" s="104" t="s">
        <v>9062</v>
      </c>
      <c r="C4759" s="103" t="s">
        <v>9061</v>
      </c>
      <c r="D4759" s="161">
        <v>965644</v>
      </c>
      <c r="E4759" s="161">
        <v>965643.36</v>
      </c>
      <c r="F4759" s="162">
        <f t="shared" si="263"/>
        <v>0.64000000001396984</v>
      </c>
      <c r="G4759" s="52">
        <f t="shared" si="264"/>
        <v>0.99999933722986933</v>
      </c>
      <c r="H4759" s="90"/>
    </row>
    <row r="4760" spans="1:8" s="17" customFormat="1" outlineLevel="2">
      <c r="A4760" s="89" t="s">
        <v>535</v>
      </c>
      <c r="B4760" s="104" t="s">
        <v>9060</v>
      </c>
      <c r="C4760" s="103" t="s">
        <v>9059</v>
      </c>
      <c r="D4760" s="161">
        <v>965644</v>
      </c>
      <c r="E4760" s="161">
        <v>965643</v>
      </c>
      <c r="F4760" s="162">
        <f t="shared" si="263"/>
        <v>1</v>
      </c>
      <c r="G4760" s="52">
        <f t="shared" si="264"/>
        <v>0.99999896442167091</v>
      </c>
      <c r="H4760" s="90"/>
    </row>
    <row r="4761" spans="1:8" s="17" customFormat="1" outlineLevel="2">
      <c r="A4761" s="89" t="s">
        <v>535</v>
      </c>
      <c r="B4761" s="104" t="s">
        <v>9058</v>
      </c>
      <c r="C4761" s="103" t="s">
        <v>9057</v>
      </c>
      <c r="D4761" s="161">
        <v>1448465</v>
      </c>
      <c r="E4761" s="161">
        <v>1448437.03</v>
      </c>
      <c r="F4761" s="162">
        <f t="shared" si="263"/>
        <v>27.96999999997206</v>
      </c>
      <c r="G4761" s="52">
        <f t="shared" si="264"/>
        <v>0.99998068990275912</v>
      </c>
      <c r="H4761" s="90"/>
    </row>
    <row r="4762" spans="1:8" s="17" customFormat="1" ht="25.5" outlineLevel="2">
      <c r="A4762" s="89" t="s">
        <v>535</v>
      </c>
      <c r="B4762" s="104" t="s">
        <v>9056</v>
      </c>
      <c r="C4762" s="103" t="s">
        <v>9055</v>
      </c>
      <c r="D4762" s="161">
        <v>1025100</v>
      </c>
      <c r="E4762" s="161">
        <v>1004374.67</v>
      </c>
      <c r="F4762" s="162">
        <f t="shared" si="263"/>
        <v>20725.329999999958</v>
      </c>
      <c r="G4762" s="52">
        <f t="shared" si="264"/>
        <v>0.97978213832796801</v>
      </c>
      <c r="H4762" s="90"/>
    </row>
    <row r="4763" spans="1:8" s="17" customFormat="1" ht="63.75" outlineLevel="2">
      <c r="A4763" s="89" t="s">
        <v>535</v>
      </c>
      <c r="B4763" s="104" t="s">
        <v>11654</v>
      </c>
      <c r="C4763" s="103" t="s">
        <v>558</v>
      </c>
      <c r="D4763" s="161">
        <v>9000000</v>
      </c>
      <c r="E4763" s="161">
        <v>8994874.1799999997</v>
      </c>
      <c r="F4763" s="162">
        <f t="shared" si="263"/>
        <v>5125.820000000298</v>
      </c>
      <c r="G4763" s="52">
        <f t="shared" si="264"/>
        <v>0.99943046444444439</v>
      </c>
      <c r="H4763" s="90"/>
    </row>
    <row r="4764" spans="1:8" s="17" customFormat="1" outlineLevel="2">
      <c r="A4764" s="89" t="s">
        <v>535</v>
      </c>
      <c r="B4764" s="104" t="s">
        <v>11241</v>
      </c>
      <c r="C4764" s="103" t="s">
        <v>11242</v>
      </c>
      <c r="D4764" s="161">
        <v>1490250</v>
      </c>
      <c r="E4764" s="161">
        <v>1490248.74</v>
      </c>
      <c r="F4764" s="162">
        <f t="shared" si="263"/>
        <v>1.2600000000093132</v>
      </c>
      <c r="G4764" s="52">
        <f t="shared" si="264"/>
        <v>0.99999915450427779</v>
      </c>
      <c r="H4764" s="90"/>
    </row>
    <row r="4765" spans="1:8" s="17" customFormat="1" outlineLevel="2">
      <c r="A4765" s="89" t="s">
        <v>535</v>
      </c>
      <c r="B4765" s="104" t="s">
        <v>11733</v>
      </c>
      <c r="C4765" s="103" t="s">
        <v>11734</v>
      </c>
      <c r="D4765" s="161">
        <v>2999999.55</v>
      </c>
      <c r="E4765" s="161">
        <v>2999999.35</v>
      </c>
      <c r="F4765" s="162">
        <f t="shared" si="263"/>
        <v>0.19999999972060323</v>
      </c>
      <c r="G4765" s="52">
        <f t="shared" si="264"/>
        <v>0.99999993333332338</v>
      </c>
      <c r="H4765" s="90"/>
    </row>
    <row r="4766" spans="1:8" s="17" customFormat="1" outlineLevel="2">
      <c r="A4766" s="89" t="s">
        <v>535</v>
      </c>
      <c r="B4766" s="104" t="s">
        <v>11655</v>
      </c>
      <c r="C4766" s="103" t="s">
        <v>11656</v>
      </c>
      <c r="D4766" s="161">
        <v>1475892</v>
      </c>
      <c r="E4766" s="161">
        <v>1474283.38</v>
      </c>
      <c r="F4766" s="162">
        <f t="shared" si="263"/>
        <v>1608.6200000001118</v>
      </c>
      <c r="G4766" s="52">
        <f t="shared" si="264"/>
        <v>0.99891006930046367</v>
      </c>
      <c r="H4766" s="90"/>
    </row>
    <row r="4767" spans="1:8" s="17" customFormat="1" outlineLevel="2">
      <c r="A4767" s="89" t="s">
        <v>535</v>
      </c>
      <c r="B4767" s="104" t="s">
        <v>11657</v>
      </c>
      <c r="C4767" s="103" t="s">
        <v>11656</v>
      </c>
      <c r="D4767" s="161">
        <v>491964</v>
      </c>
      <c r="E4767" s="161">
        <v>438966.05</v>
      </c>
      <c r="F4767" s="162">
        <f t="shared" si="263"/>
        <v>52997.950000000012</v>
      </c>
      <c r="G4767" s="52">
        <f t="shared" si="264"/>
        <v>0.89227270694603666</v>
      </c>
      <c r="H4767" s="90"/>
    </row>
    <row r="4768" spans="1:8" s="17" customFormat="1" ht="25.5" outlineLevel="2">
      <c r="A4768" s="89" t="s">
        <v>535</v>
      </c>
      <c r="B4768" s="104" t="s">
        <v>986</v>
      </c>
      <c r="C4768" s="103" t="s">
        <v>985</v>
      </c>
      <c r="D4768" s="161">
        <v>3184691</v>
      </c>
      <c r="E4768" s="161">
        <v>2861682</v>
      </c>
      <c r="F4768" s="162">
        <f t="shared" si="263"/>
        <v>323009</v>
      </c>
      <c r="G4768" s="52">
        <f t="shared" si="264"/>
        <v>0.89857446138416563</v>
      </c>
      <c r="H4768" s="90"/>
    </row>
    <row r="4769" spans="1:8" s="17" customFormat="1" ht="25.5" outlineLevel="2">
      <c r="A4769" s="89" t="s">
        <v>535</v>
      </c>
      <c r="B4769" s="104" t="s">
        <v>984</v>
      </c>
      <c r="C4769" s="103" t="s">
        <v>816</v>
      </c>
      <c r="D4769" s="161">
        <v>1201770</v>
      </c>
      <c r="E4769" s="161">
        <v>453962.69</v>
      </c>
      <c r="F4769" s="162">
        <f t="shared" si="263"/>
        <v>747807.31</v>
      </c>
      <c r="G4769" s="52">
        <f t="shared" si="264"/>
        <v>0.37774506769182126</v>
      </c>
      <c r="H4769" s="90"/>
    </row>
    <row r="4770" spans="1:8" s="17" customFormat="1" ht="25.5" outlineLevel="2">
      <c r="A4770" s="89" t="s">
        <v>535</v>
      </c>
      <c r="B4770" s="104" t="s">
        <v>981</v>
      </c>
      <c r="C4770" s="103" t="s">
        <v>980</v>
      </c>
      <c r="D4770" s="161">
        <v>1201770</v>
      </c>
      <c r="E4770" s="161">
        <v>1079880</v>
      </c>
      <c r="F4770" s="162">
        <f t="shared" si="263"/>
        <v>121890</v>
      </c>
      <c r="G4770" s="52">
        <f t="shared" si="264"/>
        <v>0.89857460246136944</v>
      </c>
      <c r="H4770" s="90"/>
    </row>
    <row r="4771" spans="1:8" s="17" customFormat="1" outlineLevel="2">
      <c r="A4771" s="89" t="s">
        <v>535</v>
      </c>
      <c r="B4771" s="104" t="s">
        <v>979</v>
      </c>
      <c r="C4771" s="103" t="s">
        <v>978</v>
      </c>
      <c r="D4771" s="161">
        <v>1602360</v>
      </c>
      <c r="E4771" s="161">
        <v>1439839</v>
      </c>
      <c r="F4771" s="162">
        <f t="shared" si="263"/>
        <v>162521</v>
      </c>
      <c r="G4771" s="52">
        <f t="shared" si="264"/>
        <v>0.89857397838188668</v>
      </c>
      <c r="H4771" s="90"/>
    </row>
    <row r="4772" spans="1:8" s="17" customFormat="1" ht="25.5" outlineLevel="2">
      <c r="A4772" s="89" t="s">
        <v>535</v>
      </c>
      <c r="B4772" s="104" t="s">
        <v>977</v>
      </c>
      <c r="C4772" s="103" t="s">
        <v>976</v>
      </c>
      <c r="D4772" s="161">
        <v>801180</v>
      </c>
      <c r="E4772" s="161">
        <v>719921</v>
      </c>
      <c r="F4772" s="162">
        <f t="shared" si="263"/>
        <v>81259</v>
      </c>
      <c r="G4772" s="52">
        <f t="shared" si="264"/>
        <v>0.89857585062033496</v>
      </c>
      <c r="H4772" s="90"/>
    </row>
    <row r="4773" spans="1:8" s="17" customFormat="1" ht="25.5" outlineLevel="2">
      <c r="A4773" s="89" t="s">
        <v>535</v>
      </c>
      <c r="B4773" s="104" t="s">
        <v>975</v>
      </c>
      <c r="C4773" s="103" t="s">
        <v>974</v>
      </c>
      <c r="D4773" s="161">
        <v>250369</v>
      </c>
      <c r="E4773" s="161">
        <v>224976</v>
      </c>
      <c r="F4773" s="162">
        <f t="shared" si="263"/>
        <v>25393</v>
      </c>
      <c r="G4773" s="52">
        <f t="shared" si="264"/>
        <v>0.89857769931580989</v>
      </c>
      <c r="H4773" s="90"/>
    </row>
    <row r="4774" spans="1:8" s="17" customFormat="1" ht="25.5" outlineLevel="2">
      <c r="A4774" s="89" t="s">
        <v>535</v>
      </c>
      <c r="B4774" s="104" t="s">
        <v>973</v>
      </c>
      <c r="C4774" s="103" t="s">
        <v>972</v>
      </c>
      <c r="D4774" s="161">
        <v>200295</v>
      </c>
      <c r="E4774" s="161">
        <v>179980</v>
      </c>
      <c r="F4774" s="162">
        <f t="shared" si="263"/>
        <v>20315</v>
      </c>
      <c r="G4774" s="52">
        <f t="shared" si="264"/>
        <v>0.89857460246136944</v>
      </c>
      <c r="H4774" s="90"/>
    </row>
    <row r="4775" spans="1:8" s="17" customFormat="1" ht="25.5" outlineLevel="2">
      <c r="A4775" s="89" t="s">
        <v>535</v>
      </c>
      <c r="B4775" s="104" t="s">
        <v>971</v>
      </c>
      <c r="C4775" s="103" t="s">
        <v>970</v>
      </c>
      <c r="D4775" s="161">
        <v>1502213</v>
      </c>
      <c r="E4775" s="161">
        <v>486673</v>
      </c>
      <c r="F4775" s="162">
        <f t="shared" si="263"/>
        <v>1015540</v>
      </c>
      <c r="G4775" s="52">
        <f t="shared" si="264"/>
        <v>0.32397070189114324</v>
      </c>
      <c r="H4775" s="90"/>
    </row>
    <row r="4776" spans="1:8" s="17" customFormat="1" ht="38.25" outlineLevel="2">
      <c r="A4776" s="89" t="s">
        <v>535</v>
      </c>
      <c r="B4776" s="104" t="s">
        <v>969</v>
      </c>
      <c r="C4776" s="103" t="s">
        <v>968</v>
      </c>
      <c r="D4776" s="161">
        <v>400590</v>
      </c>
      <c r="E4776" s="161">
        <v>359960</v>
      </c>
      <c r="F4776" s="162">
        <f t="shared" si="263"/>
        <v>40630</v>
      </c>
      <c r="G4776" s="52">
        <f t="shared" si="264"/>
        <v>0.89857460246136944</v>
      </c>
      <c r="H4776" s="90"/>
    </row>
    <row r="4777" spans="1:8" s="17" customFormat="1" outlineLevel="2">
      <c r="A4777" s="89" t="s">
        <v>535</v>
      </c>
      <c r="B4777" s="104" t="s">
        <v>967</v>
      </c>
      <c r="C4777" s="103" t="s">
        <v>966</v>
      </c>
      <c r="D4777" s="161">
        <v>2838180</v>
      </c>
      <c r="E4777" s="161">
        <v>2550317</v>
      </c>
      <c r="F4777" s="162">
        <f t="shared" ref="F4777:F4808" si="265">D4777-E4777</f>
        <v>287863</v>
      </c>
      <c r="G4777" s="52">
        <f t="shared" ref="G4777:G4808" si="266">E4777/D4777</f>
        <v>0.89857479088711778</v>
      </c>
      <c r="H4777" s="90"/>
    </row>
    <row r="4778" spans="1:8" s="17" customFormat="1" ht="25.5" outlineLevel="2">
      <c r="A4778" s="89" t="s">
        <v>535</v>
      </c>
      <c r="B4778" s="104" t="s">
        <v>965</v>
      </c>
      <c r="C4778" s="103" t="s">
        <v>964</v>
      </c>
      <c r="D4778" s="161">
        <v>400590</v>
      </c>
      <c r="E4778" s="161">
        <v>359960</v>
      </c>
      <c r="F4778" s="162">
        <f t="shared" si="265"/>
        <v>40630</v>
      </c>
      <c r="G4778" s="52">
        <f t="shared" si="266"/>
        <v>0.89857460246136944</v>
      </c>
      <c r="H4778" s="90"/>
    </row>
    <row r="4779" spans="1:8" s="17" customFormat="1" ht="38.25" outlineLevel="2">
      <c r="A4779" s="89" t="s">
        <v>535</v>
      </c>
      <c r="B4779" s="104" t="s">
        <v>963</v>
      </c>
      <c r="C4779" s="103" t="s">
        <v>962</v>
      </c>
      <c r="D4779" s="161">
        <v>801180</v>
      </c>
      <c r="E4779" s="161">
        <v>719921</v>
      </c>
      <c r="F4779" s="162">
        <f t="shared" si="265"/>
        <v>81259</v>
      </c>
      <c r="G4779" s="52">
        <f t="shared" si="266"/>
        <v>0.89857585062033496</v>
      </c>
      <c r="H4779" s="90"/>
    </row>
    <row r="4780" spans="1:8" s="17" customFormat="1" ht="25.5" outlineLevel="2">
      <c r="A4780" s="89" t="s">
        <v>535</v>
      </c>
      <c r="B4780" s="104" t="s">
        <v>961</v>
      </c>
      <c r="C4780" s="103" t="s">
        <v>960</v>
      </c>
      <c r="D4780" s="161">
        <v>1602360</v>
      </c>
      <c r="E4780" s="161">
        <v>1439838.74</v>
      </c>
      <c r="F4780" s="162">
        <f t="shared" si="265"/>
        <v>162521.26</v>
      </c>
      <c r="G4780" s="52">
        <f t="shared" si="266"/>
        <v>0.89857381612122122</v>
      </c>
      <c r="H4780" s="90"/>
    </row>
    <row r="4781" spans="1:8" s="17" customFormat="1" ht="25.5" outlineLevel="2">
      <c r="A4781" s="89" t="s">
        <v>535</v>
      </c>
      <c r="B4781" s="104" t="s">
        <v>959</v>
      </c>
      <c r="C4781" s="103" t="s">
        <v>958</v>
      </c>
      <c r="D4781" s="161">
        <v>50074</v>
      </c>
      <c r="E4781" s="161">
        <v>42724.67</v>
      </c>
      <c r="F4781" s="162">
        <f t="shared" si="265"/>
        <v>7349.3300000000017</v>
      </c>
      <c r="G4781" s="52">
        <f t="shared" si="266"/>
        <v>0.85323061868434713</v>
      </c>
      <c r="H4781" s="90"/>
    </row>
    <row r="4782" spans="1:8" s="17" customFormat="1" ht="38.25" outlineLevel="2">
      <c r="A4782" s="89" t="s">
        <v>535</v>
      </c>
      <c r="B4782" s="104" t="s">
        <v>957</v>
      </c>
      <c r="C4782" s="103" t="s">
        <v>956</v>
      </c>
      <c r="D4782" s="161">
        <v>1602360</v>
      </c>
      <c r="E4782" s="161">
        <v>1439839</v>
      </c>
      <c r="F4782" s="162">
        <f t="shared" si="265"/>
        <v>162521</v>
      </c>
      <c r="G4782" s="52">
        <f t="shared" si="266"/>
        <v>0.89857397838188668</v>
      </c>
      <c r="H4782" s="90"/>
    </row>
    <row r="4783" spans="1:8" s="17" customFormat="1" ht="25.5" outlineLevel="2">
      <c r="A4783" s="89" t="s">
        <v>535</v>
      </c>
      <c r="B4783" s="104" t="s">
        <v>955</v>
      </c>
      <c r="C4783" s="103" t="s">
        <v>954</v>
      </c>
      <c r="D4783" s="161">
        <v>384566</v>
      </c>
      <c r="E4783" s="161">
        <v>344028</v>
      </c>
      <c r="F4783" s="162">
        <f t="shared" si="265"/>
        <v>40538</v>
      </c>
      <c r="G4783" s="52">
        <f t="shared" si="266"/>
        <v>0.89458766505619325</v>
      </c>
      <c r="H4783" s="90"/>
    </row>
    <row r="4784" spans="1:8" s="17" customFormat="1" ht="38.25" outlineLevel="2">
      <c r="A4784" s="89" t="s">
        <v>535</v>
      </c>
      <c r="B4784" s="104" t="s">
        <v>953</v>
      </c>
      <c r="C4784" s="103" t="s">
        <v>952</v>
      </c>
      <c r="D4784" s="161">
        <v>801180</v>
      </c>
      <c r="E4784" s="161">
        <v>719921</v>
      </c>
      <c r="F4784" s="162">
        <f t="shared" si="265"/>
        <v>81259</v>
      </c>
      <c r="G4784" s="52">
        <f t="shared" si="266"/>
        <v>0.89857585062033496</v>
      </c>
      <c r="H4784" s="90"/>
    </row>
    <row r="4785" spans="1:8" s="17" customFormat="1" ht="25.5" outlineLevel="2">
      <c r="A4785" s="89" t="s">
        <v>535</v>
      </c>
      <c r="B4785" s="104" t="s">
        <v>951</v>
      </c>
      <c r="C4785" s="103" t="s">
        <v>950</v>
      </c>
      <c r="D4785" s="161">
        <v>1602360</v>
      </c>
      <c r="E4785" s="161">
        <v>1439839</v>
      </c>
      <c r="F4785" s="162">
        <f t="shared" si="265"/>
        <v>162521</v>
      </c>
      <c r="G4785" s="52">
        <f t="shared" si="266"/>
        <v>0.89857397838188668</v>
      </c>
      <c r="H4785" s="90"/>
    </row>
    <row r="4786" spans="1:8" s="17" customFormat="1" outlineLevel="2">
      <c r="A4786" s="89" t="s">
        <v>535</v>
      </c>
      <c r="B4786" s="104" t="s">
        <v>949</v>
      </c>
      <c r="C4786" s="103" t="s">
        <v>948</v>
      </c>
      <c r="D4786" s="161">
        <v>3505163</v>
      </c>
      <c r="E4786" s="161">
        <v>3149651</v>
      </c>
      <c r="F4786" s="162">
        <f t="shared" si="265"/>
        <v>355512</v>
      </c>
      <c r="G4786" s="52">
        <f t="shared" si="266"/>
        <v>0.89857475957608823</v>
      </c>
      <c r="H4786" s="90"/>
    </row>
    <row r="4787" spans="1:8" s="17" customFormat="1" ht="38.25" outlineLevel="2">
      <c r="A4787" s="89" t="s">
        <v>535</v>
      </c>
      <c r="B4787" s="104" t="s">
        <v>947</v>
      </c>
      <c r="C4787" s="103" t="s">
        <v>946</v>
      </c>
      <c r="D4787" s="161">
        <v>2002950</v>
      </c>
      <c r="E4787" s="161">
        <v>1121708</v>
      </c>
      <c r="F4787" s="162">
        <f t="shared" si="265"/>
        <v>881242</v>
      </c>
      <c r="G4787" s="52">
        <f t="shared" si="266"/>
        <v>0.56002795876082778</v>
      </c>
      <c r="H4787" s="90"/>
    </row>
    <row r="4788" spans="1:8" s="17" customFormat="1" outlineLevel="2">
      <c r="A4788" s="89" t="s">
        <v>535</v>
      </c>
      <c r="B4788" s="104" t="s">
        <v>945</v>
      </c>
      <c r="C4788" s="103" t="s">
        <v>944</v>
      </c>
      <c r="D4788" s="161">
        <v>250369</v>
      </c>
      <c r="E4788" s="161">
        <v>193291.16</v>
      </c>
      <c r="F4788" s="162">
        <f t="shared" si="265"/>
        <v>57077.84</v>
      </c>
      <c r="G4788" s="52">
        <f t="shared" si="266"/>
        <v>0.7720251309067816</v>
      </c>
      <c r="H4788" s="90"/>
    </row>
    <row r="4789" spans="1:8" s="17" customFormat="1" ht="25.5" outlineLevel="2">
      <c r="A4789" s="89" t="s">
        <v>535</v>
      </c>
      <c r="B4789" s="104" t="s">
        <v>943</v>
      </c>
      <c r="C4789" s="103" t="s">
        <v>942</v>
      </c>
      <c r="D4789" s="161">
        <v>961416</v>
      </c>
      <c r="E4789" s="161">
        <v>863904</v>
      </c>
      <c r="F4789" s="162">
        <f t="shared" si="265"/>
        <v>97512</v>
      </c>
      <c r="G4789" s="52">
        <f t="shared" si="266"/>
        <v>0.89857460246136944</v>
      </c>
      <c r="H4789" s="90"/>
    </row>
    <row r="4790" spans="1:8" s="17" customFormat="1" outlineLevel="2">
      <c r="A4790" s="89" t="s">
        <v>535</v>
      </c>
      <c r="B4790" s="104" t="s">
        <v>941</v>
      </c>
      <c r="C4790" s="103" t="s">
        <v>940</v>
      </c>
      <c r="D4790" s="161">
        <v>3755531</v>
      </c>
      <c r="E4790" s="161">
        <v>3357746.86</v>
      </c>
      <c r="F4790" s="162">
        <f t="shared" si="265"/>
        <v>397784.14000000013</v>
      </c>
      <c r="G4790" s="52">
        <f t="shared" si="266"/>
        <v>0.89408045360296584</v>
      </c>
      <c r="H4790" s="90"/>
    </row>
    <row r="4791" spans="1:8" s="17" customFormat="1" outlineLevel="2">
      <c r="A4791" s="89" t="s">
        <v>535</v>
      </c>
      <c r="B4791" s="104" t="s">
        <v>939</v>
      </c>
      <c r="C4791" s="103" t="s">
        <v>938</v>
      </c>
      <c r="D4791" s="161">
        <v>801180</v>
      </c>
      <c r="E4791" s="161">
        <v>719921</v>
      </c>
      <c r="F4791" s="162">
        <f t="shared" si="265"/>
        <v>81259</v>
      </c>
      <c r="G4791" s="52">
        <f t="shared" si="266"/>
        <v>0.89857585062033496</v>
      </c>
      <c r="H4791" s="90"/>
    </row>
    <row r="4792" spans="1:8" s="17" customFormat="1" ht="38.25" outlineLevel="2">
      <c r="A4792" s="89" t="s">
        <v>535</v>
      </c>
      <c r="B4792" s="104" t="s">
        <v>937</v>
      </c>
      <c r="C4792" s="103" t="s">
        <v>936</v>
      </c>
      <c r="D4792" s="161">
        <v>640944</v>
      </c>
      <c r="E4792" s="161">
        <v>552099.24</v>
      </c>
      <c r="F4792" s="162">
        <f t="shared" si="265"/>
        <v>88844.760000000009</v>
      </c>
      <c r="G4792" s="52">
        <f t="shared" si="266"/>
        <v>0.86138452033250956</v>
      </c>
      <c r="H4792" s="90"/>
    </row>
    <row r="4793" spans="1:8" s="17" customFormat="1" outlineLevel="2">
      <c r="A4793" s="89" t="s">
        <v>535</v>
      </c>
      <c r="B4793" s="104" t="s">
        <v>935</v>
      </c>
      <c r="C4793" s="103" t="s">
        <v>934</v>
      </c>
      <c r="D4793" s="161">
        <v>140207</v>
      </c>
      <c r="E4793" s="161">
        <v>125986</v>
      </c>
      <c r="F4793" s="162">
        <f t="shared" si="265"/>
        <v>14221</v>
      </c>
      <c r="G4793" s="52">
        <f t="shared" si="266"/>
        <v>0.89857139800437924</v>
      </c>
      <c r="H4793" s="90"/>
    </row>
    <row r="4794" spans="1:8" s="17" customFormat="1" outlineLevel="2">
      <c r="A4794" s="89" t="s">
        <v>535</v>
      </c>
      <c r="B4794" s="104" t="s">
        <v>933</v>
      </c>
      <c r="C4794" s="103" t="s">
        <v>932</v>
      </c>
      <c r="D4794" s="161">
        <v>11216520</v>
      </c>
      <c r="E4794" s="161">
        <v>10078881</v>
      </c>
      <c r="F4794" s="162">
        <f t="shared" si="265"/>
        <v>1137639</v>
      </c>
      <c r="G4794" s="52">
        <f t="shared" si="266"/>
        <v>0.89857469161558134</v>
      </c>
      <c r="H4794" s="90"/>
    </row>
    <row r="4795" spans="1:8" s="17" customFormat="1" ht="25.5" outlineLevel="2">
      <c r="A4795" s="89" t="s">
        <v>535</v>
      </c>
      <c r="B4795" s="104" t="s">
        <v>931</v>
      </c>
      <c r="C4795" s="103" t="s">
        <v>930</v>
      </c>
      <c r="D4795" s="161">
        <v>10787889</v>
      </c>
      <c r="E4795" s="161">
        <v>9693724</v>
      </c>
      <c r="F4795" s="162">
        <f t="shared" si="265"/>
        <v>1094165</v>
      </c>
      <c r="G4795" s="52">
        <f t="shared" si="266"/>
        <v>0.89857468870879187</v>
      </c>
      <c r="H4795" s="90"/>
    </row>
    <row r="4796" spans="1:8" s="17" customFormat="1" ht="25.5" outlineLevel="2">
      <c r="A4796" s="89" t="s">
        <v>535</v>
      </c>
      <c r="B4796" s="104" t="s">
        <v>929</v>
      </c>
      <c r="C4796" s="103" t="s">
        <v>764</v>
      </c>
      <c r="D4796" s="161">
        <v>2002950</v>
      </c>
      <c r="E4796" s="161">
        <v>1799800</v>
      </c>
      <c r="F4796" s="162">
        <f t="shared" si="265"/>
        <v>203150</v>
      </c>
      <c r="G4796" s="52">
        <f t="shared" si="266"/>
        <v>0.89857460246136944</v>
      </c>
      <c r="H4796" s="90"/>
    </row>
    <row r="4797" spans="1:8" s="17" customFormat="1" ht="51" outlineLevel="2">
      <c r="A4797" s="89" t="s">
        <v>535</v>
      </c>
      <c r="B4797" s="104" t="s">
        <v>928</v>
      </c>
      <c r="C4797" s="103" t="s">
        <v>927</v>
      </c>
      <c r="D4797" s="161">
        <v>841239</v>
      </c>
      <c r="E4797" s="161">
        <v>755916</v>
      </c>
      <c r="F4797" s="162">
        <f t="shared" si="265"/>
        <v>85323</v>
      </c>
      <c r="G4797" s="52">
        <f t="shared" si="266"/>
        <v>0.89857460246136944</v>
      </c>
      <c r="H4797" s="90"/>
    </row>
    <row r="4798" spans="1:8" s="17" customFormat="1" ht="25.5" outlineLevel="2">
      <c r="A4798" s="89" t="s">
        <v>535</v>
      </c>
      <c r="B4798" s="104" t="s">
        <v>924</v>
      </c>
      <c r="C4798" s="103" t="s">
        <v>798</v>
      </c>
      <c r="D4798" s="161">
        <v>2002950</v>
      </c>
      <c r="E4798" s="161">
        <v>1799800</v>
      </c>
      <c r="F4798" s="162">
        <f t="shared" si="265"/>
        <v>203150</v>
      </c>
      <c r="G4798" s="52">
        <f t="shared" si="266"/>
        <v>0.89857460246136944</v>
      </c>
      <c r="H4798" s="90"/>
    </row>
    <row r="4799" spans="1:8" s="17" customFormat="1" ht="25.5" outlineLevel="2">
      <c r="A4799" s="89" t="s">
        <v>535</v>
      </c>
      <c r="B4799" s="104" t="s">
        <v>923</v>
      </c>
      <c r="C4799" s="103" t="s">
        <v>922</v>
      </c>
      <c r="D4799" s="161">
        <v>1752581</v>
      </c>
      <c r="E4799" s="161">
        <v>1574825</v>
      </c>
      <c r="F4799" s="162">
        <f t="shared" si="265"/>
        <v>177756</v>
      </c>
      <c r="G4799" s="52">
        <f t="shared" si="266"/>
        <v>0.8985747306401245</v>
      </c>
      <c r="H4799" s="90"/>
    </row>
    <row r="4800" spans="1:8" s="17" customFormat="1" ht="25.5" outlineLevel="2">
      <c r="A4800" s="89" t="s">
        <v>535</v>
      </c>
      <c r="B4800" s="104" t="s">
        <v>919</v>
      </c>
      <c r="C4800" s="103" t="s">
        <v>782</v>
      </c>
      <c r="D4800" s="161">
        <v>1602360</v>
      </c>
      <c r="E4800" s="161">
        <v>1439839</v>
      </c>
      <c r="F4800" s="162">
        <f t="shared" si="265"/>
        <v>162521</v>
      </c>
      <c r="G4800" s="52">
        <f t="shared" si="266"/>
        <v>0.89857397838188668</v>
      </c>
      <c r="H4800" s="90"/>
    </row>
    <row r="4801" spans="1:8" s="17" customFormat="1" ht="38.25" outlineLevel="2">
      <c r="A4801" s="89" t="s">
        <v>535</v>
      </c>
      <c r="B4801" s="104" t="s">
        <v>918</v>
      </c>
      <c r="C4801" s="103" t="s">
        <v>800</v>
      </c>
      <c r="D4801" s="161">
        <v>801180</v>
      </c>
      <c r="E4801" s="161">
        <v>719921</v>
      </c>
      <c r="F4801" s="162">
        <f t="shared" si="265"/>
        <v>81259</v>
      </c>
      <c r="G4801" s="52">
        <f t="shared" si="266"/>
        <v>0.89857585062033496</v>
      </c>
      <c r="H4801" s="90"/>
    </row>
    <row r="4802" spans="1:8" s="17" customFormat="1" ht="25.5" outlineLevel="2">
      <c r="A4802" s="89" t="s">
        <v>535</v>
      </c>
      <c r="B4802" s="104" t="s">
        <v>917</v>
      </c>
      <c r="C4802" s="103" t="s">
        <v>770</v>
      </c>
      <c r="D4802" s="161">
        <v>7010325</v>
      </c>
      <c r="E4802" s="161">
        <v>6299300</v>
      </c>
      <c r="F4802" s="162">
        <f t="shared" si="265"/>
        <v>711025</v>
      </c>
      <c r="G4802" s="52">
        <f t="shared" si="266"/>
        <v>0.89857460246136944</v>
      </c>
      <c r="H4802" s="90"/>
    </row>
    <row r="4803" spans="1:8" s="17" customFormat="1" ht="38.25" outlineLevel="2">
      <c r="A4803" s="89" t="s">
        <v>535</v>
      </c>
      <c r="B4803" s="104" t="s">
        <v>916</v>
      </c>
      <c r="C4803" s="103" t="s">
        <v>915</v>
      </c>
      <c r="D4803" s="161">
        <v>16824781</v>
      </c>
      <c r="E4803" s="161">
        <v>15118082.18</v>
      </c>
      <c r="F4803" s="162">
        <f t="shared" si="265"/>
        <v>1706698.8200000003</v>
      </c>
      <c r="G4803" s="52">
        <f t="shared" si="266"/>
        <v>0.89856041395130193</v>
      </c>
      <c r="H4803" s="90"/>
    </row>
    <row r="4804" spans="1:8" s="17" customFormat="1" ht="25.5" outlineLevel="2">
      <c r="A4804" s="89" t="s">
        <v>535</v>
      </c>
      <c r="B4804" s="104" t="s">
        <v>914</v>
      </c>
      <c r="C4804" s="103" t="s">
        <v>913</v>
      </c>
      <c r="D4804" s="161">
        <v>400590</v>
      </c>
      <c r="E4804" s="161">
        <v>340000</v>
      </c>
      <c r="F4804" s="162">
        <f t="shared" si="265"/>
        <v>60590</v>
      </c>
      <c r="G4804" s="52">
        <f t="shared" si="266"/>
        <v>0.84874809655757755</v>
      </c>
      <c r="H4804" s="90"/>
    </row>
    <row r="4805" spans="1:8" s="17" customFormat="1" ht="25.5" outlineLevel="2">
      <c r="A4805" s="89" t="s">
        <v>535</v>
      </c>
      <c r="B4805" s="104" t="s">
        <v>912</v>
      </c>
      <c r="C4805" s="103" t="s">
        <v>911</v>
      </c>
      <c r="D4805" s="161">
        <v>801180</v>
      </c>
      <c r="E4805" s="161">
        <v>177409.77</v>
      </c>
      <c r="F4805" s="162">
        <f t="shared" si="265"/>
        <v>623770.23</v>
      </c>
      <c r="G4805" s="52">
        <f t="shared" si="266"/>
        <v>0.22143559499737886</v>
      </c>
      <c r="H4805" s="90"/>
    </row>
    <row r="4806" spans="1:8" s="17" customFormat="1" ht="38.25" outlineLevel="2">
      <c r="A4806" s="89" t="s">
        <v>535</v>
      </c>
      <c r="B4806" s="104" t="s">
        <v>910</v>
      </c>
      <c r="C4806" s="103" t="s">
        <v>909</v>
      </c>
      <c r="D4806" s="161">
        <v>2403540</v>
      </c>
      <c r="E4806" s="161">
        <v>2159760</v>
      </c>
      <c r="F4806" s="162">
        <f t="shared" si="265"/>
        <v>243780</v>
      </c>
      <c r="G4806" s="52">
        <f t="shared" si="266"/>
        <v>0.89857460246136944</v>
      </c>
      <c r="H4806" s="90"/>
    </row>
    <row r="4807" spans="1:8" s="17" customFormat="1" outlineLevel="2">
      <c r="A4807" s="89" t="s">
        <v>535</v>
      </c>
      <c r="B4807" s="104" t="s">
        <v>908</v>
      </c>
      <c r="C4807" s="103" t="s">
        <v>907</v>
      </c>
      <c r="D4807" s="161">
        <v>801180</v>
      </c>
      <c r="E4807" s="161">
        <v>719921</v>
      </c>
      <c r="F4807" s="162">
        <f t="shared" si="265"/>
        <v>81259</v>
      </c>
      <c r="G4807" s="52">
        <f t="shared" si="266"/>
        <v>0.89857585062033496</v>
      </c>
      <c r="H4807" s="90"/>
    </row>
    <row r="4808" spans="1:8" s="17" customFormat="1" outlineLevel="2">
      <c r="A4808" s="89" t="s">
        <v>535</v>
      </c>
      <c r="B4808" s="104" t="s">
        <v>904</v>
      </c>
      <c r="C4808" s="103" t="s">
        <v>903</v>
      </c>
      <c r="D4808" s="161">
        <v>1121652</v>
      </c>
      <c r="E4808" s="161">
        <v>962644.86</v>
      </c>
      <c r="F4808" s="162">
        <f t="shared" si="265"/>
        <v>159007.14000000001</v>
      </c>
      <c r="G4808" s="52">
        <f t="shared" si="266"/>
        <v>0.85823843759026863</v>
      </c>
      <c r="H4808" s="90"/>
    </row>
    <row r="4809" spans="1:8" s="17" customFormat="1" ht="38.25" outlineLevel="2">
      <c r="A4809" s="89" t="s">
        <v>535</v>
      </c>
      <c r="B4809" s="104" t="s">
        <v>902</v>
      </c>
      <c r="C4809" s="103" t="s">
        <v>901</v>
      </c>
      <c r="D4809" s="161">
        <v>1602360</v>
      </c>
      <c r="E4809" s="161">
        <v>1368755</v>
      </c>
      <c r="F4809" s="162">
        <f t="shared" ref="F4809:F4840" si="267">D4809-E4809</f>
        <v>233605</v>
      </c>
      <c r="G4809" s="52">
        <f t="shared" ref="G4809:G4840" si="268">E4809/D4809</f>
        <v>0.85421191242916694</v>
      </c>
      <c r="H4809" s="90"/>
    </row>
    <row r="4810" spans="1:8" s="17" customFormat="1" ht="25.5" outlineLevel="2">
      <c r="A4810" s="89" t="s">
        <v>535</v>
      </c>
      <c r="B4810" s="104" t="s">
        <v>900</v>
      </c>
      <c r="C4810" s="103" t="s">
        <v>899</v>
      </c>
      <c r="D4810" s="161">
        <v>140206</v>
      </c>
      <c r="E4810" s="161">
        <v>125985</v>
      </c>
      <c r="F4810" s="162">
        <f t="shared" si="267"/>
        <v>14221</v>
      </c>
      <c r="G4810" s="52">
        <f t="shared" si="268"/>
        <v>0.89857067457883399</v>
      </c>
      <c r="H4810" s="90"/>
    </row>
    <row r="4811" spans="1:8" s="17" customFormat="1" ht="38.25" outlineLevel="2">
      <c r="A4811" s="89" t="s">
        <v>535</v>
      </c>
      <c r="B4811" s="104" t="s">
        <v>898</v>
      </c>
      <c r="C4811" s="103" t="s">
        <v>897</v>
      </c>
      <c r="D4811" s="161">
        <v>5127552</v>
      </c>
      <c r="E4811" s="161">
        <v>4607489</v>
      </c>
      <c r="F4811" s="162">
        <f t="shared" si="267"/>
        <v>520063</v>
      </c>
      <c r="G4811" s="52">
        <f t="shared" si="268"/>
        <v>0.89857479748620783</v>
      </c>
      <c r="H4811" s="90"/>
    </row>
    <row r="4812" spans="1:8" s="17" customFormat="1" outlineLevel="2">
      <c r="A4812" s="89" t="s">
        <v>535</v>
      </c>
      <c r="B4812" s="104" t="s">
        <v>896</v>
      </c>
      <c r="C4812" s="103" t="s">
        <v>895</v>
      </c>
      <c r="D4812" s="161">
        <v>400590</v>
      </c>
      <c r="E4812" s="161">
        <v>359960</v>
      </c>
      <c r="F4812" s="162">
        <f t="shared" si="267"/>
        <v>40630</v>
      </c>
      <c r="G4812" s="52">
        <f t="shared" si="268"/>
        <v>0.89857460246136944</v>
      </c>
      <c r="H4812" s="90"/>
    </row>
    <row r="4813" spans="1:8" s="17" customFormat="1" ht="25.5" outlineLevel="2">
      <c r="A4813" s="89" t="s">
        <v>535</v>
      </c>
      <c r="B4813" s="104" t="s">
        <v>894</v>
      </c>
      <c r="C4813" s="103" t="s">
        <v>893</v>
      </c>
      <c r="D4813" s="161">
        <v>480708</v>
      </c>
      <c r="E4813" s="161">
        <v>345901.17</v>
      </c>
      <c r="F4813" s="162">
        <f t="shared" si="267"/>
        <v>134806.83000000002</v>
      </c>
      <c r="G4813" s="52">
        <f t="shared" si="268"/>
        <v>0.71956607753563495</v>
      </c>
      <c r="H4813" s="90"/>
    </row>
    <row r="4814" spans="1:8" s="17" customFormat="1" outlineLevel="2">
      <c r="A4814" s="89" t="s">
        <v>535</v>
      </c>
      <c r="B4814" s="104" t="s">
        <v>892</v>
      </c>
      <c r="C4814" s="103" t="s">
        <v>891</v>
      </c>
      <c r="D4814" s="161">
        <v>801180</v>
      </c>
      <c r="E4814" s="161">
        <v>719921</v>
      </c>
      <c r="F4814" s="162">
        <f t="shared" si="267"/>
        <v>81259</v>
      </c>
      <c r="G4814" s="52">
        <f t="shared" si="268"/>
        <v>0.89857585062033496</v>
      </c>
      <c r="H4814" s="90"/>
    </row>
    <row r="4815" spans="1:8" s="17" customFormat="1" outlineLevel="2">
      <c r="A4815" s="89" t="s">
        <v>535</v>
      </c>
      <c r="B4815" s="104" t="s">
        <v>890</v>
      </c>
      <c r="C4815" s="103" t="s">
        <v>889</v>
      </c>
      <c r="D4815" s="161">
        <v>3204720</v>
      </c>
      <c r="E4815" s="161">
        <v>2879681</v>
      </c>
      <c r="F4815" s="162">
        <f t="shared" si="267"/>
        <v>325039</v>
      </c>
      <c r="G4815" s="52">
        <f t="shared" si="268"/>
        <v>0.89857491450111082</v>
      </c>
      <c r="H4815" s="90"/>
    </row>
    <row r="4816" spans="1:8" s="17" customFormat="1" ht="25.5" outlineLevel="2">
      <c r="A4816" s="89" t="s">
        <v>535</v>
      </c>
      <c r="B4816" s="104" t="s">
        <v>888</v>
      </c>
      <c r="C4816" s="103" t="s">
        <v>784</v>
      </c>
      <c r="D4816" s="161">
        <v>3445074</v>
      </c>
      <c r="E4816" s="161">
        <v>3095656</v>
      </c>
      <c r="F4816" s="162">
        <f t="shared" si="267"/>
        <v>349418</v>
      </c>
      <c r="G4816" s="52">
        <f t="shared" si="268"/>
        <v>0.89857460246136944</v>
      </c>
      <c r="H4816" s="90"/>
    </row>
    <row r="4817" spans="1:8" s="17" customFormat="1" ht="25.5" outlineLevel="2">
      <c r="A4817" s="89" t="s">
        <v>535</v>
      </c>
      <c r="B4817" s="104" t="s">
        <v>885</v>
      </c>
      <c r="C4817" s="103" t="s">
        <v>884</v>
      </c>
      <c r="D4817" s="161">
        <v>701033</v>
      </c>
      <c r="E4817" s="161">
        <v>629649.16</v>
      </c>
      <c r="F4817" s="162">
        <f t="shared" si="267"/>
        <v>71383.839999999967</v>
      </c>
      <c r="G4817" s="52">
        <f t="shared" si="268"/>
        <v>0.8981733527522956</v>
      </c>
      <c r="H4817" s="90"/>
    </row>
    <row r="4818" spans="1:8" s="17" customFormat="1" ht="25.5" outlineLevel="2">
      <c r="A4818" s="89" t="s">
        <v>535</v>
      </c>
      <c r="B4818" s="104" t="s">
        <v>883</v>
      </c>
      <c r="C4818" s="103" t="s">
        <v>882</v>
      </c>
      <c r="D4818" s="161">
        <v>4114059</v>
      </c>
      <c r="E4818" s="161">
        <v>3696789</v>
      </c>
      <c r="F4818" s="162">
        <f t="shared" si="267"/>
        <v>417270</v>
      </c>
      <c r="G4818" s="52">
        <f t="shared" si="268"/>
        <v>0.89857461937225502</v>
      </c>
      <c r="H4818" s="90"/>
    </row>
    <row r="4819" spans="1:8" s="17" customFormat="1" ht="25.5" outlineLevel="2">
      <c r="A4819" s="89" t="s">
        <v>535</v>
      </c>
      <c r="B4819" s="104" t="s">
        <v>881</v>
      </c>
      <c r="C4819" s="103" t="s">
        <v>880</v>
      </c>
      <c r="D4819" s="161">
        <v>3004425</v>
      </c>
      <c r="E4819" s="161">
        <v>2699699</v>
      </c>
      <c r="F4819" s="162">
        <f t="shared" si="267"/>
        <v>304726</v>
      </c>
      <c r="G4819" s="52">
        <f t="shared" si="268"/>
        <v>0.89857426961897868</v>
      </c>
      <c r="H4819" s="90"/>
    </row>
    <row r="4820" spans="1:8" s="17" customFormat="1" outlineLevel="2">
      <c r="A4820" s="89" t="s">
        <v>535</v>
      </c>
      <c r="B4820" s="104" t="s">
        <v>879</v>
      </c>
      <c r="C4820" s="103" t="s">
        <v>768</v>
      </c>
      <c r="D4820" s="161">
        <v>4646844</v>
      </c>
      <c r="E4820" s="161">
        <v>4175536</v>
      </c>
      <c r="F4820" s="162">
        <f t="shared" si="267"/>
        <v>471308</v>
      </c>
      <c r="G4820" s="52">
        <f t="shared" si="268"/>
        <v>0.89857460246136944</v>
      </c>
      <c r="H4820" s="90"/>
    </row>
    <row r="4821" spans="1:8" s="17" customFormat="1" ht="25.5" outlineLevel="2">
      <c r="A4821" s="89" t="s">
        <v>535</v>
      </c>
      <c r="B4821" s="104" t="s">
        <v>878</v>
      </c>
      <c r="C4821" s="103" t="s">
        <v>877</v>
      </c>
      <c r="D4821" s="161">
        <v>3004425</v>
      </c>
      <c r="E4821" s="161">
        <v>1500000</v>
      </c>
      <c r="F4821" s="162">
        <f t="shared" si="267"/>
        <v>1504425</v>
      </c>
      <c r="G4821" s="52">
        <f t="shared" si="268"/>
        <v>0.49926358621033973</v>
      </c>
      <c r="H4821" s="90"/>
    </row>
    <row r="4822" spans="1:8" s="17" customFormat="1" ht="38.25" outlineLevel="2">
      <c r="A4822" s="89" t="s">
        <v>535</v>
      </c>
      <c r="B4822" s="104" t="s">
        <v>876</v>
      </c>
      <c r="C4822" s="103" t="s">
        <v>875</v>
      </c>
      <c r="D4822" s="161">
        <v>600885</v>
      </c>
      <c r="E4822" s="161">
        <v>539940</v>
      </c>
      <c r="F4822" s="162">
        <f t="shared" si="267"/>
        <v>60945</v>
      </c>
      <c r="G4822" s="52">
        <f t="shared" si="268"/>
        <v>0.89857460246136944</v>
      </c>
      <c r="H4822" s="90"/>
    </row>
    <row r="4823" spans="1:8" s="17" customFormat="1" ht="25.5" outlineLevel="2">
      <c r="A4823" s="89" t="s">
        <v>535</v>
      </c>
      <c r="B4823" s="104" t="s">
        <v>874</v>
      </c>
      <c r="C4823" s="103" t="s">
        <v>873</v>
      </c>
      <c r="D4823" s="161">
        <v>1281888</v>
      </c>
      <c r="E4823" s="161">
        <v>1151872</v>
      </c>
      <c r="F4823" s="162">
        <f t="shared" si="267"/>
        <v>130016</v>
      </c>
      <c r="G4823" s="52">
        <f t="shared" si="268"/>
        <v>0.89857460246136944</v>
      </c>
      <c r="H4823" s="90"/>
    </row>
    <row r="4824" spans="1:8" s="17" customFormat="1" ht="38.25" outlineLevel="2">
      <c r="A4824" s="89" t="s">
        <v>535</v>
      </c>
      <c r="B4824" s="104" t="s">
        <v>872</v>
      </c>
      <c r="C4824" s="103" t="s">
        <v>786</v>
      </c>
      <c r="D4824" s="161">
        <v>1602360</v>
      </c>
      <c r="E4824" s="161">
        <v>1439839</v>
      </c>
      <c r="F4824" s="162">
        <f t="shared" si="267"/>
        <v>162521</v>
      </c>
      <c r="G4824" s="52">
        <f t="shared" si="268"/>
        <v>0.89857397838188668</v>
      </c>
      <c r="H4824" s="90"/>
    </row>
    <row r="4825" spans="1:8" s="17" customFormat="1" ht="25.5" outlineLevel="2">
      <c r="A4825" s="89" t="s">
        <v>535</v>
      </c>
      <c r="B4825" s="104" t="s">
        <v>871</v>
      </c>
      <c r="C4825" s="103" t="s">
        <v>870</v>
      </c>
      <c r="D4825" s="161">
        <v>961416</v>
      </c>
      <c r="E4825" s="161">
        <v>863904</v>
      </c>
      <c r="F4825" s="162">
        <f t="shared" si="267"/>
        <v>97512</v>
      </c>
      <c r="G4825" s="52">
        <f t="shared" si="268"/>
        <v>0.89857460246136944</v>
      </c>
      <c r="H4825" s="90"/>
    </row>
    <row r="4826" spans="1:8" s="17" customFormat="1" outlineLevel="2">
      <c r="A4826" s="89" t="s">
        <v>535</v>
      </c>
      <c r="B4826" s="104" t="s">
        <v>869</v>
      </c>
      <c r="C4826" s="103" t="s">
        <v>868</v>
      </c>
      <c r="D4826" s="161">
        <v>6008850</v>
      </c>
      <c r="E4826" s="161">
        <v>5399401</v>
      </c>
      <c r="F4826" s="162">
        <f t="shared" si="267"/>
        <v>609449</v>
      </c>
      <c r="G4826" s="52">
        <f t="shared" si="268"/>
        <v>0.89857476888256493</v>
      </c>
      <c r="H4826" s="90"/>
    </row>
    <row r="4827" spans="1:8" s="17" customFormat="1" ht="25.5" outlineLevel="2">
      <c r="A4827" s="89" t="s">
        <v>535</v>
      </c>
      <c r="B4827" s="104" t="s">
        <v>867</v>
      </c>
      <c r="C4827" s="103" t="s">
        <v>866</v>
      </c>
      <c r="D4827" s="161">
        <v>1201770</v>
      </c>
      <c r="E4827" s="161">
        <v>1079879</v>
      </c>
      <c r="F4827" s="162">
        <f t="shared" si="267"/>
        <v>121891</v>
      </c>
      <c r="G4827" s="52">
        <f t="shared" si="268"/>
        <v>0.89857377035539243</v>
      </c>
      <c r="H4827" s="90"/>
    </row>
    <row r="4828" spans="1:8" s="17" customFormat="1" ht="25.5" outlineLevel="2">
      <c r="A4828" s="89" t="s">
        <v>535</v>
      </c>
      <c r="B4828" s="104" t="s">
        <v>865</v>
      </c>
      <c r="C4828" s="103" t="s">
        <v>750</v>
      </c>
      <c r="D4828" s="161">
        <v>2643894</v>
      </c>
      <c r="E4828" s="161">
        <v>2375735.59</v>
      </c>
      <c r="F4828" s="162">
        <f t="shared" si="267"/>
        <v>268158.41000000015</v>
      </c>
      <c r="G4828" s="52">
        <f t="shared" si="268"/>
        <v>0.8985744473870737</v>
      </c>
      <c r="H4828" s="90"/>
    </row>
    <row r="4829" spans="1:8" s="17" customFormat="1" ht="25.5" outlineLevel="2">
      <c r="A4829" s="89" t="s">
        <v>535</v>
      </c>
      <c r="B4829" s="104" t="s">
        <v>864</v>
      </c>
      <c r="C4829" s="103" t="s">
        <v>863</v>
      </c>
      <c r="D4829" s="161">
        <v>160236</v>
      </c>
      <c r="E4829" s="161">
        <v>137041.47</v>
      </c>
      <c r="F4829" s="162">
        <f t="shared" si="267"/>
        <v>23194.53</v>
      </c>
      <c r="G4829" s="52">
        <f t="shared" si="268"/>
        <v>0.85524769714670856</v>
      </c>
      <c r="H4829" s="90"/>
    </row>
    <row r="4830" spans="1:8" s="17" customFormat="1" ht="25.5" outlineLevel="2">
      <c r="A4830" s="89" t="s">
        <v>535</v>
      </c>
      <c r="B4830" s="104" t="s">
        <v>862</v>
      </c>
      <c r="C4830" s="103" t="s">
        <v>861</v>
      </c>
      <c r="D4830" s="161">
        <v>833227</v>
      </c>
      <c r="E4830" s="161">
        <v>748717</v>
      </c>
      <c r="F4830" s="162">
        <f t="shared" si="267"/>
        <v>84510</v>
      </c>
      <c r="G4830" s="52">
        <f t="shared" si="268"/>
        <v>0.89857505817742345</v>
      </c>
      <c r="H4830" s="90"/>
    </row>
    <row r="4831" spans="1:8" s="17" customFormat="1" ht="25.5" outlineLevel="2">
      <c r="A4831" s="89" t="s">
        <v>535</v>
      </c>
      <c r="B4831" s="104" t="s">
        <v>858</v>
      </c>
      <c r="C4831" s="103" t="s">
        <v>857</v>
      </c>
      <c r="D4831" s="161">
        <v>146215</v>
      </c>
      <c r="E4831" s="161">
        <v>131386</v>
      </c>
      <c r="F4831" s="162">
        <f t="shared" si="267"/>
        <v>14829</v>
      </c>
      <c r="G4831" s="52">
        <f t="shared" si="268"/>
        <v>0.89858085695722056</v>
      </c>
      <c r="H4831" s="90"/>
    </row>
    <row r="4832" spans="1:8" s="17" customFormat="1" outlineLevel="2">
      <c r="A4832" s="89" t="s">
        <v>535</v>
      </c>
      <c r="B4832" s="104" t="s">
        <v>856</v>
      </c>
      <c r="C4832" s="103" t="s">
        <v>855</v>
      </c>
      <c r="D4832" s="161">
        <v>801180</v>
      </c>
      <c r="E4832" s="161">
        <v>680262.64</v>
      </c>
      <c r="F4832" s="162">
        <f t="shared" si="267"/>
        <v>120917.35999999999</v>
      </c>
      <c r="G4832" s="52">
        <f t="shared" si="268"/>
        <v>0.84907591302828334</v>
      </c>
      <c r="H4832" s="90"/>
    </row>
    <row r="4833" spans="1:8" s="17" customFormat="1" ht="38.25" outlineLevel="2">
      <c r="A4833" s="89" t="s">
        <v>535</v>
      </c>
      <c r="B4833" s="104" t="s">
        <v>854</v>
      </c>
      <c r="C4833" s="103" t="s">
        <v>853</v>
      </c>
      <c r="D4833" s="161">
        <v>4005900</v>
      </c>
      <c r="E4833" s="161">
        <v>3599601</v>
      </c>
      <c r="F4833" s="162">
        <f t="shared" si="267"/>
        <v>406299</v>
      </c>
      <c r="G4833" s="52">
        <f t="shared" si="268"/>
        <v>0.89857485209316257</v>
      </c>
      <c r="H4833" s="90"/>
    </row>
    <row r="4834" spans="1:8" s="17" customFormat="1" ht="25.5" outlineLevel="2">
      <c r="A4834" s="89" t="s">
        <v>535</v>
      </c>
      <c r="B4834" s="104" t="s">
        <v>852</v>
      </c>
      <c r="C4834" s="103" t="s">
        <v>851</v>
      </c>
      <c r="D4834" s="161">
        <v>1041534</v>
      </c>
      <c r="E4834" s="161">
        <v>935896</v>
      </c>
      <c r="F4834" s="162">
        <f t="shared" si="267"/>
        <v>105638</v>
      </c>
      <c r="G4834" s="52">
        <f t="shared" si="268"/>
        <v>0.89857460246136944</v>
      </c>
      <c r="H4834" s="90"/>
    </row>
    <row r="4835" spans="1:8" s="17" customFormat="1" outlineLevel="2">
      <c r="A4835" s="89" t="s">
        <v>535</v>
      </c>
      <c r="B4835" s="104" t="s">
        <v>850</v>
      </c>
      <c r="C4835" s="103" t="s">
        <v>849</v>
      </c>
      <c r="D4835" s="161">
        <v>300443</v>
      </c>
      <c r="E4835" s="161">
        <v>160974.28</v>
      </c>
      <c r="F4835" s="162">
        <f t="shared" si="267"/>
        <v>139468.72</v>
      </c>
      <c r="G4835" s="52">
        <f t="shared" si="268"/>
        <v>0.53578975046847488</v>
      </c>
      <c r="H4835" s="90"/>
    </row>
    <row r="4836" spans="1:8" s="17" customFormat="1" ht="51" outlineLevel="2">
      <c r="A4836" s="89" t="s">
        <v>535</v>
      </c>
      <c r="B4836" s="104" t="s">
        <v>848</v>
      </c>
      <c r="C4836" s="103" t="s">
        <v>847</v>
      </c>
      <c r="D4836" s="161">
        <v>2804130</v>
      </c>
      <c r="E4836" s="161">
        <v>2311246.81</v>
      </c>
      <c r="F4836" s="162">
        <f t="shared" si="267"/>
        <v>492883.18999999994</v>
      </c>
      <c r="G4836" s="52">
        <f t="shared" si="268"/>
        <v>0.82422955069843407</v>
      </c>
      <c r="H4836" s="90"/>
    </row>
    <row r="4837" spans="1:8" s="17" customFormat="1" ht="25.5" outlineLevel="2">
      <c r="A4837" s="89" t="s">
        <v>535</v>
      </c>
      <c r="B4837" s="104" t="s">
        <v>846</v>
      </c>
      <c r="C4837" s="103" t="s">
        <v>845</v>
      </c>
      <c r="D4837" s="161">
        <v>801180</v>
      </c>
      <c r="E4837" s="161">
        <v>719921</v>
      </c>
      <c r="F4837" s="162">
        <f t="shared" si="267"/>
        <v>81259</v>
      </c>
      <c r="G4837" s="52">
        <f t="shared" si="268"/>
        <v>0.89857585062033496</v>
      </c>
      <c r="H4837" s="90"/>
    </row>
    <row r="4838" spans="1:8" s="17" customFormat="1" ht="25.5" outlineLevel="2">
      <c r="A4838" s="89" t="s">
        <v>535</v>
      </c>
      <c r="B4838" s="104" t="s">
        <v>844</v>
      </c>
      <c r="C4838" s="103" t="s">
        <v>843</v>
      </c>
      <c r="D4838" s="161">
        <v>3204720</v>
      </c>
      <c r="E4838" s="161">
        <v>2879681</v>
      </c>
      <c r="F4838" s="162">
        <f t="shared" si="267"/>
        <v>325039</v>
      </c>
      <c r="G4838" s="52">
        <f t="shared" si="268"/>
        <v>0.89857491450111082</v>
      </c>
      <c r="H4838" s="90"/>
    </row>
    <row r="4839" spans="1:8" s="17" customFormat="1" outlineLevel="2">
      <c r="A4839" s="89" t="s">
        <v>535</v>
      </c>
      <c r="B4839" s="104" t="s">
        <v>842</v>
      </c>
      <c r="C4839" s="103" t="s">
        <v>841</v>
      </c>
      <c r="D4839" s="161">
        <v>480708</v>
      </c>
      <c r="E4839" s="161">
        <v>431952</v>
      </c>
      <c r="F4839" s="162">
        <f t="shared" si="267"/>
        <v>48756</v>
      </c>
      <c r="G4839" s="52">
        <f t="shared" si="268"/>
        <v>0.89857460246136944</v>
      </c>
      <c r="H4839" s="90"/>
    </row>
    <row r="4840" spans="1:8" s="17" customFormat="1" ht="25.5" outlineLevel="2">
      <c r="A4840" s="89" t="s">
        <v>535</v>
      </c>
      <c r="B4840" s="104" t="s">
        <v>838</v>
      </c>
      <c r="C4840" s="103" t="s">
        <v>837</v>
      </c>
      <c r="D4840" s="161">
        <v>801180</v>
      </c>
      <c r="E4840" s="161">
        <v>719921</v>
      </c>
      <c r="F4840" s="162">
        <f t="shared" si="267"/>
        <v>81259</v>
      </c>
      <c r="G4840" s="52">
        <f t="shared" si="268"/>
        <v>0.89857585062033496</v>
      </c>
      <c r="H4840" s="90"/>
    </row>
    <row r="4841" spans="1:8" s="17" customFormat="1" outlineLevel="2">
      <c r="A4841" s="89" t="s">
        <v>535</v>
      </c>
      <c r="B4841" s="104" t="s">
        <v>834</v>
      </c>
      <c r="C4841" s="103" t="s">
        <v>833</v>
      </c>
      <c r="D4841" s="161">
        <v>480708</v>
      </c>
      <c r="E4841" s="161">
        <v>431952</v>
      </c>
      <c r="F4841" s="162">
        <f t="shared" ref="F4841:F4872" si="269">D4841-E4841</f>
        <v>48756</v>
      </c>
      <c r="G4841" s="52">
        <f t="shared" ref="G4841:G4872" si="270">E4841/D4841</f>
        <v>0.89857460246136944</v>
      </c>
      <c r="H4841" s="90"/>
    </row>
    <row r="4842" spans="1:8" s="17" customFormat="1" outlineLevel="2">
      <c r="A4842" s="89" t="s">
        <v>535</v>
      </c>
      <c r="B4842" s="104" t="s">
        <v>832</v>
      </c>
      <c r="C4842" s="103" t="s">
        <v>831</v>
      </c>
      <c r="D4842" s="161">
        <v>2002950</v>
      </c>
      <c r="E4842" s="161">
        <v>1799800</v>
      </c>
      <c r="F4842" s="162">
        <f t="shared" si="269"/>
        <v>203150</v>
      </c>
      <c r="G4842" s="52">
        <f t="shared" si="270"/>
        <v>0.89857460246136944</v>
      </c>
      <c r="H4842" s="90"/>
    </row>
    <row r="4843" spans="1:8" s="17" customFormat="1" outlineLevel="2">
      <c r="A4843" s="89" t="s">
        <v>535</v>
      </c>
      <c r="B4843" s="104" t="s">
        <v>830</v>
      </c>
      <c r="C4843" s="103" t="s">
        <v>829</v>
      </c>
      <c r="D4843" s="161">
        <v>250369</v>
      </c>
      <c r="E4843" s="161">
        <v>224976</v>
      </c>
      <c r="F4843" s="162">
        <f t="shared" si="269"/>
        <v>25393</v>
      </c>
      <c r="G4843" s="52">
        <f t="shared" si="270"/>
        <v>0.89857769931580989</v>
      </c>
      <c r="H4843" s="90"/>
    </row>
    <row r="4844" spans="1:8" s="17" customFormat="1" ht="25.5" outlineLevel="2">
      <c r="A4844" s="89" t="s">
        <v>535</v>
      </c>
      <c r="B4844" s="104" t="s">
        <v>828</v>
      </c>
      <c r="C4844" s="103" t="s">
        <v>766</v>
      </c>
      <c r="D4844" s="161">
        <v>1402065</v>
      </c>
      <c r="E4844" s="161">
        <v>1259860</v>
      </c>
      <c r="F4844" s="162">
        <f t="shared" si="269"/>
        <v>142205</v>
      </c>
      <c r="G4844" s="52">
        <f t="shared" si="270"/>
        <v>0.89857460246136944</v>
      </c>
      <c r="H4844" s="90"/>
    </row>
    <row r="4845" spans="1:8" s="17" customFormat="1" outlineLevel="2">
      <c r="A4845" s="89" t="s">
        <v>535</v>
      </c>
      <c r="B4845" s="104" t="s">
        <v>827</v>
      </c>
      <c r="C4845" s="103" t="s">
        <v>826</v>
      </c>
      <c r="D4845" s="161">
        <v>640944</v>
      </c>
      <c r="E4845" s="161">
        <v>575935</v>
      </c>
      <c r="F4845" s="162">
        <f t="shared" si="269"/>
        <v>65009</v>
      </c>
      <c r="G4845" s="52">
        <f t="shared" si="270"/>
        <v>0.89857304226266255</v>
      </c>
      <c r="H4845" s="90"/>
    </row>
    <row r="4846" spans="1:8" s="17" customFormat="1" ht="38.25" outlineLevel="2">
      <c r="A4846" s="89" t="s">
        <v>535</v>
      </c>
      <c r="B4846" s="104" t="s">
        <v>825</v>
      </c>
      <c r="C4846" s="103" t="s">
        <v>824</v>
      </c>
      <c r="D4846" s="161">
        <v>80118</v>
      </c>
      <c r="E4846" s="161">
        <v>71992</v>
      </c>
      <c r="F4846" s="162">
        <f t="shared" si="269"/>
        <v>8126</v>
      </c>
      <c r="G4846" s="52">
        <f t="shared" si="270"/>
        <v>0.89857460246136944</v>
      </c>
      <c r="H4846" s="90"/>
    </row>
    <row r="4847" spans="1:8" s="17" customFormat="1" ht="25.5" outlineLevel="2">
      <c r="A4847" s="89" t="s">
        <v>535</v>
      </c>
      <c r="B4847" s="104" t="s">
        <v>823</v>
      </c>
      <c r="C4847" s="103" t="s">
        <v>776</v>
      </c>
      <c r="D4847" s="161">
        <v>7290738</v>
      </c>
      <c r="E4847" s="161">
        <v>833000</v>
      </c>
      <c r="F4847" s="162">
        <f t="shared" si="269"/>
        <v>6457738</v>
      </c>
      <c r="G4847" s="52">
        <f t="shared" si="270"/>
        <v>0.11425455145967391</v>
      </c>
      <c r="H4847" s="90"/>
    </row>
    <row r="4848" spans="1:8" s="17" customFormat="1" ht="25.5" outlineLevel="2">
      <c r="A4848" s="89" t="s">
        <v>535</v>
      </c>
      <c r="B4848" s="104" t="s">
        <v>822</v>
      </c>
      <c r="C4848" s="103" t="s">
        <v>821</v>
      </c>
      <c r="D4848" s="161">
        <v>400590</v>
      </c>
      <c r="E4848" s="161">
        <v>51623.08</v>
      </c>
      <c r="F4848" s="162">
        <f t="shared" si="269"/>
        <v>348966.92</v>
      </c>
      <c r="G4848" s="52">
        <f t="shared" si="270"/>
        <v>0.12886762026011633</v>
      </c>
      <c r="H4848" s="90"/>
    </row>
    <row r="4849" spans="1:8" s="17" customFormat="1" ht="25.5" outlineLevel="2">
      <c r="A4849" s="89" t="s">
        <v>535</v>
      </c>
      <c r="B4849" s="104" t="s">
        <v>820</v>
      </c>
      <c r="C4849" s="103" t="s">
        <v>780</v>
      </c>
      <c r="D4849" s="161">
        <v>9213570</v>
      </c>
      <c r="E4849" s="161">
        <v>8279080</v>
      </c>
      <c r="F4849" s="162">
        <f t="shared" si="269"/>
        <v>934490</v>
      </c>
      <c r="G4849" s="52">
        <f t="shared" si="270"/>
        <v>0.89857460246136944</v>
      </c>
      <c r="H4849" s="90"/>
    </row>
    <row r="4850" spans="1:8" s="17" customFormat="1" ht="25.5" outlineLevel="2">
      <c r="A4850" s="89" t="s">
        <v>535</v>
      </c>
      <c r="B4850" s="104" t="s">
        <v>819</v>
      </c>
      <c r="C4850" s="103" t="s">
        <v>818</v>
      </c>
      <c r="D4850" s="161">
        <v>1602360</v>
      </c>
      <c r="E4850" s="161">
        <v>1439839</v>
      </c>
      <c r="F4850" s="162">
        <f t="shared" si="269"/>
        <v>162521</v>
      </c>
      <c r="G4850" s="52">
        <f t="shared" si="270"/>
        <v>0.89857397838188668</v>
      </c>
      <c r="H4850" s="90"/>
    </row>
    <row r="4851" spans="1:8" s="17" customFormat="1" ht="25.5" outlineLevel="2">
      <c r="A4851" s="89" t="s">
        <v>535</v>
      </c>
      <c r="B4851" s="104" t="s">
        <v>817</v>
      </c>
      <c r="C4851" s="103" t="s">
        <v>816</v>
      </c>
      <c r="D4851" s="161">
        <v>4005900</v>
      </c>
      <c r="E4851" s="161">
        <v>3075634.3</v>
      </c>
      <c r="F4851" s="162">
        <f t="shared" si="269"/>
        <v>930265.70000000019</v>
      </c>
      <c r="G4851" s="52">
        <f t="shared" si="270"/>
        <v>0.76777610524476392</v>
      </c>
      <c r="H4851" s="90"/>
    </row>
    <row r="4852" spans="1:8" s="17" customFormat="1" ht="25.5" outlineLevel="2">
      <c r="A4852" s="89" t="s">
        <v>535</v>
      </c>
      <c r="B4852" s="104" t="s">
        <v>813</v>
      </c>
      <c r="C4852" s="103" t="s">
        <v>812</v>
      </c>
      <c r="D4852" s="161">
        <v>761121</v>
      </c>
      <c r="E4852" s="161">
        <v>683924.46</v>
      </c>
      <c r="F4852" s="162">
        <f t="shared" si="269"/>
        <v>77196.540000000037</v>
      </c>
      <c r="G4852" s="52">
        <f t="shared" si="270"/>
        <v>0.89857520683307901</v>
      </c>
      <c r="H4852" s="90"/>
    </row>
    <row r="4853" spans="1:8" s="17" customFormat="1" ht="25.5" outlineLevel="2">
      <c r="A4853" s="89" t="s">
        <v>535</v>
      </c>
      <c r="B4853" s="104" t="s">
        <v>811</v>
      </c>
      <c r="C4853" s="103" t="s">
        <v>810</v>
      </c>
      <c r="D4853" s="161">
        <v>250369</v>
      </c>
      <c r="E4853" s="161">
        <v>224976</v>
      </c>
      <c r="F4853" s="162">
        <f t="shared" si="269"/>
        <v>25393</v>
      </c>
      <c r="G4853" s="52">
        <f t="shared" si="270"/>
        <v>0.89857769931580989</v>
      </c>
      <c r="H4853" s="90"/>
    </row>
    <row r="4854" spans="1:8" s="17" customFormat="1" ht="25.5" outlineLevel="2">
      <c r="A4854" s="89" t="s">
        <v>535</v>
      </c>
      <c r="B4854" s="104" t="s">
        <v>805</v>
      </c>
      <c r="C4854" s="103" t="s">
        <v>804</v>
      </c>
      <c r="D4854" s="161">
        <v>60088</v>
      </c>
      <c r="E4854" s="161">
        <v>53993</v>
      </c>
      <c r="F4854" s="162">
        <f t="shared" si="269"/>
        <v>6095</v>
      </c>
      <c r="G4854" s="52">
        <f t="shared" si="270"/>
        <v>0.89856543735854078</v>
      </c>
      <c r="H4854" s="90"/>
    </row>
    <row r="4855" spans="1:8" s="17" customFormat="1" outlineLevel="2">
      <c r="A4855" s="89" t="s">
        <v>535</v>
      </c>
      <c r="B4855" s="104" t="s">
        <v>803</v>
      </c>
      <c r="C4855" s="103" t="s">
        <v>802</v>
      </c>
      <c r="D4855" s="161">
        <v>1001475</v>
      </c>
      <c r="E4855" s="161">
        <v>886384.68</v>
      </c>
      <c r="F4855" s="162">
        <f t="shared" si="269"/>
        <v>115090.31999999995</v>
      </c>
      <c r="G4855" s="52">
        <f t="shared" si="270"/>
        <v>0.88507918819740883</v>
      </c>
      <c r="H4855" s="90"/>
    </row>
    <row r="4856" spans="1:8" s="17" customFormat="1" ht="38.25" outlineLevel="2">
      <c r="A4856" s="89" t="s">
        <v>535</v>
      </c>
      <c r="B4856" s="104" t="s">
        <v>801</v>
      </c>
      <c r="C4856" s="103" t="s">
        <v>800</v>
      </c>
      <c r="D4856" s="161">
        <v>4005900</v>
      </c>
      <c r="E4856" s="161">
        <v>3599600</v>
      </c>
      <c r="F4856" s="162">
        <f t="shared" si="269"/>
        <v>406300</v>
      </c>
      <c r="G4856" s="52">
        <f t="shared" si="270"/>
        <v>0.89857460246136944</v>
      </c>
      <c r="H4856" s="90"/>
    </row>
    <row r="4857" spans="1:8" s="17" customFormat="1" ht="25.5" outlineLevel="2">
      <c r="A4857" s="89" t="s">
        <v>535</v>
      </c>
      <c r="B4857" s="104" t="s">
        <v>799</v>
      </c>
      <c r="C4857" s="103" t="s">
        <v>798</v>
      </c>
      <c r="D4857" s="161">
        <v>2503688</v>
      </c>
      <c r="E4857" s="161">
        <v>2249750</v>
      </c>
      <c r="F4857" s="162">
        <f t="shared" si="269"/>
        <v>253938</v>
      </c>
      <c r="G4857" s="52">
        <f t="shared" si="270"/>
        <v>0.89857442301117396</v>
      </c>
      <c r="H4857" s="90"/>
    </row>
    <row r="4858" spans="1:8" s="17" customFormat="1" ht="25.5" outlineLevel="2">
      <c r="A4858" s="89" t="s">
        <v>535</v>
      </c>
      <c r="B4858" s="104" t="s">
        <v>797</v>
      </c>
      <c r="C4858" s="103" t="s">
        <v>796</v>
      </c>
      <c r="D4858" s="161">
        <v>2503688</v>
      </c>
      <c r="E4858" s="161">
        <v>1789510</v>
      </c>
      <c r="F4858" s="162">
        <f t="shared" si="269"/>
        <v>714178</v>
      </c>
      <c r="G4858" s="52">
        <f t="shared" si="270"/>
        <v>0.71474960138803234</v>
      </c>
      <c r="H4858" s="90"/>
    </row>
    <row r="4859" spans="1:8" s="17" customFormat="1" ht="25.5" outlineLevel="2">
      <c r="A4859" s="89" t="s">
        <v>535</v>
      </c>
      <c r="B4859" s="104" t="s">
        <v>795</v>
      </c>
      <c r="C4859" s="103" t="s">
        <v>794</v>
      </c>
      <c r="D4859" s="161">
        <v>1502213</v>
      </c>
      <c r="E4859" s="161">
        <v>1349851</v>
      </c>
      <c r="F4859" s="162">
        <f t="shared" si="269"/>
        <v>152362</v>
      </c>
      <c r="G4859" s="52">
        <f t="shared" si="270"/>
        <v>0.89857496906231005</v>
      </c>
      <c r="H4859" s="90"/>
    </row>
    <row r="4860" spans="1:8" s="17" customFormat="1" ht="25.5" outlineLevel="2">
      <c r="A4860" s="89" t="s">
        <v>535</v>
      </c>
      <c r="B4860" s="104" t="s">
        <v>793</v>
      </c>
      <c r="C4860" s="103" t="s">
        <v>792</v>
      </c>
      <c r="D4860" s="161">
        <v>2503688</v>
      </c>
      <c r="E4860" s="161">
        <v>2249750</v>
      </c>
      <c r="F4860" s="162">
        <f t="shared" si="269"/>
        <v>253938</v>
      </c>
      <c r="G4860" s="52">
        <f t="shared" si="270"/>
        <v>0.89857442301117396</v>
      </c>
      <c r="H4860" s="90"/>
    </row>
    <row r="4861" spans="1:8" s="17" customFormat="1" outlineLevel="2">
      <c r="A4861" s="89" t="s">
        <v>535</v>
      </c>
      <c r="B4861" s="104" t="s">
        <v>789</v>
      </c>
      <c r="C4861" s="103" t="s">
        <v>788</v>
      </c>
      <c r="D4861" s="161">
        <v>3004425</v>
      </c>
      <c r="E4861" s="161">
        <v>2699699</v>
      </c>
      <c r="F4861" s="162">
        <f t="shared" si="269"/>
        <v>304726</v>
      </c>
      <c r="G4861" s="52">
        <f t="shared" si="270"/>
        <v>0.89857426961897868</v>
      </c>
      <c r="H4861" s="90"/>
    </row>
    <row r="4862" spans="1:8" s="17" customFormat="1" ht="38.25" outlineLevel="2">
      <c r="A4862" s="89" t="s">
        <v>535</v>
      </c>
      <c r="B4862" s="104" t="s">
        <v>787</v>
      </c>
      <c r="C4862" s="103" t="s">
        <v>786</v>
      </c>
      <c r="D4862" s="161">
        <v>4005900</v>
      </c>
      <c r="E4862" s="161">
        <v>3599512.62</v>
      </c>
      <c r="F4862" s="162">
        <f t="shared" si="269"/>
        <v>406387.37999999989</v>
      </c>
      <c r="G4862" s="52">
        <f t="shared" si="270"/>
        <v>0.89855278963528795</v>
      </c>
      <c r="H4862" s="90"/>
    </row>
    <row r="4863" spans="1:8" s="17" customFormat="1" ht="25.5" outlineLevel="2">
      <c r="A4863" s="89" t="s">
        <v>535</v>
      </c>
      <c r="B4863" s="104" t="s">
        <v>785</v>
      </c>
      <c r="C4863" s="103" t="s">
        <v>784</v>
      </c>
      <c r="D4863" s="161">
        <v>2503688</v>
      </c>
      <c r="E4863" s="161">
        <v>2249750</v>
      </c>
      <c r="F4863" s="162">
        <f t="shared" si="269"/>
        <v>253938</v>
      </c>
      <c r="G4863" s="52">
        <f t="shared" si="270"/>
        <v>0.89857442301117396</v>
      </c>
      <c r="H4863" s="90"/>
    </row>
    <row r="4864" spans="1:8" s="17" customFormat="1" ht="25.5" outlineLevel="2">
      <c r="A4864" s="89" t="s">
        <v>535</v>
      </c>
      <c r="B4864" s="104" t="s">
        <v>783</v>
      </c>
      <c r="C4864" s="103" t="s">
        <v>782</v>
      </c>
      <c r="D4864" s="161">
        <v>1001475</v>
      </c>
      <c r="E4864" s="161">
        <v>899899</v>
      </c>
      <c r="F4864" s="162">
        <f t="shared" si="269"/>
        <v>101576</v>
      </c>
      <c r="G4864" s="52">
        <f t="shared" si="270"/>
        <v>0.89857360393419705</v>
      </c>
      <c r="H4864" s="90"/>
    </row>
    <row r="4865" spans="1:8" s="17" customFormat="1" ht="25.5" outlineLevel="2">
      <c r="A4865" s="89" t="s">
        <v>535</v>
      </c>
      <c r="B4865" s="104" t="s">
        <v>781</v>
      </c>
      <c r="C4865" s="103" t="s">
        <v>780</v>
      </c>
      <c r="D4865" s="161">
        <v>1502213</v>
      </c>
      <c r="E4865" s="161">
        <v>1349850</v>
      </c>
      <c r="F4865" s="162">
        <f t="shared" si="269"/>
        <v>152363</v>
      </c>
      <c r="G4865" s="52">
        <f t="shared" si="270"/>
        <v>0.89857430337775002</v>
      </c>
      <c r="H4865" s="90"/>
    </row>
    <row r="4866" spans="1:8" s="17" customFormat="1" outlineLevel="2">
      <c r="A4866" s="89" t="s">
        <v>535</v>
      </c>
      <c r="B4866" s="104" t="s">
        <v>779</v>
      </c>
      <c r="C4866" s="103" t="s">
        <v>778</v>
      </c>
      <c r="D4866" s="161">
        <v>2002950</v>
      </c>
      <c r="E4866" s="161">
        <v>1799800</v>
      </c>
      <c r="F4866" s="162">
        <f t="shared" si="269"/>
        <v>203150</v>
      </c>
      <c r="G4866" s="52">
        <f t="shared" si="270"/>
        <v>0.89857460246136944</v>
      </c>
      <c r="H4866" s="90"/>
    </row>
    <row r="4867" spans="1:8" s="17" customFormat="1" ht="25.5" outlineLevel="2">
      <c r="A4867" s="89" t="s">
        <v>535</v>
      </c>
      <c r="B4867" s="104" t="s">
        <v>777</v>
      </c>
      <c r="C4867" s="103" t="s">
        <v>776</v>
      </c>
      <c r="D4867" s="161">
        <v>2503688</v>
      </c>
      <c r="E4867" s="161">
        <v>715909</v>
      </c>
      <c r="F4867" s="162">
        <f t="shared" si="269"/>
        <v>1787779</v>
      </c>
      <c r="G4867" s="52">
        <f t="shared" si="270"/>
        <v>0.28594177868807935</v>
      </c>
      <c r="H4867" s="90"/>
    </row>
    <row r="4868" spans="1:8" s="17" customFormat="1" outlineLevel="2">
      <c r="A4868" s="89" t="s">
        <v>535</v>
      </c>
      <c r="B4868" s="104" t="s">
        <v>775</v>
      </c>
      <c r="C4868" s="103" t="s">
        <v>774</v>
      </c>
      <c r="D4868" s="161">
        <v>1652434</v>
      </c>
      <c r="E4868" s="161">
        <v>1411529</v>
      </c>
      <c r="F4868" s="162">
        <f t="shared" si="269"/>
        <v>240905</v>
      </c>
      <c r="G4868" s="52">
        <f t="shared" si="270"/>
        <v>0.85421202904321747</v>
      </c>
      <c r="H4868" s="90"/>
    </row>
    <row r="4869" spans="1:8" s="17" customFormat="1" outlineLevel="2">
      <c r="A4869" s="89" t="s">
        <v>535</v>
      </c>
      <c r="B4869" s="104" t="s">
        <v>773</v>
      </c>
      <c r="C4869" s="103" t="s">
        <v>772</v>
      </c>
      <c r="D4869" s="161">
        <v>851254</v>
      </c>
      <c r="E4869" s="161">
        <v>751077.8</v>
      </c>
      <c r="F4869" s="162">
        <f t="shared" si="269"/>
        <v>100176.19999999995</v>
      </c>
      <c r="G4869" s="52">
        <f t="shared" si="270"/>
        <v>0.88231926076118294</v>
      </c>
      <c r="H4869" s="90"/>
    </row>
    <row r="4870" spans="1:8" s="17" customFormat="1" ht="25.5" outlineLevel="2">
      <c r="A4870" s="89" t="s">
        <v>535</v>
      </c>
      <c r="B4870" s="104" t="s">
        <v>771</v>
      </c>
      <c r="C4870" s="103" t="s">
        <v>770</v>
      </c>
      <c r="D4870" s="161">
        <v>1001475</v>
      </c>
      <c r="E4870" s="161">
        <v>899899</v>
      </c>
      <c r="F4870" s="162">
        <f t="shared" si="269"/>
        <v>101576</v>
      </c>
      <c r="G4870" s="52">
        <f t="shared" si="270"/>
        <v>0.89857360393419705</v>
      </c>
      <c r="H4870" s="90"/>
    </row>
    <row r="4871" spans="1:8" s="17" customFormat="1" outlineLevel="2">
      <c r="A4871" s="89" t="s">
        <v>535</v>
      </c>
      <c r="B4871" s="104" t="s">
        <v>769</v>
      </c>
      <c r="C4871" s="103" t="s">
        <v>768</v>
      </c>
      <c r="D4871" s="161">
        <v>2002950</v>
      </c>
      <c r="E4871" s="161">
        <v>1799800</v>
      </c>
      <c r="F4871" s="162">
        <f t="shared" si="269"/>
        <v>203150</v>
      </c>
      <c r="G4871" s="52">
        <f t="shared" si="270"/>
        <v>0.89857460246136944</v>
      </c>
      <c r="H4871" s="90"/>
    </row>
    <row r="4872" spans="1:8" s="17" customFormat="1" ht="25.5" outlineLevel="2">
      <c r="A4872" s="89" t="s">
        <v>535</v>
      </c>
      <c r="B4872" s="104" t="s">
        <v>767</v>
      </c>
      <c r="C4872" s="103" t="s">
        <v>766</v>
      </c>
      <c r="D4872" s="161">
        <v>1001475</v>
      </c>
      <c r="E4872" s="161">
        <v>899899</v>
      </c>
      <c r="F4872" s="162">
        <f t="shared" si="269"/>
        <v>101576</v>
      </c>
      <c r="G4872" s="52">
        <f t="shared" si="270"/>
        <v>0.89857360393419705</v>
      </c>
      <c r="H4872" s="90"/>
    </row>
    <row r="4873" spans="1:8" s="17" customFormat="1" ht="25.5" outlineLevel="2">
      <c r="A4873" s="89" t="s">
        <v>535</v>
      </c>
      <c r="B4873" s="104" t="s">
        <v>765</v>
      </c>
      <c r="C4873" s="103" t="s">
        <v>764</v>
      </c>
      <c r="D4873" s="161">
        <v>7511063</v>
      </c>
      <c r="E4873" s="161">
        <v>6749250.3399999999</v>
      </c>
      <c r="F4873" s="162">
        <f t="shared" ref="F4873:F4884" si="271">D4873-E4873</f>
        <v>761812.66000000015</v>
      </c>
      <c r="G4873" s="52">
        <f t="shared" ref="G4873:G4884" si="272">E4873/D4873</f>
        <v>0.89857458791119182</v>
      </c>
      <c r="H4873" s="90"/>
    </row>
    <row r="4874" spans="1:8" s="17" customFormat="1" ht="25.5" outlineLevel="2">
      <c r="A4874" s="89" t="s">
        <v>535</v>
      </c>
      <c r="B4874" s="104" t="s">
        <v>763</v>
      </c>
      <c r="C4874" s="103" t="s">
        <v>762</v>
      </c>
      <c r="D4874" s="161">
        <v>1502213</v>
      </c>
      <c r="E4874" s="161">
        <v>1349851</v>
      </c>
      <c r="F4874" s="162">
        <f t="shared" si="271"/>
        <v>152362</v>
      </c>
      <c r="G4874" s="52">
        <f t="shared" si="272"/>
        <v>0.89857496906231005</v>
      </c>
      <c r="H4874" s="90"/>
    </row>
    <row r="4875" spans="1:8" s="17" customFormat="1" ht="38.25" outlineLevel="2">
      <c r="A4875" s="89" t="s">
        <v>535</v>
      </c>
      <c r="B4875" s="104" t="s">
        <v>761</v>
      </c>
      <c r="C4875" s="103" t="s">
        <v>760</v>
      </c>
      <c r="D4875" s="161">
        <v>8412390</v>
      </c>
      <c r="E4875" s="161">
        <v>7559117.5700000003</v>
      </c>
      <c r="F4875" s="162">
        <f t="shared" si="271"/>
        <v>853272.4299999997</v>
      </c>
      <c r="G4875" s="52">
        <f t="shared" si="272"/>
        <v>0.89856955871042599</v>
      </c>
      <c r="H4875" s="90"/>
    </row>
    <row r="4876" spans="1:8" s="17" customFormat="1" ht="25.5" outlineLevel="2">
      <c r="A4876" s="89" t="s">
        <v>535</v>
      </c>
      <c r="B4876" s="104" t="s">
        <v>759</v>
      </c>
      <c r="C4876" s="103" t="s">
        <v>758</v>
      </c>
      <c r="D4876" s="161">
        <v>2503688</v>
      </c>
      <c r="E4876" s="161">
        <v>2249750</v>
      </c>
      <c r="F4876" s="162">
        <f t="shared" si="271"/>
        <v>253938</v>
      </c>
      <c r="G4876" s="52">
        <f t="shared" si="272"/>
        <v>0.89857442301117396</v>
      </c>
      <c r="H4876" s="90"/>
    </row>
    <row r="4877" spans="1:8" s="17" customFormat="1" ht="25.5" outlineLevel="2">
      <c r="A4877" s="89" t="s">
        <v>535</v>
      </c>
      <c r="B4877" s="104" t="s">
        <v>757</v>
      </c>
      <c r="C4877" s="103" t="s">
        <v>756</v>
      </c>
      <c r="D4877" s="161">
        <v>3254794</v>
      </c>
      <c r="E4877" s="161">
        <v>2924675</v>
      </c>
      <c r="F4877" s="162">
        <f t="shared" si="271"/>
        <v>330119</v>
      </c>
      <c r="G4877" s="52">
        <f t="shared" si="272"/>
        <v>0.89857453344205496</v>
      </c>
      <c r="H4877" s="90"/>
    </row>
    <row r="4878" spans="1:8" s="17" customFormat="1" ht="25.5" outlineLevel="2">
      <c r="A4878" s="89" t="s">
        <v>535</v>
      </c>
      <c r="B4878" s="104" t="s">
        <v>755</v>
      </c>
      <c r="C4878" s="103" t="s">
        <v>754</v>
      </c>
      <c r="D4878" s="161">
        <v>2804130</v>
      </c>
      <c r="E4878" s="161">
        <v>2519720</v>
      </c>
      <c r="F4878" s="162">
        <f t="shared" si="271"/>
        <v>284410</v>
      </c>
      <c r="G4878" s="52">
        <f t="shared" si="272"/>
        <v>0.89857460246136944</v>
      </c>
      <c r="H4878" s="90"/>
    </row>
    <row r="4879" spans="1:8" s="17" customFormat="1" ht="25.5" outlineLevel="2">
      <c r="A4879" s="89" t="s">
        <v>535</v>
      </c>
      <c r="B4879" s="104" t="s">
        <v>753</v>
      </c>
      <c r="C4879" s="103" t="s">
        <v>752</v>
      </c>
      <c r="D4879" s="161">
        <v>500738</v>
      </c>
      <c r="E4879" s="161">
        <v>449951</v>
      </c>
      <c r="F4879" s="162">
        <f t="shared" si="271"/>
        <v>50787</v>
      </c>
      <c r="G4879" s="52">
        <f t="shared" si="272"/>
        <v>0.89857570226345918</v>
      </c>
      <c r="H4879" s="90"/>
    </row>
    <row r="4880" spans="1:8" s="17" customFormat="1" ht="25.5" outlineLevel="2">
      <c r="A4880" s="89" t="s">
        <v>535</v>
      </c>
      <c r="B4880" s="104" t="s">
        <v>751</v>
      </c>
      <c r="C4880" s="103" t="s">
        <v>750</v>
      </c>
      <c r="D4880" s="161">
        <v>7310768</v>
      </c>
      <c r="E4880" s="161">
        <v>6569270</v>
      </c>
      <c r="F4880" s="162">
        <f t="shared" si="271"/>
        <v>741498</v>
      </c>
      <c r="G4880" s="52">
        <f t="shared" si="272"/>
        <v>0.89857454100581502</v>
      </c>
      <c r="H4880" s="90"/>
    </row>
    <row r="4881" spans="1:8" s="17" customFormat="1" ht="38.25" outlineLevel="2">
      <c r="A4881" s="89" t="s">
        <v>535</v>
      </c>
      <c r="B4881" s="104" t="s">
        <v>749</v>
      </c>
      <c r="C4881" s="103" t="s">
        <v>748</v>
      </c>
      <c r="D4881" s="161">
        <v>1752581</v>
      </c>
      <c r="E4881" s="161">
        <v>1574824</v>
      </c>
      <c r="F4881" s="162">
        <f t="shared" si="271"/>
        <v>177757</v>
      </c>
      <c r="G4881" s="52">
        <f t="shared" si="272"/>
        <v>0.89857416005308743</v>
      </c>
      <c r="H4881" s="90"/>
    </row>
    <row r="4882" spans="1:8" s="17" customFormat="1" outlineLevel="2">
      <c r="A4882" s="89" t="s">
        <v>535</v>
      </c>
      <c r="B4882" s="104" t="s">
        <v>747</v>
      </c>
      <c r="C4882" s="103" t="s">
        <v>746</v>
      </c>
      <c r="D4882" s="161">
        <v>1502213</v>
      </c>
      <c r="E4882" s="161">
        <v>1349851</v>
      </c>
      <c r="F4882" s="162">
        <f t="shared" si="271"/>
        <v>152362</v>
      </c>
      <c r="G4882" s="52">
        <f t="shared" si="272"/>
        <v>0.89857496906231005</v>
      </c>
      <c r="H4882" s="90"/>
    </row>
    <row r="4883" spans="1:8" s="17" customFormat="1" outlineLevel="2">
      <c r="A4883" s="89" t="s">
        <v>535</v>
      </c>
      <c r="B4883" s="104" t="s">
        <v>745</v>
      </c>
      <c r="C4883" s="103" t="s">
        <v>744</v>
      </c>
      <c r="D4883" s="161">
        <v>1752581</v>
      </c>
      <c r="E4883" s="161">
        <v>1508110</v>
      </c>
      <c r="F4883" s="162">
        <f t="shared" si="271"/>
        <v>244471</v>
      </c>
      <c r="G4883" s="52">
        <f t="shared" si="272"/>
        <v>0.86050801646257724</v>
      </c>
      <c r="H4883" s="90"/>
    </row>
    <row r="4884" spans="1:8" s="17" customFormat="1" ht="25.5" outlineLevel="2">
      <c r="A4884" s="89" t="s">
        <v>535</v>
      </c>
      <c r="B4884" s="104" t="s">
        <v>743</v>
      </c>
      <c r="C4884" s="103" t="s">
        <v>742</v>
      </c>
      <c r="D4884" s="161">
        <v>500738</v>
      </c>
      <c r="E4884" s="161">
        <v>449950</v>
      </c>
      <c r="F4884" s="162">
        <f t="shared" si="271"/>
        <v>50788</v>
      </c>
      <c r="G4884" s="52">
        <f t="shared" si="272"/>
        <v>0.89857370521110835</v>
      </c>
      <c r="H4884" s="90"/>
    </row>
    <row r="4885" spans="1:8" s="102" customFormat="1" outlineLevel="1">
      <c r="A4885" s="91" t="s">
        <v>11208</v>
      </c>
      <c r="B4885" s="104"/>
      <c r="C4885" s="103"/>
      <c r="D4885" s="161"/>
      <c r="E4885" s="161"/>
      <c r="F4885" s="162">
        <f>SUBTOTAL(9,F4745:F4884)</f>
        <v>46868845.950000025</v>
      </c>
      <c r="G4885" s="52"/>
      <c r="H4885" s="90"/>
    </row>
    <row r="4886" spans="1:8" s="17" customFormat="1" outlineLevel="2">
      <c r="A4886" s="89" t="s">
        <v>563</v>
      </c>
      <c r="B4886" s="104" t="s">
        <v>12023</v>
      </c>
      <c r="C4886" s="103" t="s">
        <v>12024</v>
      </c>
      <c r="D4886" s="164">
        <v>13765630</v>
      </c>
      <c r="E4886" s="164">
        <v>13054503</v>
      </c>
      <c r="F4886" s="165">
        <f t="shared" ref="F4886:F4923" si="273">D4886-E4886</f>
        <v>711127</v>
      </c>
      <c r="G4886" s="52">
        <f t="shared" ref="G4886:G4923" si="274">E4886/D4886</f>
        <v>0.94834039560848282</v>
      </c>
      <c r="H4886" s="90"/>
    </row>
    <row r="4887" spans="1:8" s="17" customFormat="1" outlineLevel="2">
      <c r="A4887" s="89" t="s">
        <v>563</v>
      </c>
      <c r="B4887" s="104" t="s">
        <v>564</v>
      </c>
      <c r="C4887" s="103" t="s">
        <v>11735</v>
      </c>
      <c r="D4887" s="161">
        <v>214171331</v>
      </c>
      <c r="E4887" s="161">
        <v>214019289</v>
      </c>
      <c r="F4887" s="165">
        <f t="shared" si="273"/>
        <v>152042</v>
      </c>
      <c r="G4887" s="52">
        <f t="shared" si="274"/>
        <v>0.99929009172567551</v>
      </c>
      <c r="H4887" s="90"/>
    </row>
    <row r="4888" spans="1:8" s="17" customFormat="1" outlineLevel="2">
      <c r="A4888" s="89" t="s">
        <v>563</v>
      </c>
      <c r="B4888" s="104" t="s">
        <v>11442</v>
      </c>
      <c r="C4888" s="103" t="s">
        <v>11443</v>
      </c>
      <c r="D4888" s="161">
        <v>134724870</v>
      </c>
      <c r="E4888" s="161">
        <v>134720870</v>
      </c>
      <c r="F4888" s="165">
        <f t="shared" si="273"/>
        <v>4000</v>
      </c>
      <c r="G4888" s="52">
        <f t="shared" si="274"/>
        <v>0.99997030986186886</v>
      </c>
      <c r="H4888" s="90"/>
    </row>
    <row r="4889" spans="1:8" s="17" customFormat="1" ht="25.5" outlineLevel="2">
      <c r="A4889" s="89" t="s">
        <v>563</v>
      </c>
      <c r="B4889" s="104" t="s">
        <v>11441</v>
      </c>
      <c r="C4889" s="103" t="s">
        <v>11736</v>
      </c>
      <c r="D4889" s="161">
        <v>108374717</v>
      </c>
      <c r="E4889" s="161">
        <v>104418611</v>
      </c>
      <c r="F4889" s="165">
        <f t="shared" si="273"/>
        <v>3956106</v>
      </c>
      <c r="G4889" s="52">
        <f t="shared" si="274"/>
        <v>0.96349604308539971</v>
      </c>
      <c r="H4889" s="90"/>
    </row>
    <row r="4890" spans="1:8" s="17" customFormat="1" outlineLevel="2">
      <c r="A4890" s="89" t="s">
        <v>563</v>
      </c>
      <c r="B4890" s="104" t="s">
        <v>565</v>
      </c>
      <c r="C4890" s="103" t="s">
        <v>566</v>
      </c>
      <c r="D4890" s="161">
        <v>36847458</v>
      </c>
      <c r="E4890" s="161">
        <v>35997867.369999997</v>
      </c>
      <c r="F4890" s="165">
        <f t="shared" si="273"/>
        <v>849590.63000000268</v>
      </c>
      <c r="G4890" s="52">
        <f t="shared" si="274"/>
        <v>0.97694303281382389</v>
      </c>
      <c r="H4890" s="90"/>
    </row>
    <row r="4891" spans="1:8" s="17" customFormat="1" ht="25.5" outlineLevel="2">
      <c r="A4891" s="89" t="s">
        <v>563</v>
      </c>
      <c r="B4891" s="104" t="s">
        <v>567</v>
      </c>
      <c r="C4891" s="103" t="s">
        <v>568</v>
      </c>
      <c r="D4891" s="161">
        <v>70537535</v>
      </c>
      <c r="E4891" s="161">
        <v>67388555.959999993</v>
      </c>
      <c r="F4891" s="165">
        <f t="shared" si="273"/>
        <v>3148979.0400000066</v>
      </c>
      <c r="G4891" s="52">
        <f t="shared" si="274"/>
        <v>0.95535739886572435</v>
      </c>
      <c r="H4891" s="90"/>
    </row>
    <row r="4892" spans="1:8" s="17" customFormat="1" ht="25.5" outlineLevel="2">
      <c r="A4892" s="89" t="s">
        <v>563</v>
      </c>
      <c r="B4892" s="104" t="s">
        <v>569</v>
      </c>
      <c r="C4892" s="103" t="s">
        <v>11104</v>
      </c>
      <c r="D4892" s="161">
        <v>4389428</v>
      </c>
      <c r="E4892" s="161">
        <v>4002824.93</v>
      </c>
      <c r="F4892" s="165">
        <f t="shared" si="273"/>
        <v>386603.06999999983</v>
      </c>
      <c r="G4892" s="52">
        <f t="shared" si="274"/>
        <v>0.91192404340611122</v>
      </c>
      <c r="H4892" s="90"/>
    </row>
    <row r="4893" spans="1:8" s="17" customFormat="1" ht="25.5" outlineLevel="2">
      <c r="A4893" s="89" t="s">
        <v>563</v>
      </c>
      <c r="B4893" s="104" t="s">
        <v>569</v>
      </c>
      <c r="C4893" s="103" t="s">
        <v>11104</v>
      </c>
      <c r="D4893" s="161">
        <v>3844123</v>
      </c>
      <c r="E4893" s="161">
        <v>3618500</v>
      </c>
      <c r="F4893" s="165">
        <f t="shared" si="273"/>
        <v>225623</v>
      </c>
      <c r="G4893" s="52">
        <f t="shared" si="274"/>
        <v>0.94130702893741958</v>
      </c>
      <c r="H4893" s="90"/>
    </row>
    <row r="4894" spans="1:8" s="17" customFormat="1" outlineLevel="2">
      <c r="A4894" s="89" t="s">
        <v>563</v>
      </c>
      <c r="B4894" s="104" t="s">
        <v>570</v>
      </c>
      <c r="C4894" s="103" t="s">
        <v>571</v>
      </c>
      <c r="D4894" s="161">
        <v>78000000</v>
      </c>
      <c r="E4894" s="161">
        <v>77936114</v>
      </c>
      <c r="F4894" s="165">
        <f t="shared" si="273"/>
        <v>63886</v>
      </c>
      <c r="G4894" s="52">
        <f t="shared" si="274"/>
        <v>0.99918094871794871</v>
      </c>
      <c r="H4894" s="90"/>
    </row>
    <row r="4895" spans="1:8" s="17" customFormat="1" outlineLevel="2">
      <c r="A4895" s="89" t="s">
        <v>563</v>
      </c>
      <c r="B4895" s="104" t="s">
        <v>572</v>
      </c>
      <c r="C4895" s="103" t="s">
        <v>573</v>
      </c>
      <c r="D4895" s="161">
        <v>5000000</v>
      </c>
      <c r="E4895" s="161">
        <v>4804812.45</v>
      </c>
      <c r="F4895" s="165">
        <f t="shared" si="273"/>
        <v>195187.54999999981</v>
      </c>
      <c r="G4895" s="52">
        <f t="shared" si="274"/>
        <v>0.96096249</v>
      </c>
      <c r="H4895" s="90"/>
    </row>
    <row r="4896" spans="1:8" s="17" customFormat="1" ht="25.5" outlineLevel="2">
      <c r="A4896" s="89" t="s">
        <v>563</v>
      </c>
      <c r="B4896" s="104" t="s">
        <v>9038</v>
      </c>
      <c r="C4896" s="103" t="s">
        <v>11096</v>
      </c>
      <c r="D4896" s="161">
        <v>1025100</v>
      </c>
      <c r="E4896" s="161">
        <v>340079</v>
      </c>
      <c r="F4896" s="165">
        <f t="shared" si="273"/>
        <v>685021</v>
      </c>
      <c r="G4896" s="52">
        <f t="shared" si="274"/>
        <v>0.33175202419276167</v>
      </c>
      <c r="H4896" s="90"/>
    </row>
    <row r="4897" spans="1:8" s="17" customFormat="1" ht="25.5" outlineLevel="2">
      <c r="A4897" s="89" t="s">
        <v>563</v>
      </c>
      <c r="B4897" s="104" t="s">
        <v>9037</v>
      </c>
      <c r="C4897" s="103" t="s">
        <v>9036</v>
      </c>
      <c r="D4897" s="161">
        <v>4100398</v>
      </c>
      <c r="E4897" s="161">
        <v>3862903</v>
      </c>
      <c r="F4897" s="165">
        <f t="shared" si="273"/>
        <v>237495</v>
      </c>
      <c r="G4897" s="52">
        <f t="shared" si="274"/>
        <v>0.9420800127207164</v>
      </c>
      <c r="H4897" s="90"/>
    </row>
    <row r="4898" spans="1:8" s="17" customFormat="1" outlineLevel="2">
      <c r="A4898" s="89" t="s">
        <v>563</v>
      </c>
      <c r="B4898" s="104" t="s">
        <v>9035</v>
      </c>
      <c r="C4898" s="103" t="s">
        <v>9034</v>
      </c>
      <c r="D4898" s="161">
        <v>51254972</v>
      </c>
      <c r="E4898" s="161">
        <v>50265111</v>
      </c>
      <c r="F4898" s="165">
        <f t="shared" si="273"/>
        <v>989861</v>
      </c>
      <c r="G4898" s="52">
        <f t="shared" si="274"/>
        <v>0.98068751261828802</v>
      </c>
      <c r="H4898" s="90"/>
    </row>
    <row r="4899" spans="1:8" s="17" customFormat="1" ht="38.25" outlineLevel="2">
      <c r="A4899" s="89" t="s">
        <v>563</v>
      </c>
      <c r="B4899" s="104" t="s">
        <v>9033</v>
      </c>
      <c r="C4899" s="103" t="s">
        <v>9032</v>
      </c>
      <c r="D4899" s="161">
        <v>1935900.9</v>
      </c>
      <c r="E4899" s="161">
        <v>1406207</v>
      </c>
      <c r="F4899" s="165">
        <f t="shared" si="273"/>
        <v>529693.89999999991</v>
      </c>
      <c r="G4899" s="52">
        <f t="shared" si="274"/>
        <v>0.72638377305367241</v>
      </c>
      <c r="H4899" s="90"/>
    </row>
    <row r="4900" spans="1:8" s="17" customFormat="1" outlineLevel="2">
      <c r="A4900" s="89" t="s">
        <v>563</v>
      </c>
      <c r="B4900" s="104" t="s">
        <v>9031</v>
      </c>
      <c r="C4900" s="103" t="s">
        <v>9030</v>
      </c>
      <c r="D4900" s="161">
        <v>5176751</v>
      </c>
      <c r="E4900" s="161">
        <v>4344595</v>
      </c>
      <c r="F4900" s="165">
        <f t="shared" si="273"/>
        <v>832156</v>
      </c>
      <c r="G4900" s="52">
        <f t="shared" si="274"/>
        <v>0.83925129873930582</v>
      </c>
      <c r="H4900" s="90"/>
    </row>
    <row r="4901" spans="1:8" s="17" customFormat="1" ht="25.5" outlineLevel="2">
      <c r="A4901" s="89" t="s">
        <v>563</v>
      </c>
      <c r="B4901" s="104" t="s">
        <v>9029</v>
      </c>
      <c r="C4901" s="103" t="s">
        <v>9028</v>
      </c>
      <c r="D4901" s="161">
        <v>2050199</v>
      </c>
      <c r="E4901" s="161">
        <v>299986</v>
      </c>
      <c r="F4901" s="165">
        <f t="shared" si="273"/>
        <v>1750213</v>
      </c>
      <c r="G4901" s="52">
        <f t="shared" si="274"/>
        <v>0.14632043035822376</v>
      </c>
      <c r="H4901" s="90"/>
    </row>
    <row r="4902" spans="1:8" s="17" customFormat="1" outlineLevel="2">
      <c r="A4902" s="89" t="s">
        <v>563</v>
      </c>
      <c r="B4902" s="104" t="s">
        <v>9027</v>
      </c>
      <c r="C4902" s="103" t="s">
        <v>9026</v>
      </c>
      <c r="D4902" s="161">
        <v>9277150</v>
      </c>
      <c r="E4902" s="161">
        <v>9277070</v>
      </c>
      <c r="F4902" s="165">
        <f t="shared" si="273"/>
        <v>80</v>
      </c>
      <c r="G4902" s="52">
        <f t="shared" si="274"/>
        <v>0.99999137666201365</v>
      </c>
      <c r="H4902" s="90"/>
    </row>
    <row r="4903" spans="1:8" s="17" customFormat="1" ht="25.5" outlineLevel="2">
      <c r="A4903" s="89" t="s">
        <v>563</v>
      </c>
      <c r="B4903" s="104" t="s">
        <v>11746</v>
      </c>
      <c r="C4903" s="103" t="s">
        <v>11747</v>
      </c>
      <c r="D4903" s="161">
        <v>5940136.8099999996</v>
      </c>
      <c r="E4903" s="161">
        <v>5902595.8099999996</v>
      </c>
      <c r="F4903" s="165">
        <f t="shared" si="273"/>
        <v>37541</v>
      </c>
      <c r="G4903" s="52">
        <f t="shared" si="274"/>
        <v>0.99368011188954419</v>
      </c>
      <c r="H4903" s="90"/>
    </row>
    <row r="4904" spans="1:8" s="17" customFormat="1" outlineLevel="2">
      <c r="A4904" s="89" t="s">
        <v>563</v>
      </c>
      <c r="B4904" s="104" t="s">
        <v>608</v>
      </c>
      <c r="C4904" s="103" t="s">
        <v>581</v>
      </c>
      <c r="D4904" s="161">
        <v>881298</v>
      </c>
      <c r="E4904" s="161">
        <v>283962</v>
      </c>
      <c r="F4904" s="165">
        <f t="shared" si="273"/>
        <v>597336</v>
      </c>
      <c r="G4904" s="52">
        <f t="shared" si="274"/>
        <v>0.32220883288059204</v>
      </c>
      <c r="H4904" s="90"/>
    </row>
    <row r="4905" spans="1:8" s="17" customFormat="1" outlineLevel="2">
      <c r="A4905" s="89" t="s">
        <v>563</v>
      </c>
      <c r="B4905" s="104" t="s">
        <v>607</v>
      </c>
      <c r="C4905" s="103" t="s">
        <v>606</v>
      </c>
      <c r="D4905" s="161">
        <v>720000</v>
      </c>
      <c r="E4905" s="161">
        <v>615940</v>
      </c>
      <c r="F4905" s="165">
        <f t="shared" si="273"/>
        <v>104060</v>
      </c>
      <c r="G4905" s="52">
        <f t="shared" si="274"/>
        <v>0.85547222222222219</v>
      </c>
      <c r="H4905" s="90"/>
    </row>
    <row r="4906" spans="1:8" s="17" customFormat="1" outlineLevel="2">
      <c r="A4906" s="89" t="s">
        <v>563</v>
      </c>
      <c r="B4906" s="104" t="s">
        <v>607</v>
      </c>
      <c r="C4906" s="103" t="s">
        <v>606</v>
      </c>
      <c r="D4906" s="161">
        <v>2885310</v>
      </c>
      <c r="E4906" s="161">
        <v>2623701</v>
      </c>
      <c r="F4906" s="165">
        <f t="shared" si="273"/>
        <v>261609</v>
      </c>
      <c r="G4906" s="52">
        <f t="shared" si="274"/>
        <v>0.90933071316427005</v>
      </c>
      <c r="H4906" s="90"/>
    </row>
    <row r="4907" spans="1:8" s="17" customFormat="1" outlineLevel="2">
      <c r="A4907" s="89" t="s">
        <v>563</v>
      </c>
      <c r="B4907" s="104" t="s">
        <v>605</v>
      </c>
      <c r="C4907" s="103" t="s">
        <v>604</v>
      </c>
      <c r="D4907" s="161">
        <v>4005900</v>
      </c>
      <c r="E4907" s="161">
        <v>3599601</v>
      </c>
      <c r="F4907" s="165">
        <f t="shared" si="273"/>
        <v>406299</v>
      </c>
      <c r="G4907" s="52">
        <f t="shared" si="274"/>
        <v>0.89857485209316257</v>
      </c>
      <c r="H4907" s="90"/>
    </row>
    <row r="4908" spans="1:8" s="17" customFormat="1" outlineLevel="2">
      <c r="A4908" s="89" t="s">
        <v>563</v>
      </c>
      <c r="B4908" s="104" t="s">
        <v>603</v>
      </c>
      <c r="C4908" s="103" t="s">
        <v>602</v>
      </c>
      <c r="D4908" s="161">
        <v>8973216</v>
      </c>
      <c r="E4908" s="161">
        <v>7139993</v>
      </c>
      <c r="F4908" s="165">
        <f t="shared" si="273"/>
        <v>1833223</v>
      </c>
      <c r="G4908" s="52">
        <f t="shared" si="274"/>
        <v>0.79570056042337556</v>
      </c>
      <c r="H4908" s="90"/>
    </row>
    <row r="4909" spans="1:8" s="17" customFormat="1" ht="38.25" outlineLevel="2">
      <c r="A4909" s="89" t="s">
        <v>563</v>
      </c>
      <c r="B4909" s="104" t="s">
        <v>601</v>
      </c>
      <c r="C4909" s="103" t="s">
        <v>600</v>
      </c>
      <c r="D4909" s="161">
        <v>17625961</v>
      </c>
      <c r="E4909" s="161">
        <v>14510353.460000001</v>
      </c>
      <c r="F4909" s="165">
        <f t="shared" si="273"/>
        <v>3115607.5399999991</v>
      </c>
      <c r="G4909" s="52">
        <f t="shared" si="274"/>
        <v>0.82323757893257565</v>
      </c>
      <c r="H4909" s="90"/>
    </row>
    <row r="4910" spans="1:8" s="17" customFormat="1" outlineLevel="2">
      <c r="A4910" s="89" t="s">
        <v>563</v>
      </c>
      <c r="B4910" s="104" t="s">
        <v>599</v>
      </c>
      <c r="C4910" s="103" t="s">
        <v>598</v>
      </c>
      <c r="D4910" s="161">
        <v>9614160</v>
      </c>
      <c r="E4910" s="161">
        <v>8632693</v>
      </c>
      <c r="F4910" s="165">
        <f t="shared" si="273"/>
        <v>981467</v>
      </c>
      <c r="G4910" s="52">
        <f t="shared" si="274"/>
        <v>0.89791443038185348</v>
      </c>
      <c r="H4910" s="90"/>
    </row>
    <row r="4911" spans="1:8" s="17" customFormat="1" ht="25.5" outlineLevel="2">
      <c r="A4911" s="89" t="s">
        <v>563</v>
      </c>
      <c r="B4911" s="104" t="s">
        <v>597</v>
      </c>
      <c r="C4911" s="103" t="s">
        <v>596</v>
      </c>
      <c r="D4911" s="161">
        <v>35452216</v>
      </c>
      <c r="E4911" s="161">
        <v>30859273</v>
      </c>
      <c r="F4911" s="165">
        <f t="shared" si="273"/>
        <v>4592943</v>
      </c>
      <c r="G4911" s="52">
        <f t="shared" si="274"/>
        <v>0.87044694187804794</v>
      </c>
      <c r="H4911" s="90"/>
    </row>
    <row r="4912" spans="1:8" s="17" customFormat="1" outlineLevel="2">
      <c r="A4912" s="89" t="s">
        <v>563</v>
      </c>
      <c r="B4912" s="104" t="s">
        <v>595</v>
      </c>
      <c r="C4912" s="103" t="s">
        <v>583</v>
      </c>
      <c r="D4912" s="161">
        <v>5768496</v>
      </c>
      <c r="E4912" s="161">
        <v>4954705</v>
      </c>
      <c r="F4912" s="165">
        <f t="shared" si="273"/>
        <v>813791</v>
      </c>
      <c r="G4912" s="52">
        <f t="shared" si="274"/>
        <v>0.85892492601191017</v>
      </c>
      <c r="H4912" s="90"/>
    </row>
    <row r="4913" spans="1:8" s="17" customFormat="1" ht="25.5" outlineLevel="2">
      <c r="A4913" s="89" t="s">
        <v>563</v>
      </c>
      <c r="B4913" s="104" t="s">
        <v>594</v>
      </c>
      <c r="C4913" s="103" t="s">
        <v>593</v>
      </c>
      <c r="D4913" s="161">
        <v>600885</v>
      </c>
      <c r="E4913" s="161">
        <v>209400</v>
      </c>
      <c r="F4913" s="165">
        <f t="shared" si="273"/>
        <v>391485</v>
      </c>
      <c r="G4913" s="52">
        <f t="shared" si="274"/>
        <v>0.34848598317481716</v>
      </c>
      <c r="H4913" s="90"/>
    </row>
    <row r="4914" spans="1:8" s="17" customFormat="1" ht="38.25" outlineLevel="2">
      <c r="A4914" s="89" t="s">
        <v>563</v>
      </c>
      <c r="B4914" s="104" t="s">
        <v>592</v>
      </c>
      <c r="C4914" s="103" t="s">
        <v>591</v>
      </c>
      <c r="D4914" s="161">
        <v>4005900</v>
      </c>
      <c r="E4914" s="161">
        <v>3599600</v>
      </c>
      <c r="F4914" s="165">
        <f t="shared" si="273"/>
        <v>406300</v>
      </c>
      <c r="G4914" s="52">
        <f t="shared" si="274"/>
        <v>0.89857460246136944</v>
      </c>
      <c r="H4914" s="90"/>
    </row>
    <row r="4915" spans="1:8" s="17" customFormat="1" ht="25.5" outlineLevel="2">
      <c r="A4915" s="89" t="s">
        <v>563</v>
      </c>
      <c r="B4915" s="104" t="s">
        <v>590</v>
      </c>
      <c r="C4915" s="103" t="s">
        <v>589</v>
      </c>
      <c r="D4915" s="161">
        <v>4005900</v>
      </c>
      <c r="E4915" s="161">
        <v>3599601</v>
      </c>
      <c r="F4915" s="165">
        <f t="shared" si="273"/>
        <v>406299</v>
      </c>
      <c r="G4915" s="52">
        <f t="shared" si="274"/>
        <v>0.89857485209316257</v>
      </c>
      <c r="H4915" s="90"/>
    </row>
    <row r="4916" spans="1:8" s="17" customFormat="1" ht="25.5" outlineLevel="2">
      <c r="A4916" s="89" t="s">
        <v>563</v>
      </c>
      <c r="B4916" s="104" t="s">
        <v>588</v>
      </c>
      <c r="C4916" s="103" t="s">
        <v>587</v>
      </c>
      <c r="D4916" s="161">
        <v>38056052</v>
      </c>
      <c r="E4916" s="161">
        <v>32238460</v>
      </c>
      <c r="F4916" s="165">
        <f t="shared" si="273"/>
        <v>5817592</v>
      </c>
      <c r="G4916" s="52">
        <f t="shared" si="274"/>
        <v>0.84713096355870021</v>
      </c>
      <c r="H4916" s="90"/>
    </row>
    <row r="4917" spans="1:8" s="17" customFormat="1" ht="25.5" outlineLevel="2">
      <c r="A4917" s="89" t="s">
        <v>563</v>
      </c>
      <c r="B4917" s="104" t="s">
        <v>586</v>
      </c>
      <c r="C4917" s="103" t="s">
        <v>585</v>
      </c>
      <c r="D4917" s="161">
        <v>18026551</v>
      </c>
      <c r="E4917" s="161">
        <v>14881329.779999999</v>
      </c>
      <c r="F4917" s="165">
        <f t="shared" si="273"/>
        <v>3145221.2200000007</v>
      </c>
      <c r="G4917" s="52">
        <f t="shared" si="274"/>
        <v>0.82552285126533631</v>
      </c>
      <c r="H4917" s="90"/>
    </row>
    <row r="4918" spans="1:8" s="17" customFormat="1" outlineLevel="2">
      <c r="A4918" s="89" t="s">
        <v>563</v>
      </c>
      <c r="B4918" s="104" t="s">
        <v>11513</v>
      </c>
      <c r="C4918" s="103" t="s">
        <v>11514</v>
      </c>
      <c r="D4918" s="161">
        <v>7010325</v>
      </c>
      <c r="E4918" s="161">
        <v>7009693</v>
      </c>
      <c r="F4918" s="165">
        <f t="shared" si="273"/>
        <v>632</v>
      </c>
      <c r="G4918" s="52">
        <f t="shared" si="274"/>
        <v>0.99990984726100429</v>
      </c>
      <c r="H4918" s="90"/>
    </row>
    <row r="4919" spans="1:8" s="17" customFormat="1" outlineLevel="2">
      <c r="A4919" s="89" t="s">
        <v>563</v>
      </c>
      <c r="B4919" s="104" t="s">
        <v>584</v>
      </c>
      <c r="C4919" s="103" t="s">
        <v>583</v>
      </c>
      <c r="D4919" s="161">
        <v>11016225</v>
      </c>
      <c r="E4919" s="161">
        <v>8902304</v>
      </c>
      <c r="F4919" s="165">
        <f t="shared" si="273"/>
        <v>2113921</v>
      </c>
      <c r="G4919" s="52">
        <f t="shared" si="274"/>
        <v>0.80810840374084592</v>
      </c>
      <c r="H4919" s="90"/>
    </row>
    <row r="4920" spans="1:8" s="17" customFormat="1" outlineLevel="2">
      <c r="A4920" s="89" t="s">
        <v>563</v>
      </c>
      <c r="B4920" s="104" t="s">
        <v>11515</v>
      </c>
      <c r="C4920" s="103" t="s">
        <v>11516</v>
      </c>
      <c r="D4920" s="161">
        <v>27039826</v>
      </c>
      <c r="E4920" s="161">
        <v>25441513.219999999</v>
      </c>
      <c r="F4920" s="165">
        <f t="shared" si="273"/>
        <v>1598312.7800000012</v>
      </c>
      <c r="G4920" s="52">
        <f t="shared" si="274"/>
        <v>0.94089041919130689</v>
      </c>
      <c r="H4920" s="90"/>
    </row>
    <row r="4921" spans="1:8" s="17" customFormat="1" outlineLevel="2">
      <c r="A4921" s="89" t="s">
        <v>563</v>
      </c>
      <c r="B4921" s="104" t="s">
        <v>582</v>
      </c>
      <c r="C4921" s="103" t="s">
        <v>581</v>
      </c>
      <c r="D4921" s="161">
        <v>1001475</v>
      </c>
      <c r="E4921" s="161">
        <v>601475</v>
      </c>
      <c r="F4921" s="165">
        <f t="shared" si="273"/>
        <v>400000</v>
      </c>
      <c r="G4921" s="52">
        <f t="shared" si="274"/>
        <v>0.60058913103172817</v>
      </c>
      <c r="H4921" s="90"/>
    </row>
    <row r="4922" spans="1:8" s="17" customFormat="1" outlineLevel="2">
      <c r="A4922" s="89" t="s">
        <v>563</v>
      </c>
      <c r="B4922" s="104" t="s">
        <v>10381</v>
      </c>
      <c r="C4922" s="103" t="s">
        <v>10380</v>
      </c>
      <c r="D4922" s="161">
        <v>25058535</v>
      </c>
      <c r="E4922" s="161">
        <v>24355490.280000001</v>
      </c>
      <c r="F4922" s="165">
        <f t="shared" si="273"/>
        <v>703044.71999999881</v>
      </c>
      <c r="G4922" s="52">
        <f t="shared" si="274"/>
        <v>0.97194390174844625</v>
      </c>
      <c r="H4922" s="90"/>
    </row>
    <row r="4923" spans="1:8" s="17" customFormat="1" outlineLevel="2">
      <c r="A4923" s="89" t="s">
        <v>563</v>
      </c>
      <c r="B4923" s="104" t="s">
        <v>11063</v>
      </c>
      <c r="C4923" s="103" t="s">
        <v>11062</v>
      </c>
      <c r="D4923" s="161">
        <v>45294448</v>
      </c>
      <c r="E4923" s="161">
        <v>42192214.049999997</v>
      </c>
      <c r="F4923" s="165">
        <f t="shared" si="273"/>
        <v>3102233.950000003</v>
      </c>
      <c r="G4923" s="52">
        <f t="shared" si="274"/>
        <v>0.93150962011944594</v>
      </c>
      <c r="H4923" s="90"/>
    </row>
    <row r="4924" spans="1:8" s="102" customFormat="1" outlineLevel="1">
      <c r="A4924" s="91" t="s">
        <v>11209</v>
      </c>
      <c r="B4924" s="104"/>
      <c r="C4924" s="103"/>
      <c r="D4924" s="161"/>
      <c r="E4924" s="161"/>
      <c r="F4924" s="165">
        <f>SUBTOTAL(9,F4886:F4923)</f>
        <v>45546582.400000013</v>
      </c>
      <c r="G4924" s="52"/>
      <c r="H4924" s="90"/>
    </row>
    <row r="4925" spans="1:8" s="17" customFormat="1" ht="25.5" outlineLevel="2">
      <c r="A4925" s="89" t="s">
        <v>552</v>
      </c>
      <c r="B4925" s="104" t="s">
        <v>553</v>
      </c>
      <c r="C4925" s="103" t="s">
        <v>554</v>
      </c>
      <c r="D4925" s="161">
        <v>26454141.629999999</v>
      </c>
      <c r="E4925" s="161">
        <v>24796559.260000002</v>
      </c>
      <c r="F4925" s="162">
        <f t="shared" ref="F4925:F4956" si="275">D4925-E4925</f>
        <v>1657582.3699999973</v>
      </c>
      <c r="G4925" s="52">
        <f t="shared" ref="G4925:G4956" si="276">E4925/D4925</f>
        <v>0.93734129070662286</v>
      </c>
      <c r="H4925" s="90"/>
    </row>
    <row r="4926" spans="1:8" s="17" customFormat="1" ht="25.5" outlineLevel="2">
      <c r="A4926" s="89" t="s">
        <v>552</v>
      </c>
      <c r="B4926" s="104" t="s">
        <v>555</v>
      </c>
      <c r="C4926" s="103" t="s">
        <v>556</v>
      </c>
      <c r="D4926" s="161">
        <v>34798247</v>
      </c>
      <c r="E4926" s="161">
        <v>33635436.289999999</v>
      </c>
      <c r="F4926" s="162">
        <f t="shared" si="275"/>
        <v>1162810.7100000009</v>
      </c>
      <c r="G4926" s="52">
        <f t="shared" si="276"/>
        <v>0.96658421586581644</v>
      </c>
      <c r="H4926" s="90"/>
    </row>
    <row r="4927" spans="1:8" s="17" customFormat="1" ht="25.5" outlineLevel="2">
      <c r="A4927" s="89" t="s">
        <v>552</v>
      </c>
      <c r="B4927" s="104" t="s">
        <v>11154</v>
      </c>
      <c r="C4927" s="103" t="s">
        <v>11155</v>
      </c>
      <c r="D4927" s="161">
        <v>1463143</v>
      </c>
      <c r="E4927" s="161">
        <v>1302431.57</v>
      </c>
      <c r="F4927" s="162">
        <f t="shared" si="275"/>
        <v>160711.42999999993</v>
      </c>
      <c r="G4927" s="52">
        <f t="shared" si="276"/>
        <v>0.89016013472367372</v>
      </c>
      <c r="H4927" s="90"/>
    </row>
    <row r="4928" spans="1:8" s="17" customFormat="1" outlineLevel="2">
      <c r="A4928" s="89" t="s">
        <v>552</v>
      </c>
      <c r="B4928" s="104" t="s">
        <v>9054</v>
      </c>
      <c r="C4928" s="103" t="s">
        <v>9053</v>
      </c>
      <c r="D4928" s="161">
        <v>43054177</v>
      </c>
      <c r="E4928" s="161">
        <v>39255392.369999997</v>
      </c>
      <c r="F4928" s="162">
        <f t="shared" si="275"/>
        <v>3798784.6300000027</v>
      </c>
      <c r="G4928" s="52">
        <f t="shared" si="276"/>
        <v>0.91176733839320623</v>
      </c>
      <c r="H4928" s="90"/>
    </row>
    <row r="4929" spans="1:8" s="17" customFormat="1" outlineLevel="2">
      <c r="A4929" s="89" t="s">
        <v>552</v>
      </c>
      <c r="B4929" s="104" t="s">
        <v>9052</v>
      </c>
      <c r="C4929" s="103" t="s">
        <v>9051</v>
      </c>
      <c r="D4929" s="161">
        <v>3844123</v>
      </c>
      <c r="E4929" s="161">
        <v>3136254</v>
      </c>
      <c r="F4929" s="162">
        <f t="shared" si="275"/>
        <v>707869</v>
      </c>
      <c r="G4929" s="52">
        <f t="shared" si="276"/>
        <v>0.81585682872270215</v>
      </c>
      <c r="H4929" s="90"/>
    </row>
    <row r="4930" spans="1:8" s="17" customFormat="1" outlineLevel="2">
      <c r="A4930" s="89" t="s">
        <v>552</v>
      </c>
      <c r="B4930" s="104" t="s">
        <v>9050</v>
      </c>
      <c r="C4930" s="103" t="s">
        <v>9049</v>
      </c>
      <c r="D4930" s="161">
        <v>22751790</v>
      </c>
      <c r="E4930" s="161">
        <v>20461828.879999999</v>
      </c>
      <c r="F4930" s="162">
        <f t="shared" si="275"/>
        <v>2289961.120000001</v>
      </c>
      <c r="G4930" s="52">
        <f t="shared" si="276"/>
        <v>0.89935028760374458</v>
      </c>
      <c r="H4930" s="90"/>
    </row>
    <row r="4931" spans="1:8" s="17" customFormat="1" outlineLevel="2">
      <c r="A4931" s="89" t="s">
        <v>552</v>
      </c>
      <c r="B4931" s="104" t="s">
        <v>9048</v>
      </c>
      <c r="C4931" s="103" t="s">
        <v>9047</v>
      </c>
      <c r="D4931" s="161">
        <v>3075299</v>
      </c>
      <c r="E4931" s="161">
        <v>2793238.31</v>
      </c>
      <c r="F4931" s="162">
        <f t="shared" si="275"/>
        <v>282060.68999999994</v>
      </c>
      <c r="G4931" s="52">
        <f t="shared" si="276"/>
        <v>0.90828186462519578</v>
      </c>
      <c r="H4931" s="90"/>
    </row>
    <row r="4932" spans="1:8" s="17" customFormat="1" outlineLevel="2">
      <c r="A4932" s="89" t="s">
        <v>552</v>
      </c>
      <c r="B4932" s="104" t="s">
        <v>9046</v>
      </c>
      <c r="C4932" s="103" t="s">
        <v>9045</v>
      </c>
      <c r="D4932" s="161">
        <v>3844123</v>
      </c>
      <c r="E4932" s="161">
        <v>3750000</v>
      </c>
      <c r="F4932" s="162">
        <f t="shared" si="275"/>
        <v>94123</v>
      </c>
      <c r="G4932" s="52">
        <f t="shared" si="276"/>
        <v>0.97551509147860249</v>
      </c>
      <c r="H4932" s="90"/>
    </row>
    <row r="4933" spans="1:8" s="17" customFormat="1" outlineLevel="2">
      <c r="A4933" s="89" t="s">
        <v>552</v>
      </c>
      <c r="B4933" s="104" t="s">
        <v>9044</v>
      </c>
      <c r="C4933" s="103" t="s">
        <v>9043</v>
      </c>
      <c r="D4933" s="161">
        <v>9925596</v>
      </c>
      <c r="E4933" s="161">
        <v>8934471.8499999996</v>
      </c>
      <c r="F4933" s="162">
        <f t="shared" si="275"/>
        <v>991124.15000000037</v>
      </c>
      <c r="G4933" s="52">
        <f t="shared" si="276"/>
        <v>0.90014462103837389</v>
      </c>
      <c r="H4933" s="90"/>
    </row>
    <row r="4934" spans="1:8" s="17" customFormat="1" ht="25.5" outlineLevel="2">
      <c r="A4934" s="89" t="s">
        <v>552</v>
      </c>
      <c r="B4934" s="104" t="s">
        <v>9042</v>
      </c>
      <c r="C4934" s="103" t="s">
        <v>9041</v>
      </c>
      <c r="D4934" s="161">
        <v>6150596</v>
      </c>
      <c r="E4934" s="161">
        <v>5392920</v>
      </c>
      <c r="F4934" s="162">
        <f t="shared" si="275"/>
        <v>757676</v>
      </c>
      <c r="G4934" s="52">
        <f t="shared" si="276"/>
        <v>0.87681258856865252</v>
      </c>
      <c r="H4934" s="90"/>
    </row>
    <row r="4935" spans="1:8" s="17" customFormat="1" outlineLevel="2">
      <c r="A4935" s="89" t="s">
        <v>552</v>
      </c>
      <c r="B4935" s="104" t="s">
        <v>9040</v>
      </c>
      <c r="C4935" s="103" t="s">
        <v>9039</v>
      </c>
      <c r="D4935" s="161">
        <v>13373535.369999999</v>
      </c>
      <c r="E4935" s="161">
        <v>10841929.77</v>
      </c>
      <c r="F4935" s="162">
        <f t="shared" si="275"/>
        <v>2531605.5999999996</v>
      </c>
      <c r="G4935" s="52">
        <f t="shared" si="276"/>
        <v>0.81070034736820684</v>
      </c>
      <c r="H4935" s="90"/>
    </row>
    <row r="4936" spans="1:8" s="17" customFormat="1" outlineLevel="2">
      <c r="A4936" s="89" t="s">
        <v>552</v>
      </c>
      <c r="B4936" s="104" t="s">
        <v>11517</v>
      </c>
      <c r="C4936" s="103" t="s">
        <v>11518</v>
      </c>
      <c r="D4936" s="161">
        <v>41881800</v>
      </c>
      <c r="E4936" s="161">
        <v>41871375.869999997</v>
      </c>
      <c r="F4936" s="162">
        <f t="shared" si="275"/>
        <v>10424.130000002682</v>
      </c>
      <c r="G4936" s="52">
        <f t="shared" si="276"/>
        <v>0.99975110596965744</v>
      </c>
      <c r="H4936" s="90"/>
    </row>
    <row r="4937" spans="1:8" s="17" customFormat="1" ht="63.75" outlineLevel="2">
      <c r="A4937" s="89" t="s">
        <v>552</v>
      </c>
      <c r="B4937" s="104" t="s">
        <v>557</v>
      </c>
      <c r="C4937" s="103" t="s">
        <v>558</v>
      </c>
      <c r="D4937" s="161">
        <v>500000</v>
      </c>
      <c r="E4937" s="161">
        <v>499994.48</v>
      </c>
      <c r="F4937" s="162">
        <f t="shared" si="275"/>
        <v>5.5200000000186265</v>
      </c>
      <c r="G4937" s="52">
        <f t="shared" si="276"/>
        <v>0.99998895999999993</v>
      </c>
      <c r="H4937" s="90"/>
    </row>
    <row r="4938" spans="1:8" s="17" customFormat="1" outlineLevel="2">
      <c r="A4938" s="89" t="s">
        <v>552</v>
      </c>
      <c r="B4938" s="104" t="s">
        <v>12130</v>
      </c>
      <c r="C4938" s="103" t="s">
        <v>12131</v>
      </c>
      <c r="D4938" s="161">
        <v>300000</v>
      </c>
      <c r="E4938" s="161">
        <v>210000</v>
      </c>
      <c r="F4938" s="162">
        <f t="shared" si="275"/>
        <v>90000</v>
      </c>
      <c r="G4938" s="52">
        <f t="shared" si="276"/>
        <v>0.7</v>
      </c>
      <c r="H4938" s="90"/>
    </row>
    <row r="4939" spans="1:8" s="17" customFormat="1" outlineLevel="2">
      <c r="A4939" s="89" t="s">
        <v>552</v>
      </c>
      <c r="B4939" s="104" t="s">
        <v>559</v>
      </c>
      <c r="C4939" s="103" t="s">
        <v>560</v>
      </c>
      <c r="D4939" s="161">
        <v>993500</v>
      </c>
      <c r="E4939" s="161">
        <v>908265.14</v>
      </c>
      <c r="F4939" s="162">
        <f t="shared" si="275"/>
        <v>85234.859999999986</v>
      </c>
      <c r="G4939" s="52">
        <f t="shared" si="276"/>
        <v>0.91420748867639656</v>
      </c>
      <c r="H4939" s="90"/>
    </row>
    <row r="4940" spans="1:8" s="17" customFormat="1" outlineLevel="2">
      <c r="A4940" s="89" t="s">
        <v>552</v>
      </c>
      <c r="B4940" s="104" t="s">
        <v>11519</v>
      </c>
      <c r="C4940" s="103" t="s">
        <v>11520</v>
      </c>
      <c r="D4940" s="161">
        <v>500000</v>
      </c>
      <c r="E4940" s="161">
        <v>492333.49</v>
      </c>
      <c r="F4940" s="162">
        <f t="shared" si="275"/>
        <v>7666.5100000000093</v>
      </c>
      <c r="G4940" s="52">
        <f t="shared" si="276"/>
        <v>0.98466697999999997</v>
      </c>
      <c r="H4940" s="90"/>
    </row>
    <row r="4941" spans="1:8" s="17" customFormat="1" ht="25.5" outlineLevel="2">
      <c r="A4941" s="89" t="s">
        <v>552</v>
      </c>
      <c r="B4941" s="104" t="s">
        <v>11658</v>
      </c>
      <c r="C4941" s="103" t="s">
        <v>11659</v>
      </c>
      <c r="D4941" s="161">
        <v>640000</v>
      </c>
      <c r="E4941" s="161">
        <v>637365.84</v>
      </c>
      <c r="F4941" s="162">
        <f t="shared" si="275"/>
        <v>2634.1600000000326</v>
      </c>
      <c r="G4941" s="52">
        <f t="shared" si="276"/>
        <v>0.9958841249999999</v>
      </c>
      <c r="H4941" s="90"/>
    </row>
    <row r="4942" spans="1:8" s="17" customFormat="1" ht="25.5" outlineLevel="2">
      <c r="A4942" s="89" t="s">
        <v>552</v>
      </c>
      <c r="B4942" s="104" t="s">
        <v>11660</v>
      </c>
      <c r="C4942" s="103" t="s">
        <v>11661</v>
      </c>
      <c r="D4942" s="161">
        <v>1967856</v>
      </c>
      <c r="E4942" s="161">
        <v>1963974.19</v>
      </c>
      <c r="F4942" s="162">
        <f t="shared" si="275"/>
        <v>3881.8100000000559</v>
      </c>
      <c r="G4942" s="52">
        <f t="shared" si="276"/>
        <v>0.99802739123187878</v>
      </c>
      <c r="H4942" s="90"/>
    </row>
    <row r="4943" spans="1:8" s="17" customFormat="1" outlineLevel="2">
      <c r="A4943" s="89" t="s">
        <v>552</v>
      </c>
      <c r="B4943" s="104" t="s">
        <v>12132</v>
      </c>
      <c r="C4943" s="103" t="s">
        <v>12133</v>
      </c>
      <c r="D4943" s="161">
        <v>344375</v>
      </c>
      <c r="E4943" s="161">
        <v>317257.51</v>
      </c>
      <c r="F4943" s="162">
        <f t="shared" si="275"/>
        <v>27117.489999999991</v>
      </c>
      <c r="G4943" s="52">
        <f t="shared" si="276"/>
        <v>0.92125592740471873</v>
      </c>
      <c r="H4943" s="90"/>
    </row>
    <row r="4944" spans="1:8" s="17" customFormat="1" ht="25.5" outlineLevel="2">
      <c r="A4944" s="89" t="s">
        <v>552</v>
      </c>
      <c r="B4944" s="104" t="s">
        <v>11521</v>
      </c>
      <c r="C4944" s="103" t="s">
        <v>11522</v>
      </c>
      <c r="D4944" s="161">
        <v>1475892</v>
      </c>
      <c r="E4944" s="161">
        <v>1384209.94</v>
      </c>
      <c r="F4944" s="162">
        <f t="shared" si="275"/>
        <v>91682.060000000056</v>
      </c>
      <c r="G4944" s="52">
        <f t="shared" si="276"/>
        <v>0.9378802378493819</v>
      </c>
      <c r="H4944" s="90"/>
    </row>
    <row r="4945" spans="1:8" s="17" customFormat="1" ht="25.5" outlineLevel="2">
      <c r="A4945" s="89" t="s">
        <v>552</v>
      </c>
      <c r="B4945" s="104" t="s">
        <v>740</v>
      </c>
      <c r="C4945" s="103" t="s">
        <v>739</v>
      </c>
      <c r="D4945" s="161">
        <v>2403540</v>
      </c>
      <c r="E4945" s="161">
        <v>2159760</v>
      </c>
      <c r="F4945" s="162">
        <f t="shared" si="275"/>
        <v>243780</v>
      </c>
      <c r="G4945" s="52">
        <f t="shared" si="276"/>
        <v>0.89857460246136944</v>
      </c>
      <c r="H4945" s="90"/>
    </row>
    <row r="4946" spans="1:8" s="17" customFormat="1" ht="25.5" outlineLevel="2">
      <c r="A4946" s="89" t="s">
        <v>552</v>
      </c>
      <c r="B4946" s="104" t="s">
        <v>738</v>
      </c>
      <c r="C4946" s="103" t="s">
        <v>737</v>
      </c>
      <c r="D4946" s="161">
        <v>1682478</v>
      </c>
      <c r="E4946" s="161">
        <v>1511833</v>
      </c>
      <c r="F4946" s="162">
        <f t="shared" si="275"/>
        <v>170645</v>
      </c>
      <c r="G4946" s="52">
        <f t="shared" si="276"/>
        <v>0.89857519682278164</v>
      </c>
      <c r="H4946" s="90"/>
    </row>
    <row r="4947" spans="1:8" s="17" customFormat="1" ht="25.5" outlineLevel="2">
      <c r="A4947" s="89" t="s">
        <v>552</v>
      </c>
      <c r="B4947" s="104" t="s">
        <v>736</v>
      </c>
      <c r="C4947" s="103" t="s">
        <v>735</v>
      </c>
      <c r="D4947" s="161">
        <v>1001475</v>
      </c>
      <c r="E4947" s="161">
        <v>899899</v>
      </c>
      <c r="F4947" s="162">
        <f t="shared" si="275"/>
        <v>101576</v>
      </c>
      <c r="G4947" s="52">
        <f t="shared" si="276"/>
        <v>0.89857360393419705</v>
      </c>
      <c r="H4947" s="90"/>
    </row>
    <row r="4948" spans="1:8" s="17" customFormat="1" ht="38.25" outlineLevel="2">
      <c r="A4948" s="89" t="s">
        <v>552</v>
      </c>
      <c r="B4948" s="104" t="s">
        <v>734</v>
      </c>
      <c r="C4948" s="103" t="s">
        <v>733</v>
      </c>
      <c r="D4948" s="161">
        <v>2403540</v>
      </c>
      <c r="E4948" s="161">
        <v>2159760</v>
      </c>
      <c r="F4948" s="162">
        <f t="shared" si="275"/>
        <v>243780</v>
      </c>
      <c r="G4948" s="52">
        <f t="shared" si="276"/>
        <v>0.89857460246136944</v>
      </c>
      <c r="H4948" s="90"/>
    </row>
    <row r="4949" spans="1:8" s="17" customFormat="1" outlineLevel="2">
      <c r="A4949" s="89" t="s">
        <v>552</v>
      </c>
      <c r="B4949" s="104" t="s">
        <v>732</v>
      </c>
      <c r="C4949" s="103" t="s">
        <v>731</v>
      </c>
      <c r="D4949" s="161">
        <v>881298</v>
      </c>
      <c r="E4949" s="161">
        <v>791912</v>
      </c>
      <c r="F4949" s="162">
        <f t="shared" si="275"/>
        <v>89386</v>
      </c>
      <c r="G4949" s="52">
        <f t="shared" si="276"/>
        <v>0.89857460246136944</v>
      </c>
      <c r="H4949" s="90"/>
    </row>
    <row r="4950" spans="1:8" s="17" customFormat="1" ht="38.25" outlineLevel="2">
      <c r="A4950" s="89" t="s">
        <v>552</v>
      </c>
      <c r="B4950" s="104" t="s">
        <v>730</v>
      </c>
      <c r="C4950" s="103" t="s">
        <v>729</v>
      </c>
      <c r="D4950" s="161">
        <v>1602360</v>
      </c>
      <c r="E4950" s="161">
        <v>1439839</v>
      </c>
      <c r="F4950" s="162">
        <f t="shared" si="275"/>
        <v>162521</v>
      </c>
      <c r="G4950" s="52">
        <f t="shared" si="276"/>
        <v>0.89857397838188668</v>
      </c>
      <c r="H4950" s="90"/>
    </row>
    <row r="4951" spans="1:8" s="17" customFormat="1" ht="25.5" outlineLevel="2">
      <c r="A4951" s="89" t="s">
        <v>552</v>
      </c>
      <c r="B4951" s="104" t="s">
        <v>728</v>
      </c>
      <c r="C4951" s="103" t="s">
        <v>727</v>
      </c>
      <c r="D4951" s="161">
        <v>1001475</v>
      </c>
      <c r="E4951" s="161">
        <v>899899</v>
      </c>
      <c r="F4951" s="162">
        <f t="shared" si="275"/>
        <v>101576</v>
      </c>
      <c r="G4951" s="52">
        <f t="shared" si="276"/>
        <v>0.89857360393419705</v>
      </c>
      <c r="H4951" s="90"/>
    </row>
    <row r="4952" spans="1:8" s="17" customFormat="1" outlineLevel="2">
      <c r="A4952" s="89" t="s">
        <v>552</v>
      </c>
      <c r="B4952" s="104" t="s">
        <v>726</v>
      </c>
      <c r="C4952" s="103" t="s">
        <v>725</v>
      </c>
      <c r="D4952" s="161">
        <v>1618384</v>
      </c>
      <c r="E4952" s="161">
        <v>1454239</v>
      </c>
      <c r="F4952" s="162">
        <f t="shared" si="275"/>
        <v>164145</v>
      </c>
      <c r="G4952" s="52">
        <f t="shared" si="276"/>
        <v>0.89857475110974894</v>
      </c>
      <c r="H4952" s="90"/>
    </row>
    <row r="4953" spans="1:8" s="17" customFormat="1" ht="38.25" outlineLevel="2">
      <c r="A4953" s="89" t="s">
        <v>552</v>
      </c>
      <c r="B4953" s="104" t="s">
        <v>724</v>
      </c>
      <c r="C4953" s="103" t="s">
        <v>723</v>
      </c>
      <c r="D4953" s="161">
        <v>7210620</v>
      </c>
      <c r="E4953" s="161">
        <v>6479280</v>
      </c>
      <c r="F4953" s="162">
        <f t="shared" si="275"/>
        <v>731340</v>
      </c>
      <c r="G4953" s="52">
        <f t="shared" si="276"/>
        <v>0.89857460246136944</v>
      </c>
      <c r="H4953" s="90"/>
    </row>
    <row r="4954" spans="1:8" s="17" customFormat="1" outlineLevel="2">
      <c r="A4954" s="89" t="s">
        <v>552</v>
      </c>
      <c r="B4954" s="104" t="s">
        <v>722</v>
      </c>
      <c r="C4954" s="103" t="s">
        <v>721</v>
      </c>
      <c r="D4954" s="161">
        <v>1762596</v>
      </c>
      <c r="E4954" s="161">
        <v>924448</v>
      </c>
      <c r="F4954" s="162">
        <f t="shared" si="275"/>
        <v>838148</v>
      </c>
      <c r="G4954" s="52">
        <f t="shared" si="276"/>
        <v>0.5244809360738365</v>
      </c>
      <c r="H4954" s="90"/>
    </row>
    <row r="4955" spans="1:8" s="17" customFormat="1" ht="25.5" outlineLevel="2">
      <c r="A4955" s="89" t="s">
        <v>552</v>
      </c>
      <c r="B4955" s="104" t="s">
        <v>720</v>
      </c>
      <c r="C4955" s="103" t="s">
        <v>719</v>
      </c>
      <c r="D4955" s="161">
        <v>10014750</v>
      </c>
      <c r="E4955" s="161">
        <v>8999001</v>
      </c>
      <c r="F4955" s="162">
        <f t="shared" si="275"/>
        <v>1015749</v>
      </c>
      <c r="G4955" s="52">
        <f t="shared" si="276"/>
        <v>0.89857470231408676</v>
      </c>
      <c r="H4955" s="90"/>
    </row>
    <row r="4956" spans="1:8" s="17" customFormat="1" ht="89.25" outlineLevel="2">
      <c r="A4956" s="89" t="s">
        <v>552</v>
      </c>
      <c r="B4956" s="104" t="s">
        <v>718</v>
      </c>
      <c r="C4956" s="103" t="s">
        <v>717</v>
      </c>
      <c r="D4956" s="161">
        <v>5608260</v>
      </c>
      <c r="E4956" s="161">
        <v>5039440</v>
      </c>
      <c r="F4956" s="162">
        <f t="shared" si="275"/>
        <v>568820</v>
      </c>
      <c r="G4956" s="52">
        <f t="shared" si="276"/>
        <v>0.89857460246136944</v>
      </c>
      <c r="H4956" s="90"/>
    </row>
    <row r="4957" spans="1:8" s="17" customFormat="1" ht="25.5" outlineLevel="2">
      <c r="A4957" s="89" t="s">
        <v>552</v>
      </c>
      <c r="B4957" s="104" t="s">
        <v>716</v>
      </c>
      <c r="C4957" s="103" t="s">
        <v>715</v>
      </c>
      <c r="D4957" s="161">
        <v>400590</v>
      </c>
      <c r="E4957" s="161">
        <v>359960</v>
      </c>
      <c r="F4957" s="162">
        <f t="shared" ref="F4957:F4988" si="277">D4957-E4957</f>
        <v>40630</v>
      </c>
      <c r="G4957" s="52">
        <f t="shared" ref="G4957:G4988" si="278">E4957/D4957</f>
        <v>0.89857460246136944</v>
      </c>
      <c r="H4957" s="90"/>
    </row>
    <row r="4958" spans="1:8" s="17" customFormat="1" ht="51" outlineLevel="2">
      <c r="A4958" s="89" t="s">
        <v>552</v>
      </c>
      <c r="B4958" s="104" t="s">
        <v>714</v>
      </c>
      <c r="C4958" s="103" t="s">
        <v>713</v>
      </c>
      <c r="D4958" s="161">
        <v>3204720</v>
      </c>
      <c r="E4958" s="161">
        <v>2879680</v>
      </c>
      <c r="F4958" s="162">
        <f t="shared" si="277"/>
        <v>325040</v>
      </c>
      <c r="G4958" s="52">
        <f t="shared" si="278"/>
        <v>0.89857460246136944</v>
      </c>
      <c r="H4958" s="90"/>
    </row>
    <row r="4959" spans="1:8" s="17" customFormat="1" ht="25.5" outlineLevel="2">
      <c r="A4959" s="89" t="s">
        <v>552</v>
      </c>
      <c r="B4959" s="104" t="s">
        <v>712</v>
      </c>
      <c r="C4959" s="103" t="s">
        <v>711</v>
      </c>
      <c r="D4959" s="161">
        <v>320472</v>
      </c>
      <c r="E4959" s="161">
        <v>217968</v>
      </c>
      <c r="F4959" s="162">
        <f t="shared" si="277"/>
        <v>102504</v>
      </c>
      <c r="G4959" s="52">
        <f t="shared" si="278"/>
        <v>0.68014678349434587</v>
      </c>
      <c r="H4959" s="90"/>
    </row>
    <row r="4960" spans="1:8" s="17" customFormat="1" ht="25.5" outlineLevel="2">
      <c r="A4960" s="89" t="s">
        <v>552</v>
      </c>
      <c r="B4960" s="104" t="s">
        <v>710</v>
      </c>
      <c r="C4960" s="103" t="s">
        <v>709</v>
      </c>
      <c r="D4960" s="161">
        <v>3605310</v>
      </c>
      <c r="E4960" s="161">
        <v>3239641</v>
      </c>
      <c r="F4960" s="162">
        <f t="shared" si="277"/>
        <v>365669</v>
      </c>
      <c r="G4960" s="52">
        <f t="shared" si="278"/>
        <v>0.89857487983002848</v>
      </c>
      <c r="H4960" s="90"/>
    </row>
    <row r="4961" spans="1:8" s="17" customFormat="1" ht="25.5" outlineLevel="2">
      <c r="A4961" s="89" t="s">
        <v>552</v>
      </c>
      <c r="B4961" s="104" t="s">
        <v>708</v>
      </c>
      <c r="C4961" s="103" t="s">
        <v>609</v>
      </c>
      <c r="D4961" s="161">
        <v>5007375</v>
      </c>
      <c r="E4961" s="161">
        <v>4499499</v>
      </c>
      <c r="F4961" s="162">
        <f t="shared" si="277"/>
        <v>507876</v>
      </c>
      <c r="G4961" s="52">
        <f t="shared" si="278"/>
        <v>0.89857440275593503</v>
      </c>
      <c r="H4961" s="90"/>
    </row>
    <row r="4962" spans="1:8" s="17" customFormat="1" ht="25.5" outlineLevel="2">
      <c r="A4962" s="89" t="s">
        <v>552</v>
      </c>
      <c r="B4962" s="104" t="s">
        <v>707</v>
      </c>
      <c r="C4962" s="103" t="s">
        <v>706</v>
      </c>
      <c r="D4962" s="161">
        <v>3204720</v>
      </c>
      <c r="E4962" s="161">
        <v>2879681</v>
      </c>
      <c r="F4962" s="162">
        <f t="shared" si="277"/>
        <v>325039</v>
      </c>
      <c r="G4962" s="52">
        <f t="shared" si="278"/>
        <v>0.89857491450111082</v>
      </c>
      <c r="H4962" s="90"/>
    </row>
    <row r="4963" spans="1:8" s="17" customFormat="1" ht="25.5" outlineLevel="2">
      <c r="A4963" s="89" t="s">
        <v>552</v>
      </c>
      <c r="B4963" s="104" t="s">
        <v>705</v>
      </c>
      <c r="C4963" s="103" t="s">
        <v>631</v>
      </c>
      <c r="D4963" s="161">
        <v>3204720</v>
      </c>
      <c r="E4963" s="161">
        <v>2879681</v>
      </c>
      <c r="F4963" s="162">
        <f t="shared" si="277"/>
        <v>325039</v>
      </c>
      <c r="G4963" s="52">
        <f t="shared" si="278"/>
        <v>0.89857491450111082</v>
      </c>
      <c r="H4963" s="90"/>
    </row>
    <row r="4964" spans="1:8" s="17" customFormat="1" ht="25.5" outlineLevel="2">
      <c r="A4964" s="89" t="s">
        <v>552</v>
      </c>
      <c r="B4964" s="104" t="s">
        <v>704</v>
      </c>
      <c r="C4964" s="103" t="s">
        <v>645</v>
      </c>
      <c r="D4964" s="161">
        <v>3204720</v>
      </c>
      <c r="E4964" s="161">
        <v>2879681</v>
      </c>
      <c r="F4964" s="162">
        <f t="shared" si="277"/>
        <v>325039</v>
      </c>
      <c r="G4964" s="52">
        <f t="shared" si="278"/>
        <v>0.89857491450111082</v>
      </c>
      <c r="H4964" s="90"/>
    </row>
    <row r="4965" spans="1:8" s="17" customFormat="1" ht="25.5" outlineLevel="2">
      <c r="A4965" s="89" t="s">
        <v>552</v>
      </c>
      <c r="B4965" s="104" t="s">
        <v>703</v>
      </c>
      <c r="C4965" s="103" t="s">
        <v>702</v>
      </c>
      <c r="D4965" s="161">
        <v>5608260</v>
      </c>
      <c r="E4965" s="161">
        <v>5039440</v>
      </c>
      <c r="F4965" s="162">
        <f t="shared" si="277"/>
        <v>568820</v>
      </c>
      <c r="G4965" s="52">
        <f t="shared" si="278"/>
        <v>0.89857460246136944</v>
      </c>
      <c r="H4965" s="90"/>
    </row>
    <row r="4966" spans="1:8" s="17" customFormat="1" ht="25.5" outlineLevel="2">
      <c r="A4966" s="89" t="s">
        <v>552</v>
      </c>
      <c r="B4966" s="104" t="s">
        <v>701</v>
      </c>
      <c r="C4966" s="103" t="s">
        <v>700</v>
      </c>
      <c r="D4966" s="161">
        <v>16023601</v>
      </c>
      <c r="E4966" s="161">
        <v>14398402.99</v>
      </c>
      <c r="F4966" s="162">
        <f t="shared" si="277"/>
        <v>1625198.0099999998</v>
      </c>
      <c r="G4966" s="52">
        <f t="shared" si="278"/>
        <v>0.89857473298292934</v>
      </c>
      <c r="H4966" s="90"/>
    </row>
    <row r="4967" spans="1:8" s="17" customFormat="1" ht="25.5" outlineLevel="2">
      <c r="A4967" s="89" t="s">
        <v>552</v>
      </c>
      <c r="B4967" s="104" t="s">
        <v>699</v>
      </c>
      <c r="C4967" s="103" t="s">
        <v>698</v>
      </c>
      <c r="D4967" s="161">
        <v>4005900</v>
      </c>
      <c r="E4967" s="161">
        <v>3599601</v>
      </c>
      <c r="F4967" s="162">
        <f t="shared" si="277"/>
        <v>406299</v>
      </c>
      <c r="G4967" s="52">
        <f t="shared" si="278"/>
        <v>0.89857485209316257</v>
      </c>
      <c r="H4967" s="90"/>
    </row>
    <row r="4968" spans="1:8" s="17" customFormat="1" ht="25.5" outlineLevel="2">
      <c r="A4968" s="89" t="s">
        <v>552</v>
      </c>
      <c r="B4968" s="104" t="s">
        <v>697</v>
      </c>
      <c r="C4968" s="103" t="s">
        <v>696</v>
      </c>
      <c r="D4968" s="161">
        <v>1602360</v>
      </c>
      <c r="E4968" s="161">
        <v>1439839</v>
      </c>
      <c r="F4968" s="162">
        <f t="shared" si="277"/>
        <v>162521</v>
      </c>
      <c r="G4968" s="52">
        <f t="shared" si="278"/>
        <v>0.89857397838188668</v>
      </c>
      <c r="H4968" s="90"/>
    </row>
    <row r="4969" spans="1:8" s="17" customFormat="1" outlineLevel="2">
      <c r="A4969" s="89" t="s">
        <v>552</v>
      </c>
      <c r="B4969" s="104" t="s">
        <v>695</v>
      </c>
      <c r="C4969" s="103" t="s">
        <v>694</v>
      </c>
      <c r="D4969" s="161">
        <v>6008850</v>
      </c>
      <c r="E4969" s="161">
        <v>5399401</v>
      </c>
      <c r="F4969" s="162">
        <f t="shared" si="277"/>
        <v>609449</v>
      </c>
      <c r="G4969" s="52">
        <f t="shared" si="278"/>
        <v>0.89857476888256493</v>
      </c>
      <c r="H4969" s="90"/>
    </row>
    <row r="4970" spans="1:8" s="17" customFormat="1" ht="25.5" outlineLevel="2">
      <c r="A4970" s="89" t="s">
        <v>552</v>
      </c>
      <c r="B4970" s="104" t="s">
        <v>693</v>
      </c>
      <c r="C4970" s="103" t="s">
        <v>621</v>
      </c>
      <c r="D4970" s="161">
        <v>2804130</v>
      </c>
      <c r="E4970" s="161">
        <v>1753213</v>
      </c>
      <c r="F4970" s="162">
        <f t="shared" si="277"/>
        <v>1050917</v>
      </c>
      <c r="G4970" s="52">
        <f t="shared" si="278"/>
        <v>0.62522529269327742</v>
      </c>
      <c r="H4970" s="90"/>
    </row>
    <row r="4971" spans="1:8" s="17" customFormat="1" ht="25.5" outlineLevel="2">
      <c r="A4971" s="89" t="s">
        <v>552</v>
      </c>
      <c r="B4971" s="104" t="s">
        <v>692</v>
      </c>
      <c r="C4971" s="103" t="s">
        <v>691</v>
      </c>
      <c r="D4971" s="161">
        <v>13019176</v>
      </c>
      <c r="E4971" s="161">
        <v>11698701</v>
      </c>
      <c r="F4971" s="162">
        <f t="shared" si="277"/>
        <v>1320475</v>
      </c>
      <c r="G4971" s="52">
        <f t="shared" si="278"/>
        <v>0.89857461025183161</v>
      </c>
      <c r="H4971" s="90"/>
    </row>
    <row r="4972" spans="1:8" s="3" customFormat="1" ht="25.5" outlineLevel="2">
      <c r="A4972" s="89" t="s">
        <v>552</v>
      </c>
      <c r="B4972" s="104" t="s">
        <v>690</v>
      </c>
      <c r="C4972" s="103" t="s">
        <v>619</v>
      </c>
      <c r="D4972" s="161">
        <v>1602360</v>
      </c>
      <c r="E4972" s="161">
        <v>304615</v>
      </c>
      <c r="F4972" s="162">
        <f t="shared" si="277"/>
        <v>1297745</v>
      </c>
      <c r="G4972" s="52">
        <f t="shared" si="278"/>
        <v>0.1901039716418283</v>
      </c>
      <c r="H4972" s="90"/>
    </row>
    <row r="4973" spans="1:8" s="17" customFormat="1" ht="38.25" outlineLevel="2">
      <c r="A4973" s="89" t="s">
        <v>552</v>
      </c>
      <c r="B4973" s="104" t="s">
        <v>689</v>
      </c>
      <c r="C4973" s="103" t="s">
        <v>688</v>
      </c>
      <c r="D4973" s="161">
        <v>1602360</v>
      </c>
      <c r="E4973" s="161">
        <v>1439839</v>
      </c>
      <c r="F4973" s="162">
        <f t="shared" si="277"/>
        <v>162521</v>
      </c>
      <c r="G4973" s="52">
        <f t="shared" si="278"/>
        <v>0.89857397838188668</v>
      </c>
      <c r="H4973" s="90"/>
    </row>
    <row r="4974" spans="1:8" s="17" customFormat="1" ht="25.5" outlineLevel="2">
      <c r="A4974" s="89" t="s">
        <v>552</v>
      </c>
      <c r="B4974" s="104" t="s">
        <v>687</v>
      </c>
      <c r="C4974" s="103" t="s">
        <v>686</v>
      </c>
      <c r="D4974" s="161">
        <v>2002950</v>
      </c>
      <c r="E4974" s="161">
        <v>1799800</v>
      </c>
      <c r="F4974" s="162">
        <f t="shared" si="277"/>
        <v>203150</v>
      </c>
      <c r="G4974" s="52">
        <f t="shared" si="278"/>
        <v>0.89857460246136944</v>
      </c>
      <c r="H4974" s="90"/>
    </row>
    <row r="4975" spans="1:8" s="17" customFormat="1" ht="25.5" outlineLevel="2">
      <c r="A4975" s="89" t="s">
        <v>552</v>
      </c>
      <c r="B4975" s="104" t="s">
        <v>685</v>
      </c>
      <c r="C4975" s="103" t="s">
        <v>684</v>
      </c>
      <c r="D4975" s="161">
        <v>28041301</v>
      </c>
      <c r="E4975" s="161">
        <v>25197202</v>
      </c>
      <c r="F4975" s="162">
        <f t="shared" si="277"/>
        <v>2844099</v>
      </c>
      <c r="G4975" s="52">
        <f t="shared" si="278"/>
        <v>0.8985746417400533</v>
      </c>
      <c r="H4975" s="90"/>
    </row>
    <row r="4976" spans="1:8" s="17" customFormat="1" outlineLevel="2">
      <c r="A4976" s="89" t="s">
        <v>552</v>
      </c>
      <c r="B4976" s="104" t="s">
        <v>683</v>
      </c>
      <c r="C4976" s="103" t="s">
        <v>562</v>
      </c>
      <c r="D4976" s="161">
        <v>3204720</v>
      </c>
      <c r="E4976" s="161">
        <v>2879681</v>
      </c>
      <c r="F4976" s="162">
        <f t="shared" si="277"/>
        <v>325039</v>
      </c>
      <c r="G4976" s="52">
        <f t="shared" si="278"/>
        <v>0.89857491450111082</v>
      </c>
      <c r="H4976" s="90"/>
    </row>
    <row r="4977" spans="1:8" s="17" customFormat="1" outlineLevel="2">
      <c r="A4977" s="89" t="s">
        <v>552</v>
      </c>
      <c r="B4977" s="104" t="s">
        <v>682</v>
      </c>
      <c r="C4977" s="103" t="s">
        <v>633</v>
      </c>
      <c r="D4977" s="161">
        <v>6409440</v>
      </c>
      <c r="E4977" s="161">
        <v>5759360</v>
      </c>
      <c r="F4977" s="162">
        <f t="shared" si="277"/>
        <v>650080</v>
      </c>
      <c r="G4977" s="52">
        <f t="shared" si="278"/>
        <v>0.89857460246136944</v>
      </c>
      <c r="H4977" s="90"/>
    </row>
    <row r="4978" spans="1:8" s="17" customFormat="1" ht="25.5" outlineLevel="2">
      <c r="A4978" s="89" t="s">
        <v>552</v>
      </c>
      <c r="B4978" s="104" t="s">
        <v>681</v>
      </c>
      <c r="C4978" s="103" t="s">
        <v>680</v>
      </c>
      <c r="D4978" s="161">
        <v>3004425</v>
      </c>
      <c r="E4978" s="161">
        <v>2699700</v>
      </c>
      <c r="F4978" s="162">
        <f t="shared" si="277"/>
        <v>304725</v>
      </c>
      <c r="G4978" s="52">
        <f t="shared" si="278"/>
        <v>0.89857460246136944</v>
      </c>
      <c r="H4978" s="90"/>
    </row>
    <row r="4979" spans="1:8" s="17" customFormat="1" ht="25.5" outlineLevel="2">
      <c r="A4979" s="89" t="s">
        <v>552</v>
      </c>
      <c r="B4979" s="104" t="s">
        <v>679</v>
      </c>
      <c r="C4979" s="103" t="s">
        <v>678</v>
      </c>
      <c r="D4979" s="161">
        <v>24035401</v>
      </c>
      <c r="E4979" s="161">
        <v>4396268</v>
      </c>
      <c r="F4979" s="162">
        <f t="shared" si="277"/>
        <v>19639133</v>
      </c>
      <c r="G4979" s="52">
        <f t="shared" si="278"/>
        <v>0.18290803635853631</v>
      </c>
      <c r="H4979" s="90"/>
    </row>
    <row r="4980" spans="1:8" s="17" customFormat="1" ht="38.25" outlineLevel="2">
      <c r="A4980" s="89" t="s">
        <v>552</v>
      </c>
      <c r="B4980" s="104" t="s">
        <v>677</v>
      </c>
      <c r="C4980" s="103" t="s">
        <v>676</v>
      </c>
      <c r="D4980" s="161">
        <v>1025510</v>
      </c>
      <c r="E4980" s="161">
        <v>819678.98</v>
      </c>
      <c r="F4980" s="162">
        <f t="shared" si="277"/>
        <v>205831.02000000002</v>
      </c>
      <c r="G4980" s="52">
        <f t="shared" si="278"/>
        <v>0.79928911468440089</v>
      </c>
      <c r="H4980" s="90"/>
    </row>
    <row r="4981" spans="1:8" s="17" customFormat="1" ht="38.25" outlineLevel="2">
      <c r="A4981" s="89" t="s">
        <v>552</v>
      </c>
      <c r="B4981" s="104" t="s">
        <v>671</v>
      </c>
      <c r="C4981" s="103" t="s">
        <v>670</v>
      </c>
      <c r="D4981" s="161">
        <v>640944</v>
      </c>
      <c r="E4981" s="161">
        <v>575935</v>
      </c>
      <c r="F4981" s="162">
        <f t="shared" si="277"/>
        <v>65009</v>
      </c>
      <c r="G4981" s="52">
        <f t="shared" si="278"/>
        <v>0.89857304226266255</v>
      </c>
      <c r="H4981" s="90"/>
    </row>
    <row r="4982" spans="1:8" s="17" customFormat="1" ht="25.5" outlineLevel="2">
      <c r="A4982" s="89" t="s">
        <v>552</v>
      </c>
      <c r="B4982" s="104" t="s">
        <v>669</v>
      </c>
      <c r="C4982" s="103" t="s">
        <v>668</v>
      </c>
      <c r="D4982" s="161">
        <v>4005900</v>
      </c>
      <c r="E4982" s="161">
        <v>3599601</v>
      </c>
      <c r="F4982" s="162">
        <f t="shared" si="277"/>
        <v>406299</v>
      </c>
      <c r="G4982" s="52">
        <f t="shared" si="278"/>
        <v>0.89857485209316257</v>
      </c>
      <c r="H4982" s="90"/>
    </row>
    <row r="4983" spans="1:8" s="17" customFormat="1" outlineLevel="2">
      <c r="A4983" s="89" t="s">
        <v>552</v>
      </c>
      <c r="B4983" s="104" t="s">
        <v>667</v>
      </c>
      <c r="C4983" s="103" t="s">
        <v>666</v>
      </c>
      <c r="D4983" s="161">
        <v>1602360</v>
      </c>
      <c r="E4983" s="161">
        <v>1439839</v>
      </c>
      <c r="F4983" s="162">
        <f t="shared" si="277"/>
        <v>162521</v>
      </c>
      <c r="G4983" s="52">
        <f t="shared" si="278"/>
        <v>0.89857397838188668</v>
      </c>
      <c r="H4983" s="90"/>
    </row>
    <row r="4984" spans="1:8" s="17" customFormat="1" ht="25.5" outlineLevel="2">
      <c r="A4984" s="89" t="s">
        <v>552</v>
      </c>
      <c r="B4984" s="104" t="s">
        <v>665</v>
      </c>
      <c r="C4984" s="103" t="s">
        <v>617</v>
      </c>
      <c r="D4984" s="161">
        <v>1602360</v>
      </c>
      <c r="E4984" s="161">
        <v>1439839</v>
      </c>
      <c r="F4984" s="162">
        <f t="shared" si="277"/>
        <v>162521</v>
      </c>
      <c r="G4984" s="52">
        <f t="shared" si="278"/>
        <v>0.89857397838188668</v>
      </c>
      <c r="H4984" s="90"/>
    </row>
    <row r="4985" spans="1:8" s="17" customFormat="1" ht="38.25" outlineLevel="2">
      <c r="A4985" s="89" t="s">
        <v>552</v>
      </c>
      <c r="B4985" s="104" t="s">
        <v>664</v>
      </c>
      <c r="C4985" s="103" t="s">
        <v>663</v>
      </c>
      <c r="D4985" s="161">
        <v>320472</v>
      </c>
      <c r="E4985" s="161">
        <v>287968</v>
      </c>
      <c r="F4985" s="162">
        <f t="shared" si="277"/>
        <v>32504</v>
      </c>
      <c r="G4985" s="52">
        <f t="shared" si="278"/>
        <v>0.89857460246136944</v>
      </c>
      <c r="H4985" s="90"/>
    </row>
    <row r="4986" spans="1:8" s="17" customFormat="1" ht="25.5" outlineLevel="2">
      <c r="A4986" s="89" t="s">
        <v>552</v>
      </c>
      <c r="B4986" s="104" t="s">
        <v>662</v>
      </c>
      <c r="C4986" s="103" t="s">
        <v>661</v>
      </c>
      <c r="D4986" s="161">
        <v>350516</v>
      </c>
      <c r="E4986" s="161">
        <v>314964</v>
      </c>
      <c r="F4986" s="162">
        <f t="shared" si="277"/>
        <v>35552</v>
      </c>
      <c r="G4986" s="52">
        <f t="shared" si="278"/>
        <v>0.89857239041869696</v>
      </c>
      <c r="H4986" s="90"/>
    </row>
    <row r="4987" spans="1:8" s="17" customFormat="1" ht="25.5" outlineLevel="2">
      <c r="A4987" s="89" t="s">
        <v>552</v>
      </c>
      <c r="B4987" s="104" t="s">
        <v>660</v>
      </c>
      <c r="C4987" s="103" t="s">
        <v>659</v>
      </c>
      <c r="D4987" s="161">
        <v>1602360</v>
      </c>
      <c r="E4987" s="161">
        <v>887908.74</v>
      </c>
      <c r="F4987" s="162">
        <f t="shared" si="277"/>
        <v>714451.26</v>
      </c>
      <c r="G4987" s="52">
        <f t="shared" si="278"/>
        <v>0.55412562719988012</v>
      </c>
      <c r="H4987" s="90"/>
    </row>
    <row r="4988" spans="1:8" s="17" customFormat="1" ht="25.5" outlineLevel="2">
      <c r="A4988" s="89" t="s">
        <v>552</v>
      </c>
      <c r="B4988" s="104" t="s">
        <v>658</v>
      </c>
      <c r="C4988" s="103" t="s">
        <v>657</v>
      </c>
      <c r="D4988" s="161">
        <v>1602360</v>
      </c>
      <c r="E4988" s="161">
        <v>1439839</v>
      </c>
      <c r="F4988" s="162">
        <f t="shared" si="277"/>
        <v>162521</v>
      </c>
      <c r="G4988" s="52">
        <f t="shared" si="278"/>
        <v>0.89857397838188668</v>
      </c>
      <c r="H4988" s="90"/>
    </row>
    <row r="4989" spans="1:8" s="17" customFormat="1" ht="25.5" outlineLevel="2">
      <c r="A4989" s="89" t="s">
        <v>552</v>
      </c>
      <c r="B4989" s="104" t="s">
        <v>656</v>
      </c>
      <c r="C4989" s="103" t="s">
        <v>655</v>
      </c>
      <c r="D4989" s="161">
        <v>2403540</v>
      </c>
      <c r="E4989" s="161">
        <v>2159760</v>
      </c>
      <c r="F4989" s="162">
        <f t="shared" ref="F4989:F5020" si="279">D4989-E4989</f>
        <v>243780</v>
      </c>
      <c r="G4989" s="52">
        <f t="shared" ref="G4989:G5022" si="280">E4989/D4989</f>
        <v>0.89857460246136944</v>
      </c>
      <c r="H4989" s="90"/>
    </row>
    <row r="4990" spans="1:8" s="17" customFormat="1" ht="25.5" outlineLevel="2">
      <c r="A4990" s="89" t="s">
        <v>552</v>
      </c>
      <c r="B4990" s="104" t="s">
        <v>654</v>
      </c>
      <c r="C4990" s="103" t="s">
        <v>653</v>
      </c>
      <c r="D4990" s="161">
        <v>480708</v>
      </c>
      <c r="E4990" s="161">
        <v>431952</v>
      </c>
      <c r="F4990" s="162">
        <f t="shared" si="279"/>
        <v>48756</v>
      </c>
      <c r="G4990" s="52">
        <f t="shared" si="280"/>
        <v>0.89857460246136944</v>
      </c>
      <c r="H4990" s="90"/>
    </row>
    <row r="4991" spans="1:8" s="17" customFormat="1" ht="25.5" outlineLevel="2">
      <c r="A4991" s="89" t="s">
        <v>552</v>
      </c>
      <c r="B4991" s="104" t="s">
        <v>650</v>
      </c>
      <c r="C4991" s="103" t="s">
        <v>649</v>
      </c>
      <c r="D4991" s="161">
        <v>20830681</v>
      </c>
      <c r="E4991" s="161">
        <v>18717925</v>
      </c>
      <c r="F4991" s="162">
        <f t="shared" si="279"/>
        <v>2112756</v>
      </c>
      <c r="G4991" s="52">
        <f t="shared" si="280"/>
        <v>0.89857479935485551</v>
      </c>
      <c r="H4991" s="90"/>
    </row>
    <row r="4992" spans="1:8" s="17" customFormat="1" ht="25.5" outlineLevel="2">
      <c r="A4992" s="89" t="s">
        <v>552</v>
      </c>
      <c r="B4992" s="104" t="s">
        <v>11313</v>
      </c>
      <c r="C4992" s="103" t="s">
        <v>11314</v>
      </c>
      <c r="D4992" s="161">
        <v>7511063</v>
      </c>
      <c r="E4992" s="161">
        <v>6749252</v>
      </c>
      <c r="F4992" s="162">
        <f t="shared" si="279"/>
        <v>761811</v>
      </c>
      <c r="G4992" s="52">
        <f t="shared" si="280"/>
        <v>0.89857480891852459</v>
      </c>
      <c r="H4992" s="90"/>
    </row>
    <row r="4993" spans="1:8" s="17" customFormat="1" ht="38.25" outlineLevel="2">
      <c r="A4993" s="89" t="s">
        <v>552</v>
      </c>
      <c r="B4993" s="104" t="s">
        <v>11243</v>
      </c>
      <c r="C4993" s="103" t="s">
        <v>11244</v>
      </c>
      <c r="D4993" s="161">
        <v>7511063</v>
      </c>
      <c r="E4993" s="161">
        <v>6749252</v>
      </c>
      <c r="F4993" s="162">
        <f t="shared" si="279"/>
        <v>761811</v>
      </c>
      <c r="G4993" s="52">
        <f t="shared" si="280"/>
        <v>0.89857480891852459</v>
      </c>
      <c r="H4993" s="90"/>
    </row>
    <row r="4994" spans="1:8" s="17" customFormat="1" ht="25.5" outlineLevel="2">
      <c r="A4994" s="89" t="s">
        <v>552</v>
      </c>
      <c r="B4994" s="104" t="s">
        <v>11353</v>
      </c>
      <c r="C4994" s="103" t="s">
        <v>11354</v>
      </c>
      <c r="D4994" s="161">
        <v>4005900</v>
      </c>
      <c r="E4994" s="161">
        <v>3599600</v>
      </c>
      <c r="F4994" s="162">
        <f t="shared" si="279"/>
        <v>406300</v>
      </c>
      <c r="G4994" s="52">
        <f t="shared" si="280"/>
        <v>0.89857460246136944</v>
      </c>
      <c r="H4994" s="90"/>
    </row>
    <row r="4995" spans="1:8" s="17" customFormat="1" outlineLevel="2">
      <c r="A4995" s="89" t="s">
        <v>552</v>
      </c>
      <c r="B4995" s="104" t="s">
        <v>648</v>
      </c>
      <c r="C4995" s="103" t="s">
        <v>647</v>
      </c>
      <c r="D4995" s="161">
        <v>3004425</v>
      </c>
      <c r="E4995" s="161">
        <v>2699401</v>
      </c>
      <c r="F4995" s="162">
        <f t="shared" si="279"/>
        <v>305024</v>
      </c>
      <c r="G4995" s="52">
        <f t="shared" si="280"/>
        <v>0.8984750825865182</v>
      </c>
      <c r="H4995" s="90"/>
    </row>
    <row r="4996" spans="1:8" s="17" customFormat="1" ht="25.5" outlineLevel="2">
      <c r="A4996" s="89" t="s">
        <v>552</v>
      </c>
      <c r="B4996" s="104" t="s">
        <v>646</v>
      </c>
      <c r="C4996" s="103" t="s">
        <v>645</v>
      </c>
      <c r="D4996" s="161">
        <v>2002950</v>
      </c>
      <c r="E4996" s="161">
        <v>1799800</v>
      </c>
      <c r="F4996" s="162">
        <f t="shared" si="279"/>
        <v>203150</v>
      </c>
      <c r="G4996" s="52">
        <f t="shared" si="280"/>
        <v>0.89857460246136944</v>
      </c>
      <c r="H4996" s="90"/>
    </row>
    <row r="4997" spans="1:8" s="17" customFormat="1" ht="25.5" outlineLevel="2">
      <c r="A4997" s="89" t="s">
        <v>552</v>
      </c>
      <c r="B4997" s="104" t="s">
        <v>644</v>
      </c>
      <c r="C4997" s="103" t="s">
        <v>643</v>
      </c>
      <c r="D4997" s="161">
        <v>2503688</v>
      </c>
      <c r="E4997" s="161">
        <v>2249751</v>
      </c>
      <c r="F4997" s="162">
        <f t="shared" si="279"/>
        <v>253937</v>
      </c>
      <c r="G4997" s="52">
        <f t="shared" si="280"/>
        <v>0.89857482242196307</v>
      </c>
      <c r="H4997" s="90"/>
    </row>
    <row r="4998" spans="1:8" s="17" customFormat="1" ht="25.5" outlineLevel="2">
      <c r="A4998" s="89" t="s">
        <v>552</v>
      </c>
      <c r="B4998" s="104" t="s">
        <v>642</v>
      </c>
      <c r="C4998" s="103" t="s">
        <v>641</v>
      </c>
      <c r="D4998" s="161">
        <v>400590</v>
      </c>
      <c r="E4998" s="161">
        <v>359960</v>
      </c>
      <c r="F4998" s="162">
        <f t="shared" si="279"/>
        <v>40630</v>
      </c>
      <c r="G4998" s="52">
        <f t="shared" si="280"/>
        <v>0.89857460246136944</v>
      </c>
      <c r="H4998" s="90"/>
    </row>
    <row r="4999" spans="1:8" s="17" customFormat="1" ht="38.25" outlineLevel="2">
      <c r="A4999" s="89" t="s">
        <v>552</v>
      </c>
      <c r="B4999" s="104" t="s">
        <v>640</v>
      </c>
      <c r="C4999" s="103" t="s">
        <v>639</v>
      </c>
      <c r="D4999" s="161">
        <v>500738</v>
      </c>
      <c r="E4999" s="161">
        <v>449951</v>
      </c>
      <c r="F4999" s="162">
        <f t="shared" si="279"/>
        <v>50787</v>
      </c>
      <c r="G4999" s="52">
        <f t="shared" si="280"/>
        <v>0.89857570226345918</v>
      </c>
      <c r="H4999" s="90"/>
    </row>
    <row r="5000" spans="1:8" s="17" customFormat="1" ht="25.5" outlineLevel="2">
      <c r="A5000" s="89" t="s">
        <v>552</v>
      </c>
      <c r="B5000" s="104" t="s">
        <v>638</v>
      </c>
      <c r="C5000" s="103" t="s">
        <v>637</v>
      </c>
      <c r="D5000" s="161">
        <v>2002950</v>
      </c>
      <c r="E5000" s="161">
        <v>1799800</v>
      </c>
      <c r="F5000" s="162">
        <f t="shared" si="279"/>
        <v>203150</v>
      </c>
      <c r="G5000" s="52">
        <f t="shared" si="280"/>
        <v>0.89857460246136944</v>
      </c>
      <c r="H5000" s="90"/>
    </row>
    <row r="5001" spans="1:8" s="17" customFormat="1" ht="38.25" outlineLevel="2">
      <c r="A5001" s="89" t="s">
        <v>552</v>
      </c>
      <c r="B5001" s="104" t="s">
        <v>636</v>
      </c>
      <c r="C5001" s="103" t="s">
        <v>635</v>
      </c>
      <c r="D5001" s="161">
        <v>2002950</v>
      </c>
      <c r="E5001" s="161">
        <v>1799800</v>
      </c>
      <c r="F5001" s="162">
        <f t="shared" si="279"/>
        <v>203150</v>
      </c>
      <c r="G5001" s="52">
        <f t="shared" si="280"/>
        <v>0.89857460246136944</v>
      </c>
      <c r="H5001" s="90"/>
    </row>
    <row r="5002" spans="1:8" s="17" customFormat="1" outlineLevel="2">
      <c r="A5002" s="89" t="s">
        <v>552</v>
      </c>
      <c r="B5002" s="104" t="s">
        <v>634</v>
      </c>
      <c r="C5002" s="103" t="s">
        <v>633</v>
      </c>
      <c r="D5002" s="161">
        <v>2503688</v>
      </c>
      <c r="E5002" s="161">
        <v>2249751</v>
      </c>
      <c r="F5002" s="162">
        <f t="shared" si="279"/>
        <v>253937</v>
      </c>
      <c r="G5002" s="52">
        <f t="shared" si="280"/>
        <v>0.89857482242196307</v>
      </c>
      <c r="H5002" s="90"/>
    </row>
    <row r="5003" spans="1:8" s="17" customFormat="1" outlineLevel="2">
      <c r="A5003" s="89" t="s">
        <v>552</v>
      </c>
      <c r="B5003" s="104" t="s">
        <v>561</v>
      </c>
      <c r="C5003" s="103" t="s">
        <v>562</v>
      </c>
      <c r="D5003" s="161">
        <v>2103098</v>
      </c>
      <c r="E5003" s="161">
        <v>1841054.83</v>
      </c>
      <c r="F5003" s="162">
        <f t="shared" si="279"/>
        <v>262043.16999999993</v>
      </c>
      <c r="G5003" s="52">
        <f t="shared" si="280"/>
        <v>0.87540135076919867</v>
      </c>
      <c r="H5003" s="90"/>
    </row>
    <row r="5004" spans="1:8" s="17" customFormat="1" ht="25.5" outlineLevel="2">
      <c r="A5004" s="89" t="s">
        <v>552</v>
      </c>
      <c r="B5004" s="104" t="s">
        <v>632</v>
      </c>
      <c r="C5004" s="103" t="s">
        <v>631</v>
      </c>
      <c r="D5004" s="161">
        <v>1502213</v>
      </c>
      <c r="E5004" s="161">
        <v>1349851</v>
      </c>
      <c r="F5004" s="162">
        <f t="shared" si="279"/>
        <v>152362</v>
      </c>
      <c r="G5004" s="52">
        <f t="shared" si="280"/>
        <v>0.89857496906231005</v>
      </c>
      <c r="H5004" s="90"/>
    </row>
    <row r="5005" spans="1:8" s="17" customFormat="1" ht="25.5" outlineLevel="2">
      <c r="A5005" s="89" t="s">
        <v>552</v>
      </c>
      <c r="B5005" s="104" t="s">
        <v>630</v>
      </c>
      <c r="C5005" s="103" t="s">
        <v>629</v>
      </c>
      <c r="D5005" s="161">
        <v>2002950</v>
      </c>
      <c r="E5005" s="161">
        <v>1799800</v>
      </c>
      <c r="F5005" s="162">
        <f t="shared" si="279"/>
        <v>203150</v>
      </c>
      <c r="G5005" s="52">
        <f t="shared" si="280"/>
        <v>0.89857460246136944</v>
      </c>
      <c r="H5005" s="90"/>
    </row>
    <row r="5006" spans="1:8" s="17" customFormat="1" ht="38.25" outlineLevel="2">
      <c r="A5006" s="89" t="s">
        <v>552</v>
      </c>
      <c r="B5006" s="104" t="s">
        <v>628</v>
      </c>
      <c r="C5006" s="103" t="s">
        <v>627</v>
      </c>
      <c r="D5006" s="161">
        <v>2002950</v>
      </c>
      <c r="E5006" s="161">
        <v>1799800</v>
      </c>
      <c r="F5006" s="162">
        <f t="shared" si="279"/>
        <v>203150</v>
      </c>
      <c r="G5006" s="52">
        <f t="shared" si="280"/>
        <v>0.89857460246136944</v>
      </c>
      <c r="H5006" s="90"/>
    </row>
    <row r="5007" spans="1:8" s="17" customFormat="1" ht="38.25" outlineLevel="2">
      <c r="A5007" s="89" t="s">
        <v>552</v>
      </c>
      <c r="B5007" s="104" t="s">
        <v>626</v>
      </c>
      <c r="C5007" s="103" t="s">
        <v>625</v>
      </c>
      <c r="D5007" s="161">
        <v>1001475</v>
      </c>
      <c r="E5007" s="161">
        <v>899901</v>
      </c>
      <c r="F5007" s="162">
        <f t="shared" si="279"/>
        <v>101574</v>
      </c>
      <c r="G5007" s="52">
        <f t="shared" si="280"/>
        <v>0.89857560098854194</v>
      </c>
      <c r="H5007" s="90"/>
    </row>
    <row r="5008" spans="1:8" s="17" customFormat="1" outlineLevel="2">
      <c r="A5008" s="89" t="s">
        <v>552</v>
      </c>
      <c r="B5008" s="104" t="s">
        <v>624</v>
      </c>
      <c r="C5008" s="103" t="s">
        <v>623</v>
      </c>
      <c r="D5008" s="161">
        <v>1001475</v>
      </c>
      <c r="E5008" s="161">
        <v>899901</v>
      </c>
      <c r="F5008" s="162">
        <f t="shared" si="279"/>
        <v>101574</v>
      </c>
      <c r="G5008" s="52">
        <f t="shared" si="280"/>
        <v>0.89857560098854194</v>
      </c>
      <c r="H5008" s="90"/>
    </row>
    <row r="5009" spans="1:8" s="17" customFormat="1" ht="25.5" outlineLevel="2">
      <c r="A5009" s="89" t="s">
        <v>552</v>
      </c>
      <c r="B5009" s="104" t="s">
        <v>11355</v>
      </c>
      <c r="C5009" s="103" t="s">
        <v>11356</v>
      </c>
      <c r="D5009" s="161">
        <v>1001475</v>
      </c>
      <c r="E5009" s="161">
        <v>899901</v>
      </c>
      <c r="F5009" s="162">
        <f t="shared" si="279"/>
        <v>101574</v>
      </c>
      <c r="G5009" s="52">
        <f t="shared" si="280"/>
        <v>0.89857560098854194</v>
      </c>
      <c r="H5009" s="90"/>
    </row>
    <row r="5010" spans="1:8" s="17" customFormat="1" ht="25.5" outlineLevel="2">
      <c r="A5010" s="89" t="s">
        <v>552</v>
      </c>
      <c r="B5010" s="104" t="s">
        <v>622</v>
      </c>
      <c r="C5010" s="103" t="s">
        <v>621</v>
      </c>
      <c r="D5010" s="161">
        <v>701033</v>
      </c>
      <c r="E5010" s="161">
        <v>606139</v>
      </c>
      <c r="F5010" s="162">
        <f t="shared" si="279"/>
        <v>94894</v>
      </c>
      <c r="G5010" s="52">
        <f t="shared" si="280"/>
        <v>0.86463690011739813</v>
      </c>
      <c r="H5010" s="90"/>
    </row>
    <row r="5011" spans="1:8" s="17" customFormat="1" ht="25.5" outlineLevel="2">
      <c r="A5011" s="89" t="s">
        <v>552</v>
      </c>
      <c r="B5011" s="104" t="s">
        <v>618</v>
      </c>
      <c r="C5011" s="103" t="s">
        <v>617</v>
      </c>
      <c r="D5011" s="161">
        <v>500738</v>
      </c>
      <c r="E5011" s="161">
        <v>449951</v>
      </c>
      <c r="F5011" s="162">
        <f t="shared" si="279"/>
        <v>50787</v>
      </c>
      <c r="G5011" s="52">
        <f t="shared" si="280"/>
        <v>0.89857570226345918</v>
      </c>
      <c r="H5011" s="90"/>
    </row>
    <row r="5012" spans="1:8" s="17" customFormat="1" ht="51" outlineLevel="2">
      <c r="A5012" s="89" t="s">
        <v>552</v>
      </c>
      <c r="B5012" s="104" t="s">
        <v>11156</v>
      </c>
      <c r="C5012" s="103" t="s">
        <v>11157</v>
      </c>
      <c r="D5012" s="161">
        <v>1001475</v>
      </c>
      <c r="E5012" s="161">
        <v>899901</v>
      </c>
      <c r="F5012" s="162">
        <f t="shared" si="279"/>
        <v>101574</v>
      </c>
      <c r="G5012" s="52">
        <f t="shared" si="280"/>
        <v>0.89857560098854194</v>
      </c>
      <c r="H5012" s="90"/>
    </row>
    <row r="5013" spans="1:8" s="17" customFormat="1" ht="25.5" outlineLevel="2">
      <c r="A5013" s="89" t="s">
        <v>552</v>
      </c>
      <c r="B5013" s="104" t="s">
        <v>616</v>
      </c>
      <c r="C5013" s="103" t="s">
        <v>615</v>
      </c>
      <c r="D5013" s="161">
        <v>2002950</v>
      </c>
      <c r="E5013" s="161">
        <v>1799800</v>
      </c>
      <c r="F5013" s="162">
        <f t="shared" si="279"/>
        <v>203150</v>
      </c>
      <c r="G5013" s="52">
        <f t="shared" si="280"/>
        <v>0.89857460246136944</v>
      </c>
      <c r="H5013" s="90"/>
    </row>
    <row r="5014" spans="1:8" s="17" customFormat="1" ht="25.5" outlineLevel="2">
      <c r="A5014" s="89" t="s">
        <v>552</v>
      </c>
      <c r="B5014" s="104" t="s">
        <v>11158</v>
      </c>
      <c r="C5014" s="103" t="s">
        <v>11159</v>
      </c>
      <c r="D5014" s="161">
        <v>2002950</v>
      </c>
      <c r="E5014" s="161">
        <v>1799800</v>
      </c>
      <c r="F5014" s="162">
        <f t="shared" si="279"/>
        <v>203150</v>
      </c>
      <c r="G5014" s="52">
        <f t="shared" si="280"/>
        <v>0.89857460246136944</v>
      </c>
      <c r="H5014" s="90"/>
    </row>
    <row r="5015" spans="1:8" s="17" customFormat="1" outlineLevel="2">
      <c r="A5015" s="89" t="s">
        <v>552</v>
      </c>
      <c r="B5015" s="104" t="s">
        <v>614</v>
      </c>
      <c r="C5015" s="103" t="s">
        <v>613</v>
      </c>
      <c r="D5015" s="161">
        <v>2002950</v>
      </c>
      <c r="E5015" s="161">
        <v>1799800</v>
      </c>
      <c r="F5015" s="162">
        <f t="shared" si="279"/>
        <v>203150</v>
      </c>
      <c r="G5015" s="52">
        <f t="shared" si="280"/>
        <v>0.89857460246136944</v>
      </c>
      <c r="H5015" s="90"/>
    </row>
    <row r="5016" spans="1:8" s="17" customFormat="1" outlineLevel="2">
      <c r="A5016" s="89" t="s">
        <v>552</v>
      </c>
      <c r="B5016" s="104" t="s">
        <v>612</v>
      </c>
      <c r="C5016" s="103" t="s">
        <v>611</v>
      </c>
      <c r="D5016" s="161">
        <v>2002950</v>
      </c>
      <c r="E5016" s="161">
        <v>1738532.84</v>
      </c>
      <c r="F5016" s="162">
        <f t="shared" si="279"/>
        <v>264417.15999999992</v>
      </c>
      <c r="G5016" s="52">
        <f t="shared" si="280"/>
        <v>0.86798614044284683</v>
      </c>
      <c r="H5016" s="90"/>
    </row>
    <row r="5017" spans="1:8" s="17" customFormat="1" ht="25.5" outlineLevel="2">
      <c r="A5017" s="89" t="s">
        <v>552</v>
      </c>
      <c r="B5017" s="104" t="s">
        <v>610</v>
      </c>
      <c r="C5017" s="103" t="s">
        <v>609</v>
      </c>
      <c r="D5017" s="161">
        <v>1001475</v>
      </c>
      <c r="E5017" s="161">
        <v>899901</v>
      </c>
      <c r="F5017" s="162">
        <f t="shared" si="279"/>
        <v>101574</v>
      </c>
      <c r="G5017" s="52">
        <f t="shared" si="280"/>
        <v>0.89857560098854194</v>
      </c>
      <c r="H5017" s="90"/>
    </row>
    <row r="5018" spans="1:8" s="17" customFormat="1" ht="25.5" outlineLevel="2">
      <c r="A5018" s="89" t="s">
        <v>552</v>
      </c>
      <c r="B5018" s="104" t="s">
        <v>11245</v>
      </c>
      <c r="C5018" s="103" t="s">
        <v>11246</v>
      </c>
      <c r="D5018" s="161">
        <v>3004425</v>
      </c>
      <c r="E5018" s="161">
        <v>2699703</v>
      </c>
      <c r="F5018" s="162">
        <f t="shared" si="279"/>
        <v>304722</v>
      </c>
      <c r="G5018" s="52">
        <f t="shared" si="280"/>
        <v>0.89857560098854194</v>
      </c>
      <c r="H5018" s="90"/>
    </row>
    <row r="5019" spans="1:8" s="17" customFormat="1" ht="38.25" outlineLevel="2">
      <c r="A5019" s="89" t="s">
        <v>552</v>
      </c>
      <c r="B5019" s="104" t="s">
        <v>11311</v>
      </c>
      <c r="C5019" s="103" t="s">
        <v>11312</v>
      </c>
      <c r="D5019" s="161">
        <v>30070242</v>
      </c>
      <c r="E5019" s="161">
        <v>27176669</v>
      </c>
      <c r="F5019" s="162">
        <f t="shared" si="279"/>
        <v>2893573</v>
      </c>
      <c r="G5019" s="52">
        <f t="shared" si="280"/>
        <v>0.90377287286214725</v>
      </c>
      <c r="H5019" s="90"/>
    </row>
    <row r="5020" spans="1:8" s="17" customFormat="1" ht="25.5" outlineLevel="2">
      <c r="A5020" s="89" t="s">
        <v>552</v>
      </c>
      <c r="B5020" s="104" t="s">
        <v>12085</v>
      </c>
      <c r="C5020" s="103" t="s">
        <v>12086</v>
      </c>
      <c r="D5020" s="161">
        <v>252000</v>
      </c>
      <c r="E5020" s="161">
        <v>224887.5</v>
      </c>
      <c r="F5020" s="162">
        <f t="shared" si="279"/>
        <v>27112.5</v>
      </c>
      <c r="G5020" s="52">
        <f t="shared" si="280"/>
        <v>0.89241071428571428</v>
      </c>
      <c r="H5020" s="90"/>
    </row>
    <row r="5021" spans="1:8" s="17" customFormat="1" ht="25.5" outlineLevel="2">
      <c r="A5021" s="89" t="s">
        <v>552</v>
      </c>
      <c r="B5021" s="104" t="s">
        <v>11523</v>
      </c>
      <c r="C5021" s="103" t="s">
        <v>11524</v>
      </c>
      <c r="D5021" s="161">
        <v>1782000</v>
      </c>
      <c r="E5021" s="161">
        <v>1667327.3</v>
      </c>
      <c r="F5021" s="162">
        <f>D5021-E5021</f>
        <v>114672.69999999995</v>
      </c>
      <c r="G5021" s="52">
        <f t="shared" si="280"/>
        <v>0.93564943883277218</v>
      </c>
      <c r="H5021" s="90"/>
    </row>
    <row r="5022" spans="1:8" s="17" customFormat="1" ht="25.5" outlineLevel="2">
      <c r="A5022" s="89" t="s">
        <v>552</v>
      </c>
      <c r="B5022" s="104" t="s">
        <v>11662</v>
      </c>
      <c r="C5022" s="103" t="s">
        <v>11663</v>
      </c>
      <c r="D5022" s="161">
        <v>1671500</v>
      </c>
      <c r="E5022" s="161">
        <v>1622652.08</v>
      </c>
      <c r="F5022" s="162">
        <f>D5022-E5022</f>
        <v>48847.919999999925</v>
      </c>
      <c r="G5022" s="52">
        <f t="shared" si="280"/>
        <v>0.97077599760693989</v>
      </c>
      <c r="H5022" s="90"/>
    </row>
    <row r="5023" spans="1:8" s="102" customFormat="1" outlineLevel="1">
      <c r="A5023" s="91" t="s">
        <v>11210</v>
      </c>
      <c r="B5023" s="104"/>
      <c r="C5023" s="103"/>
      <c r="D5023" s="161"/>
      <c r="E5023" s="161"/>
      <c r="F5023" s="162">
        <f>SUBTOTAL(9,F4925:F5022)</f>
        <v>66204667.980000004</v>
      </c>
      <c r="G5023" s="52"/>
      <c r="H5023" s="90"/>
    </row>
    <row r="5024" spans="1:8" s="17" customFormat="1" outlineLevel="2">
      <c r="A5024" s="89" t="s">
        <v>578</v>
      </c>
      <c r="B5024" s="104" t="s">
        <v>9025</v>
      </c>
      <c r="C5024" s="103" t="s">
        <v>9024</v>
      </c>
      <c r="D5024" s="161">
        <v>1537649</v>
      </c>
      <c r="E5024" s="161">
        <v>1359943</v>
      </c>
      <c r="F5024" s="162">
        <f t="shared" ref="F5024:F5033" si="281">D5024-E5024</f>
        <v>177706</v>
      </c>
      <c r="G5024" s="52">
        <f t="shared" ref="G5024:G5033" si="282">E5024/D5024</f>
        <v>0.88443006173710648</v>
      </c>
      <c r="H5024" s="90"/>
    </row>
    <row r="5025" spans="1:8" s="17" customFormat="1" outlineLevel="2">
      <c r="A5025" s="89" t="s">
        <v>578</v>
      </c>
      <c r="B5025" s="104" t="s">
        <v>9023</v>
      </c>
      <c r="C5025" s="103" t="s">
        <v>9022</v>
      </c>
      <c r="D5025" s="161">
        <v>3587848</v>
      </c>
      <c r="E5025" s="161">
        <v>3283599</v>
      </c>
      <c r="F5025" s="162">
        <f t="shared" si="281"/>
        <v>304249</v>
      </c>
      <c r="G5025" s="52">
        <f t="shared" si="282"/>
        <v>0.91520014225797752</v>
      </c>
      <c r="H5025" s="90"/>
    </row>
    <row r="5026" spans="1:8" s="17" customFormat="1" outlineLevel="2">
      <c r="A5026" s="89" t="s">
        <v>578</v>
      </c>
      <c r="B5026" s="104" t="s">
        <v>9021</v>
      </c>
      <c r="C5026" s="103" t="s">
        <v>178</v>
      </c>
      <c r="D5026" s="161">
        <v>19409233</v>
      </c>
      <c r="E5026" s="161">
        <v>19150527</v>
      </c>
      <c r="F5026" s="162">
        <f t="shared" si="281"/>
        <v>258706</v>
      </c>
      <c r="G5026" s="52">
        <f t="shared" si="282"/>
        <v>0.98667098282554488</v>
      </c>
      <c r="H5026" s="90"/>
    </row>
    <row r="5027" spans="1:8" s="17" customFormat="1" outlineLevel="2">
      <c r="A5027" s="89" t="s">
        <v>578</v>
      </c>
      <c r="B5027" s="104" t="s">
        <v>11444</v>
      </c>
      <c r="C5027" s="103" t="s">
        <v>11445</v>
      </c>
      <c r="D5027" s="161">
        <v>273751</v>
      </c>
      <c r="E5027" s="161">
        <v>249669.77</v>
      </c>
      <c r="F5027" s="162">
        <f t="shared" si="281"/>
        <v>24081.23000000001</v>
      </c>
      <c r="G5027" s="52">
        <f t="shared" si="282"/>
        <v>0.91203235787266523</v>
      </c>
      <c r="H5027" s="90"/>
    </row>
    <row r="5028" spans="1:8" s="17" customFormat="1" outlineLevel="2">
      <c r="A5028" s="89" t="s">
        <v>578</v>
      </c>
      <c r="B5028" s="104" t="s">
        <v>11444</v>
      </c>
      <c r="C5028" s="103" t="s">
        <v>11445</v>
      </c>
      <c r="D5028" s="161">
        <v>162521</v>
      </c>
      <c r="E5028" s="161">
        <v>162520.76</v>
      </c>
      <c r="F5028" s="162">
        <f t="shared" si="281"/>
        <v>0.23999999999068677</v>
      </c>
      <c r="G5028" s="52">
        <f t="shared" si="282"/>
        <v>0.9999985232677624</v>
      </c>
      <c r="H5028" s="90"/>
    </row>
    <row r="5029" spans="1:8" s="17" customFormat="1" ht="51" outlineLevel="2">
      <c r="A5029" s="89" t="s">
        <v>578</v>
      </c>
      <c r="B5029" s="104" t="s">
        <v>580</v>
      </c>
      <c r="C5029" s="103" t="s">
        <v>579</v>
      </c>
      <c r="D5029" s="161">
        <v>881298</v>
      </c>
      <c r="E5029" s="161">
        <v>869311.43</v>
      </c>
      <c r="F5029" s="162">
        <f t="shared" si="281"/>
        <v>11986.569999999949</v>
      </c>
      <c r="G5029" s="52">
        <f t="shared" si="282"/>
        <v>0.98639895926236076</v>
      </c>
      <c r="H5029" s="90"/>
    </row>
    <row r="5030" spans="1:8" s="17" customFormat="1" ht="25.5" outlineLevel="2">
      <c r="A5030" s="89" t="s">
        <v>578</v>
      </c>
      <c r="B5030" s="104" t="s">
        <v>11446</v>
      </c>
      <c r="C5030" s="103" t="s">
        <v>11447</v>
      </c>
      <c r="D5030" s="161">
        <v>10014750</v>
      </c>
      <c r="E5030" s="161">
        <v>9957421.4199999999</v>
      </c>
      <c r="F5030" s="162">
        <f t="shared" si="281"/>
        <v>57328.580000000075</v>
      </c>
      <c r="G5030" s="52">
        <f t="shared" si="282"/>
        <v>0.99427558551137074</v>
      </c>
      <c r="H5030" s="90"/>
    </row>
    <row r="5031" spans="1:8" s="17" customFormat="1" ht="25.5" outlineLevel="2">
      <c r="A5031" s="89" t="s">
        <v>578</v>
      </c>
      <c r="B5031" s="104" t="s">
        <v>11448</v>
      </c>
      <c r="C5031" s="103" t="s">
        <v>11449</v>
      </c>
      <c r="D5031" s="161">
        <v>19028026</v>
      </c>
      <c r="E5031" s="161">
        <v>19026759.5</v>
      </c>
      <c r="F5031" s="162">
        <f t="shared" si="281"/>
        <v>1266.5</v>
      </c>
      <c r="G5031" s="52">
        <f t="shared" si="282"/>
        <v>0.99993344028434694</v>
      </c>
      <c r="H5031" s="90"/>
    </row>
    <row r="5032" spans="1:8" s="17" customFormat="1" ht="25.5" outlineLevel="2">
      <c r="A5032" s="89" t="s">
        <v>578</v>
      </c>
      <c r="B5032" s="104" t="s">
        <v>11525</v>
      </c>
      <c r="C5032" s="103" t="s">
        <v>11526</v>
      </c>
      <c r="D5032" s="161">
        <v>2503688</v>
      </c>
      <c r="E5032" s="161">
        <v>2491942.09</v>
      </c>
      <c r="F5032" s="162">
        <f t="shared" si="281"/>
        <v>11745.910000000149</v>
      </c>
      <c r="G5032" s="52">
        <f t="shared" si="282"/>
        <v>0.99530855681698349</v>
      </c>
      <c r="H5032" s="90"/>
    </row>
    <row r="5033" spans="1:8" s="17" customFormat="1" ht="25.5" outlineLevel="2">
      <c r="A5033" s="89" t="s">
        <v>578</v>
      </c>
      <c r="B5033" s="104" t="s">
        <v>11450</v>
      </c>
      <c r="C5033" s="103" t="s">
        <v>11451</v>
      </c>
      <c r="D5033" s="161">
        <v>5007375</v>
      </c>
      <c r="E5033" s="161">
        <v>5007374.55</v>
      </c>
      <c r="F5033" s="162">
        <f t="shared" si="281"/>
        <v>0.45000000018626451</v>
      </c>
      <c r="G5033" s="52">
        <f t="shared" si="282"/>
        <v>0.9999999101325544</v>
      </c>
      <c r="H5033" s="90"/>
    </row>
    <row r="5034" spans="1:8" s="102" customFormat="1" outlineLevel="1">
      <c r="A5034" s="91" t="s">
        <v>12419</v>
      </c>
      <c r="B5034" s="104"/>
      <c r="C5034" s="103"/>
      <c r="D5034" s="161"/>
      <c r="E5034" s="161"/>
      <c r="F5034" s="162">
        <f>SUBTOTAL(9,F5024:F5033)</f>
        <v>847070.48000000033</v>
      </c>
      <c r="G5034" s="52"/>
      <c r="H5034" s="90"/>
    </row>
    <row r="5035" spans="1:8" s="17" customFormat="1" ht="25.5" outlineLevel="2">
      <c r="A5035" s="89" t="s">
        <v>32</v>
      </c>
      <c r="B5035" s="104" t="s">
        <v>11454</v>
      </c>
      <c r="C5035" s="103" t="s">
        <v>11455</v>
      </c>
      <c r="D5035" s="161">
        <v>1072971</v>
      </c>
      <c r="E5035" s="161">
        <v>1053595.79</v>
      </c>
      <c r="F5035" s="162">
        <f t="shared" ref="F5035:F5046" si="283">D5035-E5035</f>
        <v>19375.209999999963</v>
      </c>
      <c r="G5035" s="52">
        <f t="shared" ref="G5035:G5046" si="284">E5035/D5035</f>
        <v>0.98194246629219251</v>
      </c>
      <c r="H5035" s="90"/>
    </row>
    <row r="5036" spans="1:8" s="17" customFormat="1" ht="38.25" outlineLevel="2">
      <c r="A5036" s="89" t="s">
        <v>32</v>
      </c>
      <c r="B5036" s="104" t="s">
        <v>10268</v>
      </c>
      <c r="C5036" s="103" t="s">
        <v>10267</v>
      </c>
      <c r="D5036" s="161">
        <v>3844123</v>
      </c>
      <c r="E5036" s="161">
        <v>3359843.54</v>
      </c>
      <c r="F5036" s="162">
        <f t="shared" si="283"/>
        <v>484279.45999999996</v>
      </c>
      <c r="G5036" s="52">
        <f t="shared" si="284"/>
        <v>0.87402082087383781</v>
      </c>
      <c r="H5036" s="90"/>
    </row>
    <row r="5037" spans="1:8" s="17" customFormat="1" ht="25.5" outlineLevel="2">
      <c r="A5037" s="89" t="s">
        <v>32</v>
      </c>
      <c r="B5037" s="104" t="s">
        <v>11452</v>
      </c>
      <c r="C5037" s="103" t="s">
        <v>11453</v>
      </c>
      <c r="D5037" s="161">
        <v>8457070</v>
      </c>
      <c r="E5037" s="161">
        <v>7898210.46</v>
      </c>
      <c r="F5037" s="162">
        <f t="shared" si="283"/>
        <v>558859.54</v>
      </c>
      <c r="G5037" s="52">
        <f t="shared" si="284"/>
        <v>0.93391806618604312</v>
      </c>
      <c r="H5037" s="90"/>
    </row>
    <row r="5038" spans="1:8" s="17" customFormat="1" ht="25.5" outlineLevel="2">
      <c r="A5038" s="89" t="s">
        <v>32</v>
      </c>
      <c r="B5038" s="104" t="s">
        <v>11023</v>
      </c>
      <c r="C5038" s="103" t="s">
        <v>11022</v>
      </c>
      <c r="D5038" s="161">
        <v>1002342</v>
      </c>
      <c r="E5038" s="161">
        <v>1000000</v>
      </c>
      <c r="F5038" s="162">
        <f t="shared" si="283"/>
        <v>2342</v>
      </c>
      <c r="G5038" s="52">
        <f t="shared" si="284"/>
        <v>0.99766347214822881</v>
      </c>
      <c r="H5038" s="90"/>
    </row>
    <row r="5039" spans="1:8" s="17" customFormat="1" ht="25.5" outlineLevel="2">
      <c r="A5039" s="89" t="s">
        <v>32</v>
      </c>
      <c r="B5039" s="104" t="s">
        <v>11021</v>
      </c>
      <c r="C5039" s="103" t="s">
        <v>11020</v>
      </c>
      <c r="D5039" s="161">
        <v>1403278</v>
      </c>
      <c r="E5039" s="161">
        <v>1080160.42</v>
      </c>
      <c r="F5039" s="162">
        <f t="shared" si="283"/>
        <v>323117.58000000007</v>
      </c>
      <c r="G5039" s="52">
        <f t="shared" si="284"/>
        <v>0.76974086389154528</v>
      </c>
      <c r="H5039" s="90"/>
    </row>
    <row r="5040" spans="1:8" s="17" customFormat="1" ht="25.5" outlineLevel="2">
      <c r="A5040" s="89" t="s">
        <v>32</v>
      </c>
      <c r="B5040" s="104" t="s">
        <v>11019</v>
      </c>
      <c r="C5040" s="103" t="s">
        <v>11018</v>
      </c>
      <c r="D5040" s="161">
        <v>1002341</v>
      </c>
      <c r="E5040" s="161">
        <v>1000000</v>
      </c>
      <c r="F5040" s="162">
        <f t="shared" si="283"/>
        <v>2341</v>
      </c>
      <c r="G5040" s="52">
        <f t="shared" si="284"/>
        <v>0.99766446748162552</v>
      </c>
      <c r="H5040" s="90"/>
    </row>
    <row r="5041" spans="1:8" s="17" customFormat="1" outlineLevel="2">
      <c r="A5041" s="89" t="s">
        <v>32</v>
      </c>
      <c r="B5041" s="104" t="s">
        <v>11017</v>
      </c>
      <c r="C5041" s="103" t="s">
        <v>11016</v>
      </c>
      <c r="D5041" s="161">
        <v>1403278</v>
      </c>
      <c r="E5041" s="161">
        <v>1400000</v>
      </c>
      <c r="F5041" s="162">
        <f t="shared" si="283"/>
        <v>3278</v>
      </c>
      <c r="G5041" s="52">
        <f t="shared" si="284"/>
        <v>0.99766404090992666</v>
      </c>
      <c r="H5041" s="90"/>
    </row>
    <row r="5042" spans="1:8" s="17" customFormat="1" ht="25.5" outlineLevel="2">
      <c r="A5042" s="89" t="s">
        <v>32</v>
      </c>
      <c r="B5042" s="104" t="s">
        <v>11015</v>
      </c>
      <c r="C5042" s="103" t="s">
        <v>11014</v>
      </c>
      <c r="D5042" s="161">
        <v>1603746</v>
      </c>
      <c r="E5042" s="161">
        <v>310000</v>
      </c>
      <c r="F5042" s="162">
        <f t="shared" si="283"/>
        <v>1293746</v>
      </c>
      <c r="G5042" s="52">
        <f t="shared" si="284"/>
        <v>0.19329744236306748</v>
      </c>
      <c r="H5042" s="90"/>
    </row>
    <row r="5043" spans="1:8" s="17" customFormat="1" ht="25.5" outlineLevel="2">
      <c r="A5043" s="89" t="s">
        <v>32</v>
      </c>
      <c r="B5043" s="104" t="s">
        <v>11013</v>
      </c>
      <c r="C5043" s="103" t="s">
        <v>11012</v>
      </c>
      <c r="D5043" s="161">
        <v>3007024</v>
      </c>
      <c r="E5043" s="161">
        <v>2990000</v>
      </c>
      <c r="F5043" s="162">
        <f t="shared" si="283"/>
        <v>17024</v>
      </c>
      <c r="G5043" s="52">
        <f t="shared" si="284"/>
        <v>0.9943385885845939</v>
      </c>
      <c r="H5043" s="90"/>
    </row>
    <row r="5044" spans="1:8" s="17" customFormat="1" ht="38.25" outlineLevel="2">
      <c r="A5044" s="89" t="s">
        <v>32</v>
      </c>
      <c r="B5044" s="104" t="s">
        <v>11011</v>
      </c>
      <c r="C5044" s="103" t="s">
        <v>11010</v>
      </c>
      <c r="D5044" s="161">
        <v>3007024</v>
      </c>
      <c r="E5044" s="161">
        <v>2835900</v>
      </c>
      <c r="F5044" s="162">
        <f t="shared" si="283"/>
        <v>171124</v>
      </c>
      <c r="G5044" s="52">
        <f t="shared" si="284"/>
        <v>0.94309190748061866</v>
      </c>
      <c r="H5044" s="90"/>
    </row>
    <row r="5045" spans="1:8" s="17" customFormat="1" ht="25.5" outlineLevel="2">
      <c r="A5045" s="89" t="s">
        <v>32</v>
      </c>
      <c r="B5045" s="104" t="s">
        <v>11009</v>
      </c>
      <c r="C5045" s="103" t="s">
        <v>11008</v>
      </c>
      <c r="D5045" s="161">
        <v>2606088</v>
      </c>
      <c r="E5045" s="161">
        <v>2590000</v>
      </c>
      <c r="F5045" s="162">
        <f t="shared" si="283"/>
        <v>16088</v>
      </c>
      <c r="G5045" s="52">
        <f t="shared" si="284"/>
        <v>0.99382676256519353</v>
      </c>
      <c r="H5045" s="90"/>
    </row>
    <row r="5046" spans="1:8" s="17" customFormat="1" outlineLevel="2">
      <c r="A5046" s="89" t="s">
        <v>32</v>
      </c>
      <c r="B5046" s="104" t="s">
        <v>11007</v>
      </c>
      <c r="C5046" s="103" t="s">
        <v>11006</v>
      </c>
      <c r="D5046" s="161">
        <v>1002341</v>
      </c>
      <c r="E5046" s="161">
        <v>693471</v>
      </c>
      <c r="F5046" s="162">
        <f t="shared" si="283"/>
        <v>308870</v>
      </c>
      <c r="G5046" s="52">
        <f t="shared" si="284"/>
        <v>0.6918513759289503</v>
      </c>
      <c r="H5046" s="90"/>
    </row>
    <row r="5047" spans="1:8" s="102" customFormat="1" outlineLevel="1">
      <c r="A5047" s="91" t="s">
        <v>12420</v>
      </c>
      <c r="B5047" s="104"/>
      <c r="C5047" s="103"/>
      <c r="D5047" s="161"/>
      <c r="E5047" s="161"/>
      <c r="F5047" s="162">
        <f>SUBTOTAL(9,F5035:F5046)</f>
        <v>3200444.79</v>
      </c>
      <c r="G5047" s="52"/>
      <c r="H5047" s="90"/>
    </row>
    <row r="5048" spans="1:8" s="17" customFormat="1" outlineLevel="2">
      <c r="A5048" s="89" t="s">
        <v>131</v>
      </c>
      <c r="B5048" s="104" t="s">
        <v>10914</v>
      </c>
      <c r="C5048" s="103" t="s">
        <v>10913</v>
      </c>
      <c r="D5048" s="161">
        <v>6014048</v>
      </c>
      <c r="E5048" s="161">
        <v>5060490.67</v>
      </c>
      <c r="F5048" s="162">
        <f t="shared" ref="F5048:F5058" si="285">D5048-E5048</f>
        <v>953557.33000000007</v>
      </c>
      <c r="G5048" s="52">
        <f t="shared" ref="G5048:G5058" si="286">E5048/D5048</f>
        <v>0.84144500842028525</v>
      </c>
      <c r="H5048" s="90"/>
    </row>
    <row r="5049" spans="1:8" s="17" customFormat="1" outlineLevel="2">
      <c r="A5049" s="89" t="s">
        <v>131</v>
      </c>
      <c r="B5049" s="104" t="s">
        <v>10910</v>
      </c>
      <c r="C5049" s="103" t="s">
        <v>10909</v>
      </c>
      <c r="D5049" s="161">
        <v>3007024</v>
      </c>
      <c r="E5049" s="161">
        <v>2133250.1800000002</v>
      </c>
      <c r="F5049" s="162">
        <f t="shared" si="285"/>
        <v>873773.81999999983</v>
      </c>
      <c r="G5049" s="52">
        <f t="shared" si="286"/>
        <v>0.70942239902308735</v>
      </c>
      <c r="H5049" s="90"/>
    </row>
    <row r="5050" spans="1:8" s="102" customFormat="1" outlineLevel="1">
      <c r="A5050" s="91" t="s">
        <v>11211</v>
      </c>
      <c r="B5050" s="104"/>
      <c r="C5050" s="103"/>
      <c r="D5050" s="161"/>
      <c r="E5050" s="161"/>
      <c r="F5050" s="162">
        <f>SUBTOTAL(9,F5048:F5049)</f>
        <v>1827331.15</v>
      </c>
      <c r="G5050" s="52"/>
      <c r="H5050" s="90"/>
    </row>
    <row r="5051" spans="1:8" s="17" customFormat="1" ht="25.5" outlineLevel="2">
      <c r="A5051" s="89" t="s">
        <v>465</v>
      </c>
      <c r="B5051" s="104" t="s">
        <v>12087</v>
      </c>
      <c r="C5051" s="103" t="s">
        <v>9208</v>
      </c>
      <c r="D5051" s="161">
        <v>6150597</v>
      </c>
      <c r="E5051" s="161">
        <v>6150154.4400000004</v>
      </c>
      <c r="F5051" s="162">
        <f t="shared" si="285"/>
        <v>442.55999999959022</v>
      </c>
      <c r="G5051" s="52">
        <f t="shared" si="286"/>
        <v>0.99992804600919238</v>
      </c>
      <c r="H5051" s="90"/>
    </row>
    <row r="5052" spans="1:8" s="17" customFormat="1" ht="25.5" outlineLevel="2">
      <c r="A5052" s="89" t="s">
        <v>465</v>
      </c>
      <c r="B5052" s="104" t="s">
        <v>9209</v>
      </c>
      <c r="C5052" s="103" t="s">
        <v>9208</v>
      </c>
      <c r="D5052" s="161">
        <v>6150596</v>
      </c>
      <c r="E5052" s="161">
        <v>3625243.96</v>
      </c>
      <c r="F5052" s="162">
        <f t="shared" si="285"/>
        <v>2525352.04</v>
      </c>
      <c r="G5052" s="52">
        <f t="shared" si="286"/>
        <v>0.58941344220950298</v>
      </c>
      <c r="H5052" s="90"/>
    </row>
    <row r="5053" spans="1:8" s="17" customFormat="1" ht="25.5" outlineLevel="2">
      <c r="A5053" s="89" t="s">
        <v>465</v>
      </c>
      <c r="B5053" s="104" t="s">
        <v>10495</v>
      </c>
      <c r="C5053" s="103" t="s">
        <v>10494</v>
      </c>
      <c r="D5053" s="161">
        <v>5011707</v>
      </c>
      <c r="E5053" s="161">
        <v>4443929.59</v>
      </c>
      <c r="F5053" s="162">
        <f t="shared" si="285"/>
        <v>567777.41000000015</v>
      </c>
      <c r="G5053" s="52">
        <f t="shared" si="286"/>
        <v>0.88670977573110321</v>
      </c>
      <c r="H5053" s="90"/>
    </row>
    <row r="5054" spans="1:8" s="17" customFormat="1" ht="38.25" outlineLevel="2">
      <c r="A5054" s="89" t="s">
        <v>465</v>
      </c>
      <c r="B5054" s="104" t="s">
        <v>11160</v>
      </c>
      <c r="C5054" s="103" t="s">
        <v>11161</v>
      </c>
      <c r="D5054" s="161">
        <v>501171</v>
      </c>
      <c r="E5054" s="161">
        <v>500232.73</v>
      </c>
      <c r="F5054" s="162">
        <f t="shared" si="285"/>
        <v>938.27000000001863</v>
      </c>
      <c r="G5054" s="52">
        <f t="shared" si="286"/>
        <v>0.99812784458797488</v>
      </c>
      <c r="H5054" s="90"/>
    </row>
    <row r="5055" spans="1:8" s="102" customFormat="1" outlineLevel="1">
      <c r="A5055" s="91" t="s">
        <v>11212</v>
      </c>
      <c r="B5055" s="104"/>
      <c r="C5055" s="103"/>
      <c r="D5055" s="161"/>
      <c r="E5055" s="161"/>
      <c r="F5055" s="162">
        <f>SUBTOTAL(9,F5051:F5054)</f>
        <v>3094510.28</v>
      </c>
      <c r="G5055" s="52"/>
      <c r="H5055" s="90"/>
    </row>
    <row r="5056" spans="1:8" s="17" customFormat="1" outlineLevel="2">
      <c r="A5056" s="89" t="s">
        <v>523</v>
      </c>
      <c r="B5056" s="104" t="s">
        <v>521</v>
      </c>
      <c r="C5056" s="103" t="s">
        <v>522</v>
      </c>
      <c r="D5056" s="161">
        <v>6150597</v>
      </c>
      <c r="E5056" s="161">
        <v>5641430</v>
      </c>
      <c r="F5056" s="162">
        <f t="shared" si="285"/>
        <v>509167</v>
      </c>
      <c r="G5056" s="52">
        <f t="shared" si="286"/>
        <v>0.91721665392806584</v>
      </c>
      <c r="H5056" s="90"/>
    </row>
    <row r="5057" spans="1:8" s="17" customFormat="1" outlineLevel="2">
      <c r="A5057" s="89" t="s">
        <v>523</v>
      </c>
      <c r="B5057" s="104" t="s">
        <v>10416</v>
      </c>
      <c r="C5057" s="103" t="s">
        <v>10415</v>
      </c>
      <c r="D5057" s="161">
        <v>6177299.5</v>
      </c>
      <c r="E5057" s="161">
        <v>2062080</v>
      </c>
      <c r="F5057" s="162">
        <f t="shared" si="285"/>
        <v>4115219.5</v>
      </c>
      <c r="G5057" s="52">
        <f t="shared" si="286"/>
        <v>0.33381577176240201</v>
      </c>
      <c r="H5057" s="90"/>
    </row>
    <row r="5058" spans="1:8" s="17" customFormat="1" ht="25.5" outlineLevel="2">
      <c r="A5058" s="89" t="s">
        <v>523</v>
      </c>
      <c r="B5058" s="104" t="s">
        <v>10414</v>
      </c>
      <c r="C5058" s="103" t="s">
        <v>10413</v>
      </c>
      <c r="D5058" s="161">
        <v>6177299.5</v>
      </c>
      <c r="E5058" s="161">
        <v>2062080</v>
      </c>
      <c r="F5058" s="162">
        <f t="shared" si="285"/>
        <v>4115219.5</v>
      </c>
      <c r="G5058" s="52">
        <f t="shared" si="286"/>
        <v>0.33381577176240201</v>
      </c>
      <c r="H5058" s="90"/>
    </row>
    <row r="5059" spans="1:8" s="102" customFormat="1" ht="13.5" outlineLevel="1" thickBot="1">
      <c r="A5059" s="39" t="s">
        <v>11214</v>
      </c>
      <c r="B5059" s="16"/>
      <c r="C5059" s="101"/>
      <c r="D5059" s="181"/>
      <c r="E5059" s="181"/>
      <c r="F5059" s="182">
        <f>SUBTOTAL(9,F5056:F5058)</f>
        <v>8739606</v>
      </c>
      <c r="G5059" s="41"/>
    </row>
    <row r="5060" spans="1:8" s="102" customFormat="1" ht="13.5" thickBot="1">
      <c r="A5060" s="183" t="s">
        <v>11247</v>
      </c>
      <c r="B5060" s="184"/>
      <c r="C5060" s="185"/>
      <c r="D5060" s="186"/>
      <c r="E5060" s="186"/>
      <c r="F5060" s="203">
        <f>SUBTOTAL(9,F7:F5058)</f>
        <v>3330795889.5000038</v>
      </c>
      <c r="G5060" s="187"/>
      <c r="H5060" s="188"/>
    </row>
  </sheetData>
  <autoFilter ref="A6:H5058"/>
  <mergeCells count="5">
    <mergeCell ref="A1:H1"/>
    <mergeCell ref="A2:H2"/>
    <mergeCell ref="A4:H4"/>
    <mergeCell ref="A5:H5"/>
    <mergeCell ref="A3:H3"/>
  </mergeCells>
  <printOptions horizontalCentered="1"/>
  <pageMargins left="0.7" right="0.7" top="0.5" bottom="0.5" header="0.3" footer="0.3"/>
  <pageSetup paperSize="5" scale="90" fitToHeight="0" orientation="landscape" r:id="rId1"/>
  <headerFooter>
    <oddHeader>&amp;RPublication Date 3/7/2015</oddHeader>
    <oddFooter>&amp;L&amp;"Calibri,Regular"*Note: The amounts authorize in legislation may differ from the actual allocated amounts due to additional RABA funds, rescissions, adjustments due to obligation limitation,  transfers, and other adjustments.</oddFooter>
  </headerFooter>
  <rowBreaks count="55" manualBreakCount="55">
    <brk id="74" max="7" man="1"/>
    <brk id="135" max="7" man="1"/>
    <brk id="183" max="7" man="1"/>
    <brk id="275" max="7" man="1"/>
    <brk id="792" max="7" man="1"/>
    <brk id="810" max="7" man="1"/>
    <brk id="878" max="7" man="1"/>
    <brk id="894" max="7" man="1"/>
    <brk id="907" max="7" man="1"/>
    <brk id="1093" max="7" man="1"/>
    <brk id="1254" max="7" man="1"/>
    <brk id="1263" max="7" man="1"/>
    <brk id="1292" max="7" man="1"/>
    <brk id="1598" max="7" man="1"/>
    <brk id="1727" max="7" man="1"/>
    <brk id="1874" max="7" man="1"/>
    <brk id="1884" max="7" man="1"/>
    <brk id="1964" max="7" man="1"/>
    <brk id="2038" max="7" man="1"/>
    <brk id="2078" max="7" man="1"/>
    <brk id="2130" max="7" man="1"/>
    <brk id="2217" max="7" man="1"/>
    <brk id="2438" max="7" man="1"/>
    <brk id="2603" max="7" man="1"/>
    <brk id="2669" max="7" man="1"/>
    <brk id="2721" max="7" man="1"/>
    <brk id="2749" max="7" man="1"/>
    <brk id="2793" max="7" man="1"/>
    <brk id="2819" max="7" man="1"/>
    <brk id="2844" max="7" man="1"/>
    <brk id="2992" max="7" man="1"/>
    <brk id="3047" max="7" man="1"/>
    <brk id="3403" max="7" man="1"/>
    <brk id="3479" max="7" man="1"/>
    <brk id="3484" max="7" man="1"/>
    <brk id="3700" max="7" man="1"/>
    <brk id="3771" max="7" man="1"/>
    <brk id="3906" max="7" man="1"/>
    <brk id="4143" max="7" man="1"/>
    <brk id="4186" max="7" man="1"/>
    <brk id="4230" max="7" man="1"/>
    <brk id="4257" max="7" man="1"/>
    <brk id="4407" max="7" man="1"/>
    <brk id="4476" max="7" man="1"/>
    <brk id="4555" max="7" man="1"/>
    <brk id="4606" max="7" man="1"/>
    <brk id="4744" max="7" man="1"/>
    <brk id="4885" max="7" man="1"/>
    <brk id="4924" max="7" man="1"/>
    <brk id="5023" max="7" man="1"/>
    <brk id="5034" max="7" man="1"/>
    <brk id="5047" max="7" man="1"/>
    <brk id="5050" max="7" man="1"/>
    <brk id="5055" max="7" man="1"/>
    <brk id="506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90" zoomScaleNormal="90" workbookViewId="0">
      <selection activeCell="J63" sqref="H7:J63"/>
    </sheetView>
  </sheetViews>
  <sheetFormatPr defaultRowHeight="12.75" outlineLevelRow="2"/>
  <cols>
    <col min="1" max="1" width="16.7109375" style="54" customWidth="1"/>
    <col min="2" max="2" width="38" style="54" customWidth="1"/>
    <col min="3" max="3" width="8.85546875" style="54" customWidth="1"/>
    <col min="4" max="4" width="11.7109375" style="54" customWidth="1"/>
    <col min="5" max="5" width="11.5703125" style="54" customWidth="1"/>
    <col min="6" max="6" width="26.140625" style="54" customWidth="1"/>
    <col min="7" max="7" width="17.28515625" style="54" customWidth="1"/>
    <col min="8" max="10" width="14.5703125" style="54" customWidth="1"/>
    <col min="11" max="11" width="11.28515625" style="54" customWidth="1"/>
    <col min="12" max="16384" width="9.140625" style="54"/>
  </cols>
  <sheetData>
    <row r="1" spans="1:11" s="55" customFormat="1" ht="14.25" customHeight="1">
      <c r="A1" s="197"/>
      <c r="B1" s="197"/>
      <c r="C1" s="197"/>
      <c r="D1" s="197"/>
      <c r="E1" s="197"/>
      <c r="F1" s="197"/>
      <c r="G1" s="197"/>
      <c r="H1" s="197"/>
      <c r="I1" s="197"/>
      <c r="J1" s="197"/>
      <c r="K1" s="197"/>
    </row>
    <row r="2" spans="1:11" s="56" customFormat="1" ht="15.75" customHeight="1">
      <c r="A2" s="198" t="s">
        <v>12414</v>
      </c>
      <c r="B2" s="198"/>
      <c r="C2" s="198"/>
      <c r="D2" s="198"/>
      <c r="E2" s="198"/>
      <c r="F2" s="198"/>
      <c r="G2" s="198"/>
      <c r="H2" s="198"/>
      <c r="I2" s="198"/>
      <c r="J2" s="198"/>
      <c r="K2" s="198"/>
    </row>
    <row r="3" spans="1:11" s="56" customFormat="1" ht="15.75" customHeight="1">
      <c r="A3" s="199" t="s">
        <v>12352</v>
      </c>
      <c r="B3" s="199"/>
      <c r="C3" s="199"/>
      <c r="D3" s="199"/>
      <c r="E3" s="199"/>
      <c r="F3" s="199"/>
      <c r="G3" s="199"/>
      <c r="H3" s="199"/>
      <c r="I3" s="199"/>
      <c r="J3" s="199"/>
      <c r="K3" s="199"/>
    </row>
    <row r="4" spans="1:11" s="56" customFormat="1" ht="15.75" customHeight="1">
      <c r="A4" s="200"/>
      <c r="B4" s="200"/>
      <c r="C4" s="200"/>
      <c r="D4" s="200"/>
      <c r="E4" s="200"/>
      <c r="F4" s="200"/>
      <c r="G4" s="200"/>
      <c r="H4" s="200"/>
      <c r="I4" s="200"/>
      <c r="J4" s="200"/>
      <c r="K4" s="200"/>
    </row>
    <row r="5" spans="1:11" s="56" customFormat="1" ht="15.75" customHeight="1" thickBot="1">
      <c r="A5" s="145"/>
      <c r="B5" s="145"/>
      <c r="C5" s="145"/>
      <c r="D5" s="145"/>
      <c r="E5" s="145"/>
      <c r="F5" s="145"/>
      <c r="G5" s="145"/>
      <c r="H5" s="145"/>
      <c r="I5" s="145"/>
      <c r="J5" s="145"/>
      <c r="K5" s="145"/>
    </row>
    <row r="6" spans="1:11" s="60" customFormat="1" ht="53.25" customHeight="1" thickBot="1">
      <c r="A6" s="57" t="s">
        <v>12175</v>
      </c>
      <c r="B6" s="58" t="s">
        <v>12176</v>
      </c>
      <c r="C6" s="58" t="s">
        <v>0</v>
      </c>
      <c r="D6" s="58" t="s">
        <v>2</v>
      </c>
      <c r="E6" s="58" t="s">
        <v>12350</v>
      </c>
      <c r="F6" s="58" t="s">
        <v>12177</v>
      </c>
      <c r="G6" s="58" t="s">
        <v>12178</v>
      </c>
      <c r="H6" s="58" t="s">
        <v>12394</v>
      </c>
      <c r="I6" s="58" t="s">
        <v>12325</v>
      </c>
      <c r="J6" s="58" t="s">
        <v>12396</v>
      </c>
      <c r="K6" s="59" t="s">
        <v>12179</v>
      </c>
    </row>
    <row r="7" spans="1:11" s="53" customFormat="1" ht="38.25" outlineLevel="2">
      <c r="A7" s="79" t="s">
        <v>12180</v>
      </c>
      <c r="B7" s="80" t="s">
        <v>14</v>
      </c>
      <c r="C7" s="146" t="s">
        <v>13</v>
      </c>
      <c r="D7" s="147">
        <v>4260</v>
      </c>
      <c r="E7" s="147">
        <v>2003</v>
      </c>
      <c r="F7" s="81" t="s">
        <v>12364</v>
      </c>
      <c r="G7" s="82" t="s">
        <v>12365</v>
      </c>
      <c r="H7" s="179">
        <v>4967500</v>
      </c>
      <c r="I7" s="166">
        <v>4966882.78</v>
      </c>
      <c r="J7" s="167">
        <v>4966882.78</v>
      </c>
      <c r="K7" s="83">
        <f>1-I7/H7</f>
        <v>1.2425163563156705E-4</v>
      </c>
    </row>
    <row r="8" spans="1:11" s="53" customFormat="1" outlineLevel="1">
      <c r="A8" s="122" t="s">
        <v>12366</v>
      </c>
      <c r="B8" s="119"/>
      <c r="C8" s="148"/>
      <c r="D8" s="149"/>
      <c r="E8" s="149"/>
      <c r="F8" s="120"/>
      <c r="G8" s="121"/>
      <c r="H8" s="180"/>
      <c r="I8" s="167">
        <f>SUBTOTAL(9,I7:I7)</f>
        <v>4966882.78</v>
      </c>
      <c r="J8" s="167"/>
      <c r="K8" s="156"/>
    </row>
    <row r="9" spans="1:11" s="53" customFormat="1" ht="76.5" outlineLevel="2">
      <c r="A9" s="74" t="s">
        <v>12185</v>
      </c>
      <c r="B9" s="71" t="s">
        <v>12186</v>
      </c>
      <c r="C9" s="150" t="s">
        <v>12182</v>
      </c>
      <c r="D9" s="151" t="s">
        <v>12183</v>
      </c>
      <c r="E9" s="150">
        <v>2005</v>
      </c>
      <c r="F9" s="72" t="s">
        <v>12357</v>
      </c>
      <c r="G9" s="70" t="s">
        <v>12184</v>
      </c>
      <c r="H9" s="169">
        <v>1710000</v>
      </c>
      <c r="I9" s="169">
        <v>1710000</v>
      </c>
      <c r="J9" s="169">
        <v>1710000</v>
      </c>
      <c r="K9" s="75">
        <f>1-(I9/H9)</f>
        <v>0</v>
      </c>
    </row>
    <row r="10" spans="1:11" s="53" customFormat="1" ht="38.25" outlineLevel="2">
      <c r="A10" s="68" t="s">
        <v>12185</v>
      </c>
      <c r="B10" s="73" t="s">
        <v>12255</v>
      </c>
      <c r="C10" s="152" t="s">
        <v>12256</v>
      </c>
      <c r="D10" s="151">
        <v>4260</v>
      </c>
      <c r="E10" s="151">
        <v>2003</v>
      </c>
      <c r="F10" s="27" t="s">
        <v>12364</v>
      </c>
      <c r="G10" s="70" t="s">
        <v>12365</v>
      </c>
      <c r="H10" s="171">
        <v>496750</v>
      </c>
      <c r="I10" s="169">
        <v>496750</v>
      </c>
      <c r="J10" s="169">
        <v>496750</v>
      </c>
      <c r="K10" s="75">
        <f>1-I10/H10</f>
        <v>0</v>
      </c>
    </row>
    <row r="11" spans="1:11" s="53" customFormat="1" ht="38.25" outlineLevel="2">
      <c r="A11" s="68" t="s">
        <v>12185</v>
      </c>
      <c r="B11" s="73" t="s">
        <v>12257</v>
      </c>
      <c r="C11" s="152" t="s">
        <v>12258</v>
      </c>
      <c r="D11" s="151">
        <v>4260</v>
      </c>
      <c r="E11" s="151">
        <v>2003</v>
      </c>
      <c r="F11" s="27" t="s">
        <v>12364</v>
      </c>
      <c r="G11" s="70" t="s">
        <v>12365</v>
      </c>
      <c r="H11" s="171">
        <v>496750</v>
      </c>
      <c r="I11" s="169">
        <v>496750</v>
      </c>
      <c r="J11" s="169">
        <v>496750</v>
      </c>
      <c r="K11" s="75">
        <f>1-I11/H11</f>
        <v>0</v>
      </c>
    </row>
    <row r="12" spans="1:11" s="53" customFormat="1" ht="38.25" outlineLevel="2">
      <c r="A12" s="68" t="s">
        <v>12185</v>
      </c>
      <c r="B12" s="73" t="s">
        <v>12261</v>
      </c>
      <c r="C12" s="152" t="s">
        <v>12262</v>
      </c>
      <c r="D12" s="151">
        <v>4260</v>
      </c>
      <c r="E12" s="151">
        <v>2003</v>
      </c>
      <c r="F12" s="27" t="s">
        <v>12364</v>
      </c>
      <c r="G12" s="70" t="s">
        <v>12365</v>
      </c>
      <c r="H12" s="171">
        <v>1738625</v>
      </c>
      <c r="I12" s="169">
        <v>1738625</v>
      </c>
      <c r="J12" s="169">
        <v>1738625</v>
      </c>
      <c r="K12" s="75">
        <f>1-I12/H12</f>
        <v>0</v>
      </c>
    </row>
    <row r="13" spans="1:11" s="53" customFormat="1" ht="51" outlineLevel="2">
      <c r="A13" s="68" t="s">
        <v>12185</v>
      </c>
      <c r="B13" s="73" t="s">
        <v>12397</v>
      </c>
      <c r="C13" s="152" t="s">
        <v>12182</v>
      </c>
      <c r="D13" s="151" t="s">
        <v>12400</v>
      </c>
      <c r="E13" s="151">
        <v>2005</v>
      </c>
      <c r="F13" s="27" t="s">
        <v>12398</v>
      </c>
      <c r="G13" s="70" t="s">
        <v>12399</v>
      </c>
      <c r="H13" s="171">
        <v>18205079</v>
      </c>
      <c r="I13" s="169">
        <v>18205079</v>
      </c>
      <c r="J13" s="169">
        <v>18205079</v>
      </c>
      <c r="K13" s="75">
        <f>1-I13/H13</f>
        <v>0</v>
      </c>
    </row>
    <row r="14" spans="1:11" s="53" customFormat="1" outlineLevel="1">
      <c r="A14" s="113" t="s">
        <v>12367</v>
      </c>
      <c r="B14" s="73"/>
      <c r="C14" s="152"/>
      <c r="D14" s="151"/>
      <c r="E14" s="151"/>
      <c r="F14" s="27"/>
      <c r="G14" s="70"/>
      <c r="H14" s="171"/>
      <c r="I14" s="169">
        <f>SUBTOTAL(9,I9:I13)</f>
        <v>22647204</v>
      </c>
      <c r="J14" s="169"/>
      <c r="K14" s="75"/>
    </row>
    <row r="15" spans="1:11" s="53" customFormat="1" ht="63.75" outlineLevel="2">
      <c r="A15" s="110" t="s">
        <v>12187</v>
      </c>
      <c r="B15" s="73" t="s">
        <v>12327</v>
      </c>
      <c r="C15" s="152" t="s">
        <v>12182</v>
      </c>
      <c r="D15" s="151" t="s">
        <v>12234</v>
      </c>
      <c r="E15" s="151">
        <v>2003</v>
      </c>
      <c r="F15" s="27" t="s">
        <v>12358</v>
      </c>
      <c r="G15" s="70" t="s">
        <v>12235</v>
      </c>
      <c r="H15" s="171">
        <v>496750</v>
      </c>
      <c r="I15" s="169">
        <v>496750</v>
      </c>
      <c r="J15" s="169">
        <v>496750</v>
      </c>
      <c r="K15" s="75">
        <f>1-(I15/H15)</f>
        <v>0</v>
      </c>
    </row>
    <row r="16" spans="1:11" s="53" customFormat="1" ht="63.75" outlineLevel="2">
      <c r="A16" s="68" t="s">
        <v>12187</v>
      </c>
      <c r="B16" s="73" t="s">
        <v>12328</v>
      </c>
      <c r="C16" s="152" t="s">
        <v>12182</v>
      </c>
      <c r="D16" s="151" t="s">
        <v>12236</v>
      </c>
      <c r="E16" s="151">
        <v>2004</v>
      </c>
      <c r="F16" s="27" t="s">
        <v>12355</v>
      </c>
      <c r="G16" s="70" t="s">
        <v>12235</v>
      </c>
      <c r="H16" s="171">
        <v>440386</v>
      </c>
      <c r="I16" s="169">
        <v>440386</v>
      </c>
      <c r="J16" s="169">
        <v>440386</v>
      </c>
      <c r="K16" s="75">
        <f>1-(I16/H16)</f>
        <v>0</v>
      </c>
    </row>
    <row r="17" spans="1:11" s="53" customFormat="1" ht="63.75" outlineLevel="2">
      <c r="A17" s="68" t="s">
        <v>12187</v>
      </c>
      <c r="B17" s="73" t="s">
        <v>12329</v>
      </c>
      <c r="C17" s="152" t="s">
        <v>12182</v>
      </c>
      <c r="D17" s="151" t="s">
        <v>12236</v>
      </c>
      <c r="E17" s="151">
        <v>2005</v>
      </c>
      <c r="F17" s="27" t="s">
        <v>12357</v>
      </c>
      <c r="G17" s="70" t="s">
        <v>12235</v>
      </c>
      <c r="H17" s="171">
        <v>346944</v>
      </c>
      <c r="I17" s="169">
        <v>346944</v>
      </c>
      <c r="J17" s="169">
        <v>346944</v>
      </c>
      <c r="K17" s="75">
        <f>1-(I17/H17)</f>
        <v>0</v>
      </c>
    </row>
    <row r="18" spans="1:11" s="53" customFormat="1" outlineLevel="1">
      <c r="A18" s="113" t="s">
        <v>12368</v>
      </c>
      <c r="B18" s="73"/>
      <c r="C18" s="152"/>
      <c r="D18" s="151"/>
      <c r="E18" s="151"/>
      <c r="F18" s="27"/>
      <c r="G18" s="70"/>
      <c r="H18" s="171"/>
      <c r="I18" s="169">
        <f>SUBTOTAL(9,I15:I17)</f>
        <v>1284080</v>
      </c>
      <c r="J18" s="169"/>
      <c r="K18" s="75"/>
    </row>
    <row r="19" spans="1:11" s="53" customFormat="1" ht="63.75" outlineLevel="2">
      <c r="A19" s="68" t="s">
        <v>12189</v>
      </c>
      <c r="B19" s="73" t="s">
        <v>12190</v>
      </c>
      <c r="C19" s="150" t="s">
        <v>12182</v>
      </c>
      <c r="D19" s="151" t="s">
        <v>12183</v>
      </c>
      <c r="E19" s="151">
        <v>2004</v>
      </c>
      <c r="F19" s="72" t="s">
        <v>12355</v>
      </c>
      <c r="G19" s="70" t="s">
        <v>12184</v>
      </c>
      <c r="H19" s="169">
        <v>470209</v>
      </c>
      <c r="I19" s="169">
        <v>470209</v>
      </c>
      <c r="J19" s="169">
        <v>470209</v>
      </c>
      <c r="K19" s="75">
        <f>1-(I19/H19)</f>
        <v>0</v>
      </c>
    </row>
    <row r="20" spans="1:11" s="53" customFormat="1" outlineLevel="1">
      <c r="A20" s="113" t="s">
        <v>12369</v>
      </c>
      <c r="B20" s="73"/>
      <c r="C20" s="150"/>
      <c r="D20" s="151"/>
      <c r="E20" s="151"/>
      <c r="F20" s="72"/>
      <c r="G20" s="70"/>
      <c r="H20" s="169"/>
      <c r="I20" s="169">
        <f>SUBTOTAL(9,I19:I19)</f>
        <v>470209</v>
      </c>
      <c r="J20" s="169"/>
      <c r="K20" s="75"/>
    </row>
    <row r="21" spans="1:11" ht="63.75" outlineLevel="2">
      <c r="A21" s="74" t="s">
        <v>12191</v>
      </c>
      <c r="B21" s="71" t="s">
        <v>12193</v>
      </c>
      <c r="C21" s="150" t="s">
        <v>12182</v>
      </c>
      <c r="D21" s="151" t="s">
        <v>12183</v>
      </c>
      <c r="E21" s="150">
        <v>2004</v>
      </c>
      <c r="F21" s="72" t="s">
        <v>12355</v>
      </c>
      <c r="G21" s="70" t="s">
        <v>12184</v>
      </c>
      <c r="H21" s="169">
        <v>451401</v>
      </c>
      <c r="I21" s="169">
        <v>451401</v>
      </c>
      <c r="J21" s="169">
        <v>451401</v>
      </c>
      <c r="K21" s="75">
        <f>1-(I21/H21)</f>
        <v>0</v>
      </c>
    </row>
    <row r="22" spans="1:11" ht="63.75" outlineLevel="2">
      <c r="A22" s="68" t="s">
        <v>12191</v>
      </c>
      <c r="B22" s="73" t="s">
        <v>12194</v>
      </c>
      <c r="C22" s="150" t="s">
        <v>12182</v>
      </c>
      <c r="D22" s="151" t="s">
        <v>12183</v>
      </c>
      <c r="E22" s="151">
        <v>2004</v>
      </c>
      <c r="F22" s="72" t="s">
        <v>12355</v>
      </c>
      <c r="G22" s="70" t="s">
        <v>12184</v>
      </c>
      <c r="H22" s="169">
        <v>470209</v>
      </c>
      <c r="I22" s="169">
        <v>470209</v>
      </c>
      <c r="J22" s="169">
        <v>470209</v>
      </c>
      <c r="K22" s="75">
        <f>1-(I22/H22)</f>
        <v>0</v>
      </c>
    </row>
    <row r="23" spans="1:11" ht="63.75" outlineLevel="2">
      <c r="A23" s="74" t="s">
        <v>12191</v>
      </c>
      <c r="B23" s="71" t="s">
        <v>12195</v>
      </c>
      <c r="C23" s="150" t="s">
        <v>12182</v>
      </c>
      <c r="D23" s="151" t="s">
        <v>12183</v>
      </c>
      <c r="E23" s="150">
        <v>2004</v>
      </c>
      <c r="F23" s="72" t="s">
        <v>12355</v>
      </c>
      <c r="G23" s="70" t="s">
        <v>12184</v>
      </c>
      <c r="H23" s="169">
        <v>752335</v>
      </c>
      <c r="I23" s="169">
        <v>752335</v>
      </c>
      <c r="J23" s="169">
        <v>752335</v>
      </c>
      <c r="K23" s="75">
        <f>1-(I23/H23)</f>
        <v>0</v>
      </c>
    </row>
    <row r="24" spans="1:11" ht="63.75" outlineLevel="2">
      <c r="A24" s="68" t="s">
        <v>12191</v>
      </c>
      <c r="B24" s="73" t="s">
        <v>12192</v>
      </c>
      <c r="C24" s="150" t="s">
        <v>12182</v>
      </c>
      <c r="D24" s="151" t="s">
        <v>12183</v>
      </c>
      <c r="E24" s="151">
        <v>2004</v>
      </c>
      <c r="F24" s="72" t="s">
        <v>12355</v>
      </c>
      <c r="G24" s="70" t="s">
        <v>12184</v>
      </c>
      <c r="H24" s="169">
        <v>470209</v>
      </c>
      <c r="I24" s="169">
        <v>435992.4</v>
      </c>
      <c r="J24" s="169">
        <v>435992.4</v>
      </c>
      <c r="K24" s="75">
        <f>1-(I24/H24)</f>
        <v>7.2768917651512388E-2</v>
      </c>
    </row>
    <row r="25" spans="1:11" ht="38.25" outlineLevel="2">
      <c r="A25" s="68" t="s">
        <v>12191</v>
      </c>
      <c r="B25" s="73" t="s">
        <v>12273</v>
      </c>
      <c r="C25" s="152" t="s">
        <v>12274</v>
      </c>
      <c r="D25" s="151">
        <v>4260</v>
      </c>
      <c r="E25" s="151">
        <v>2003</v>
      </c>
      <c r="F25" s="27" t="s">
        <v>12364</v>
      </c>
      <c r="G25" s="70" t="s">
        <v>12365</v>
      </c>
      <c r="H25" s="171">
        <v>993500</v>
      </c>
      <c r="I25" s="169">
        <v>978535</v>
      </c>
      <c r="J25" s="169">
        <v>978535</v>
      </c>
      <c r="K25" s="75">
        <f>1-I25/H25</f>
        <v>1.5062908907901407E-2</v>
      </c>
    </row>
    <row r="26" spans="1:11" ht="38.25" outlineLevel="2">
      <c r="A26" s="68" t="s">
        <v>12191</v>
      </c>
      <c r="B26" s="73" t="s">
        <v>12271</v>
      </c>
      <c r="C26" s="152" t="s">
        <v>12272</v>
      </c>
      <c r="D26" s="151">
        <v>4260</v>
      </c>
      <c r="E26" s="151">
        <v>2003</v>
      </c>
      <c r="F26" s="27" t="s">
        <v>12364</v>
      </c>
      <c r="G26" s="70" t="s">
        <v>12365</v>
      </c>
      <c r="H26" s="171">
        <v>1987000</v>
      </c>
      <c r="I26" s="169">
        <v>1962548.14</v>
      </c>
      <c r="J26" s="169">
        <v>1962548.14</v>
      </c>
      <c r="K26" s="75">
        <f>1-I26/H26</f>
        <v>1.2305918470055466E-2</v>
      </c>
    </row>
    <row r="27" spans="1:11" outlineLevel="1">
      <c r="A27" s="113" t="s">
        <v>12370</v>
      </c>
      <c r="B27" s="73"/>
      <c r="C27" s="152"/>
      <c r="D27" s="151"/>
      <c r="E27" s="151"/>
      <c r="F27" s="27"/>
      <c r="G27" s="70"/>
      <c r="H27" s="171"/>
      <c r="I27" s="169">
        <f>SUBTOTAL(9,I21:I26)</f>
        <v>5051020.54</v>
      </c>
      <c r="J27" s="169"/>
      <c r="K27" s="75"/>
    </row>
    <row r="28" spans="1:11" ht="63.75" outlineLevel="2">
      <c r="A28" s="68" t="s">
        <v>12196</v>
      </c>
      <c r="B28" s="73" t="s">
        <v>12197</v>
      </c>
      <c r="C28" s="150" t="s">
        <v>12182</v>
      </c>
      <c r="D28" s="151" t="s">
        <v>12183</v>
      </c>
      <c r="E28" s="151">
        <v>2005</v>
      </c>
      <c r="F28" s="72" t="s">
        <v>12357</v>
      </c>
      <c r="G28" s="70" t="s">
        <v>12184</v>
      </c>
      <c r="H28" s="169">
        <v>1197000</v>
      </c>
      <c r="I28" s="169">
        <v>1197000</v>
      </c>
      <c r="J28" s="169">
        <v>1197000</v>
      </c>
      <c r="K28" s="75">
        <f>1-(I28/H28)</f>
        <v>0</v>
      </c>
    </row>
    <row r="29" spans="1:11" outlineLevel="1">
      <c r="A29" s="113" t="s">
        <v>12371</v>
      </c>
      <c r="B29" s="73"/>
      <c r="C29" s="150"/>
      <c r="D29" s="151"/>
      <c r="E29" s="151"/>
      <c r="F29" s="72"/>
      <c r="G29" s="70"/>
      <c r="H29" s="169"/>
      <c r="I29" s="169">
        <f>SUBTOTAL(9,I28:I28)</f>
        <v>1197000</v>
      </c>
      <c r="J29" s="169"/>
      <c r="K29" s="75"/>
    </row>
    <row r="30" spans="1:11" ht="63.75" outlineLevel="2">
      <c r="A30" s="68" t="s">
        <v>12198</v>
      </c>
      <c r="B30" s="73" t="s">
        <v>12199</v>
      </c>
      <c r="C30" s="150" t="s">
        <v>12182</v>
      </c>
      <c r="D30" s="151" t="s">
        <v>12183</v>
      </c>
      <c r="E30" s="151">
        <v>2005</v>
      </c>
      <c r="F30" s="72" t="s">
        <v>12357</v>
      </c>
      <c r="G30" s="70" t="s">
        <v>12184</v>
      </c>
      <c r="H30" s="169">
        <v>855000</v>
      </c>
      <c r="I30" s="169">
        <v>855000</v>
      </c>
      <c r="J30" s="169">
        <v>855000</v>
      </c>
      <c r="K30" s="75">
        <f>1-(I30/H30)</f>
        <v>0</v>
      </c>
    </row>
    <row r="31" spans="1:11" ht="38.25" outlineLevel="2">
      <c r="A31" s="68" t="s">
        <v>12198</v>
      </c>
      <c r="B31" s="73" t="s">
        <v>12284</v>
      </c>
      <c r="C31" s="152" t="s">
        <v>12285</v>
      </c>
      <c r="D31" s="151">
        <v>4260</v>
      </c>
      <c r="E31" s="151">
        <v>2003</v>
      </c>
      <c r="F31" s="27" t="s">
        <v>12364</v>
      </c>
      <c r="G31" s="70" t="s">
        <v>12365</v>
      </c>
      <c r="H31" s="171">
        <v>993500</v>
      </c>
      <c r="I31" s="169">
        <v>993500</v>
      </c>
      <c r="J31" s="169">
        <v>993500</v>
      </c>
      <c r="K31" s="75">
        <f>1-I31/H31</f>
        <v>0</v>
      </c>
    </row>
    <row r="32" spans="1:11" ht="38.25" outlineLevel="2">
      <c r="A32" s="68" t="s">
        <v>12198</v>
      </c>
      <c r="B32" s="73" t="s">
        <v>12286</v>
      </c>
      <c r="C32" s="152" t="s">
        <v>12287</v>
      </c>
      <c r="D32" s="151">
        <v>4260</v>
      </c>
      <c r="E32" s="151">
        <v>2003</v>
      </c>
      <c r="F32" s="27" t="s">
        <v>12364</v>
      </c>
      <c r="G32" s="70" t="s">
        <v>12365</v>
      </c>
      <c r="H32" s="171">
        <v>24837</v>
      </c>
      <c r="I32" s="169">
        <v>24837</v>
      </c>
      <c r="J32" s="169">
        <v>24837</v>
      </c>
      <c r="K32" s="75">
        <f>1-I32/H32</f>
        <v>0</v>
      </c>
    </row>
    <row r="33" spans="1:11" ht="38.25" outlineLevel="2">
      <c r="A33" s="68" t="s">
        <v>12198</v>
      </c>
      <c r="B33" s="73" t="s">
        <v>12288</v>
      </c>
      <c r="C33" s="152" t="s">
        <v>12289</v>
      </c>
      <c r="D33" s="151">
        <v>4260</v>
      </c>
      <c r="E33" s="151">
        <v>2003</v>
      </c>
      <c r="F33" s="27" t="s">
        <v>12364</v>
      </c>
      <c r="G33" s="70" t="s">
        <v>12365</v>
      </c>
      <c r="H33" s="171">
        <v>993500</v>
      </c>
      <c r="I33" s="169">
        <v>993500</v>
      </c>
      <c r="J33" s="169">
        <v>993500</v>
      </c>
      <c r="K33" s="75">
        <f>1-I33/H33</f>
        <v>0</v>
      </c>
    </row>
    <row r="34" spans="1:11" outlineLevel="1">
      <c r="A34" s="113" t="s">
        <v>12401</v>
      </c>
      <c r="B34" s="73"/>
      <c r="C34" s="152"/>
      <c r="D34" s="151"/>
      <c r="E34" s="151"/>
      <c r="F34" s="27"/>
      <c r="G34" s="70"/>
      <c r="H34" s="171"/>
      <c r="I34" s="169">
        <f>SUBTOTAL(9,I30:I33)</f>
        <v>2866837</v>
      </c>
      <c r="J34" s="169"/>
      <c r="K34" s="75"/>
    </row>
    <row r="35" spans="1:11" ht="38.25" outlineLevel="2">
      <c r="A35" s="68" t="s">
        <v>12200</v>
      </c>
      <c r="B35" s="73" t="s">
        <v>12301</v>
      </c>
      <c r="C35" s="152" t="s">
        <v>12302</v>
      </c>
      <c r="D35" s="151">
        <v>4260</v>
      </c>
      <c r="E35" s="151">
        <v>2003</v>
      </c>
      <c r="F35" s="27" t="s">
        <v>12364</v>
      </c>
      <c r="G35" s="70" t="s">
        <v>12365</v>
      </c>
      <c r="H35" s="171">
        <v>993500</v>
      </c>
      <c r="I35" s="169">
        <v>993400</v>
      </c>
      <c r="J35" s="169">
        <v>993400</v>
      </c>
      <c r="K35" s="75">
        <f>1-I35/H35</f>
        <v>1.0065425264216277E-4</v>
      </c>
    </row>
    <row r="36" spans="1:11" outlineLevel="1">
      <c r="A36" s="113" t="s">
        <v>12372</v>
      </c>
      <c r="B36" s="73"/>
      <c r="C36" s="152"/>
      <c r="D36" s="151"/>
      <c r="E36" s="151"/>
      <c r="F36" s="27"/>
      <c r="G36" s="70"/>
      <c r="H36" s="171"/>
      <c r="I36" s="169">
        <f>SUBTOTAL(9,I35:I35)</f>
        <v>993400</v>
      </c>
      <c r="J36" s="169"/>
      <c r="K36" s="75"/>
    </row>
    <row r="37" spans="1:11" ht="63.75" outlineLevel="2">
      <c r="A37" s="68" t="s">
        <v>12202</v>
      </c>
      <c r="B37" s="73" t="s">
        <v>12203</v>
      </c>
      <c r="C37" s="150" t="s">
        <v>12182</v>
      </c>
      <c r="D37" s="151" t="s">
        <v>12183</v>
      </c>
      <c r="E37" s="151">
        <v>2004</v>
      </c>
      <c r="F37" s="72" t="s">
        <v>12355</v>
      </c>
      <c r="G37" s="70" t="s">
        <v>12184</v>
      </c>
      <c r="H37" s="169">
        <v>940419</v>
      </c>
      <c r="I37" s="169">
        <v>940419</v>
      </c>
      <c r="J37" s="169">
        <v>940419</v>
      </c>
      <c r="K37" s="75">
        <f>1-(I37/H37)</f>
        <v>0</v>
      </c>
    </row>
    <row r="38" spans="1:11" ht="38.25" outlineLevel="2">
      <c r="A38" s="68" t="s">
        <v>12202</v>
      </c>
      <c r="B38" s="73" t="s">
        <v>12311</v>
      </c>
      <c r="C38" s="152" t="s">
        <v>12312</v>
      </c>
      <c r="D38" s="151">
        <v>4260</v>
      </c>
      <c r="E38" s="151">
        <v>2003</v>
      </c>
      <c r="F38" s="27" t="s">
        <v>12364</v>
      </c>
      <c r="G38" s="70" t="s">
        <v>12365</v>
      </c>
      <c r="H38" s="171">
        <v>496750</v>
      </c>
      <c r="I38" s="169">
        <v>496750</v>
      </c>
      <c r="J38" s="169">
        <v>496750</v>
      </c>
      <c r="K38" s="75">
        <f>1-I38/H38</f>
        <v>0</v>
      </c>
    </row>
    <row r="39" spans="1:11" ht="38.25" outlineLevel="2">
      <c r="A39" s="68" t="s">
        <v>12202</v>
      </c>
      <c r="B39" s="73" t="s">
        <v>12313</v>
      </c>
      <c r="C39" s="152" t="s">
        <v>12314</v>
      </c>
      <c r="D39" s="151">
        <v>4260</v>
      </c>
      <c r="E39" s="151">
        <v>2003</v>
      </c>
      <c r="F39" s="27" t="s">
        <v>12364</v>
      </c>
      <c r="G39" s="70" t="s">
        <v>12365</v>
      </c>
      <c r="H39" s="171">
        <v>215589</v>
      </c>
      <c r="I39" s="169">
        <v>215589</v>
      </c>
      <c r="J39" s="169">
        <v>215589</v>
      </c>
      <c r="K39" s="75">
        <f>1-I39/H39</f>
        <v>0</v>
      </c>
    </row>
    <row r="40" spans="1:11" outlineLevel="1">
      <c r="A40" s="113" t="s">
        <v>12373</v>
      </c>
      <c r="B40" s="73"/>
      <c r="C40" s="152"/>
      <c r="D40" s="151"/>
      <c r="E40" s="151"/>
      <c r="F40" s="27"/>
      <c r="G40" s="70"/>
      <c r="H40" s="171"/>
      <c r="I40" s="169">
        <f>SUBTOTAL(9,I37:I39)</f>
        <v>1652758</v>
      </c>
      <c r="J40" s="169"/>
      <c r="K40" s="75"/>
    </row>
    <row r="41" spans="1:11" ht="63.75" outlineLevel="2">
      <c r="A41" s="109" t="s">
        <v>12205</v>
      </c>
      <c r="B41" s="69" t="s">
        <v>12330</v>
      </c>
      <c r="C41" s="152" t="s">
        <v>12182</v>
      </c>
      <c r="D41" s="151" t="s">
        <v>12234</v>
      </c>
      <c r="E41" s="151">
        <v>2001</v>
      </c>
      <c r="F41" s="70" t="s">
        <v>12356</v>
      </c>
      <c r="G41" s="70" t="s">
        <v>12235</v>
      </c>
      <c r="H41" s="171">
        <v>263700</v>
      </c>
      <c r="I41" s="169">
        <v>263700</v>
      </c>
      <c r="J41" s="169">
        <v>263700</v>
      </c>
      <c r="K41" s="75">
        <f>1-(I41/H41)</f>
        <v>0</v>
      </c>
    </row>
    <row r="42" spans="1:11" ht="63.75" outlineLevel="2">
      <c r="A42" s="74" t="s">
        <v>12205</v>
      </c>
      <c r="B42" s="71" t="s">
        <v>12206</v>
      </c>
      <c r="C42" s="150" t="s">
        <v>12182</v>
      </c>
      <c r="D42" s="151" t="s">
        <v>12183</v>
      </c>
      <c r="E42" s="150">
        <v>2004</v>
      </c>
      <c r="F42" s="72" t="s">
        <v>12355</v>
      </c>
      <c r="G42" s="70" t="s">
        <v>12184</v>
      </c>
      <c r="H42" s="169">
        <v>1598712</v>
      </c>
      <c r="I42" s="169">
        <v>1598712</v>
      </c>
      <c r="J42" s="169">
        <v>1598712</v>
      </c>
      <c r="K42" s="75">
        <f>1-(I42/H42)</f>
        <v>0</v>
      </c>
    </row>
    <row r="43" spans="1:11" ht="63.75" outlineLevel="2">
      <c r="A43" s="76" t="s">
        <v>12205</v>
      </c>
      <c r="B43" s="70" t="s">
        <v>12225</v>
      </c>
      <c r="C43" s="150" t="s">
        <v>12182</v>
      </c>
      <c r="D43" s="153" t="s">
        <v>12183</v>
      </c>
      <c r="E43" s="153">
        <v>2005</v>
      </c>
      <c r="F43" s="72" t="s">
        <v>12357</v>
      </c>
      <c r="G43" s="70" t="s">
        <v>12184</v>
      </c>
      <c r="H43" s="163">
        <v>1710000</v>
      </c>
      <c r="I43" s="163">
        <v>1710000</v>
      </c>
      <c r="J43" s="169">
        <v>1710000</v>
      </c>
      <c r="K43" s="75">
        <f>1-(I43/H43)</f>
        <v>0</v>
      </c>
    </row>
    <row r="44" spans="1:11" ht="63.75" outlineLevel="2">
      <c r="A44" s="76" t="s">
        <v>12205</v>
      </c>
      <c r="B44" s="70" t="s">
        <v>12226</v>
      </c>
      <c r="C44" s="150" t="s">
        <v>12182</v>
      </c>
      <c r="D44" s="153" t="s">
        <v>12183</v>
      </c>
      <c r="E44" s="153">
        <v>2005</v>
      </c>
      <c r="F44" s="72" t="s">
        <v>12357</v>
      </c>
      <c r="G44" s="70" t="s">
        <v>12184</v>
      </c>
      <c r="H44" s="163">
        <v>1710000</v>
      </c>
      <c r="I44" s="163">
        <v>1710000</v>
      </c>
      <c r="J44" s="169">
        <v>1710000</v>
      </c>
      <c r="K44" s="75">
        <f>1-(I44/H44)</f>
        <v>0</v>
      </c>
    </row>
    <row r="45" spans="1:11" outlineLevel="1">
      <c r="A45" s="116" t="s">
        <v>12374</v>
      </c>
      <c r="B45" s="70"/>
      <c r="C45" s="150"/>
      <c r="D45" s="153"/>
      <c r="E45" s="153"/>
      <c r="F45" s="72"/>
      <c r="G45" s="70"/>
      <c r="H45" s="163"/>
      <c r="I45" s="163">
        <f>SUBTOTAL(9,I41:I44)</f>
        <v>5282412</v>
      </c>
      <c r="J45" s="169"/>
      <c r="K45" s="75"/>
    </row>
    <row r="46" spans="1:11" ht="63.75" outlineLevel="2">
      <c r="A46" s="110" t="s">
        <v>12239</v>
      </c>
      <c r="B46" s="73" t="s">
        <v>12331</v>
      </c>
      <c r="C46" s="152" t="s">
        <v>12182</v>
      </c>
      <c r="D46" s="151" t="s">
        <v>12234</v>
      </c>
      <c r="E46" s="151">
        <v>2003</v>
      </c>
      <c r="F46" s="27" t="s">
        <v>12358</v>
      </c>
      <c r="G46" s="70" t="s">
        <v>12235</v>
      </c>
      <c r="H46" s="171">
        <v>496750</v>
      </c>
      <c r="I46" s="169">
        <v>496750</v>
      </c>
      <c r="J46" s="169">
        <v>496750</v>
      </c>
      <c r="K46" s="75">
        <f>1-(I46/H46)</f>
        <v>0</v>
      </c>
    </row>
    <row r="47" spans="1:11" ht="63.75" outlineLevel="2">
      <c r="A47" s="68" t="s">
        <v>12239</v>
      </c>
      <c r="B47" s="73" t="s">
        <v>12334</v>
      </c>
      <c r="C47" s="152" t="s">
        <v>12182</v>
      </c>
      <c r="D47" s="151" t="s">
        <v>12236</v>
      </c>
      <c r="E47" s="151">
        <v>2005</v>
      </c>
      <c r="F47" s="27" t="s">
        <v>12357</v>
      </c>
      <c r="G47" s="70" t="s">
        <v>12235</v>
      </c>
      <c r="H47" s="171">
        <v>693889</v>
      </c>
      <c r="I47" s="169">
        <v>652809</v>
      </c>
      <c r="J47" s="169">
        <v>652809</v>
      </c>
      <c r="K47" s="75">
        <f>1-(I47/H47)</f>
        <v>5.9202552569647349E-2</v>
      </c>
    </row>
    <row r="48" spans="1:11" outlineLevel="1">
      <c r="A48" s="113" t="s">
        <v>12402</v>
      </c>
      <c r="B48" s="73"/>
      <c r="C48" s="152"/>
      <c r="D48" s="151"/>
      <c r="E48" s="151"/>
      <c r="F48" s="27"/>
      <c r="G48" s="70"/>
      <c r="H48" s="171"/>
      <c r="I48" s="169">
        <f>SUBTOTAL(9,I46:I47)</f>
        <v>1149559</v>
      </c>
      <c r="J48" s="169"/>
      <c r="K48" s="75"/>
    </row>
    <row r="49" spans="1:11" ht="63.75" outlineLevel="2">
      <c r="A49" s="74" t="s">
        <v>12210</v>
      </c>
      <c r="B49" s="71" t="s">
        <v>12213</v>
      </c>
      <c r="C49" s="150" t="s">
        <v>12182</v>
      </c>
      <c r="D49" s="151" t="s">
        <v>12183</v>
      </c>
      <c r="E49" s="150">
        <v>2005</v>
      </c>
      <c r="F49" s="72" t="s">
        <v>12357</v>
      </c>
      <c r="G49" s="70" t="s">
        <v>12184</v>
      </c>
      <c r="H49" s="169">
        <v>855000</v>
      </c>
      <c r="I49" s="169">
        <v>855000</v>
      </c>
      <c r="J49" s="169">
        <v>855000</v>
      </c>
      <c r="K49" s="75">
        <f>1-(I49/H49)</f>
        <v>0</v>
      </c>
    </row>
    <row r="50" spans="1:11" outlineLevel="1">
      <c r="A50" s="123" t="s">
        <v>12375</v>
      </c>
      <c r="B50" s="71"/>
      <c r="C50" s="150"/>
      <c r="D50" s="151"/>
      <c r="E50" s="150"/>
      <c r="F50" s="72"/>
      <c r="G50" s="70"/>
      <c r="H50" s="169"/>
      <c r="I50" s="169">
        <f>SUBTOTAL(9,I49:I49)</f>
        <v>855000</v>
      </c>
      <c r="J50" s="169"/>
      <c r="K50" s="75"/>
    </row>
    <row r="51" spans="1:11" ht="63.75" outlineLevel="2">
      <c r="A51" s="109" t="s">
        <v>12240</v>
      </c>
      <c r="B51" s="69" t="s">
        <v>12349</v>
      </c>
      <c r="C51" s="152" t="s">
        <v>12182</v>
      </c>
      <c r="D51" s="151" t="s">
        <v>12234</v>
      </c>
      <c r="E51" s="151">
        <v>2001</v>
      </c>
      <c r="F51" s="70" t="s">
        <v>12356</v>
      </c>
      <c r="G51" s="70" t="s">
        <v>12235</v>
      </c>
      <c r="H51" s="171">
        <v>351600</v>
      </c>
      <c r="I51" s="169">
        <v>351600</v>
      </c>
      <c r="J51" s="169">
        <v>351600</v>
      </c>
      <c r="K51" s="75">
        <f>1-(I51/H51)</f>
        <v>0</v>
      </c>
    </row>
    <row r="52" spans="1:11" outlineLevel="1">
      <c r="A52" s="124" t="s">
        <v>12376</v>
      </c>
      <c r="B52" s="69"/>
      <c r="C52" s="152"/>
      <c r="D52" s="151"/>
      <c r="E52" s="151"/>
      <c r="F52" s="70"/>
      <c r="G52" s="70"/>
      <c r="H52" s="171"/>
      <c r="I52" s="169">
        <f>SUBTOTAL(9,I51:I51)</f>
        <v>351600</v>
      </c>
      <c r="J52" s="169"/>
      <c r="K52" s="75"/>
    </row>
    <row r="53" spans="1:11" ht="63.75" outlineLevel="2">
      <c r="A53" s="109" t="s">
        <v>12216</v>
      </c>
      <c r="B53" s="69" t="s">
        <v>12333</v>
      </c>
      <c r="C53" s="152" t="s">
        <v>12182</v>
      </c>
      <c r="D53" s="151" t="s">
        <v>12234</v>
      </c>
      <c r="E53" s="151">
        <v>2001</v>
      </c>
      <c r="F53" s="70" t="s">
        <v>12356</v>
      </c>
      <c r="G53" s="70" t="s">
        <v>12235</v>
      </c>
      <c r="H53" s="171">
        <v>703200</v>
      </c>
      <c r="I53" s="169">
        <v>703200</v>
      </c>
      <c r="J53" s="169">
        <v>703200</v>
      </c>
      <c r="K53" s="75">
        <f>1-(I53/H53)</f>
        <v>0</v>
      </c>
    </row>
    <row r="54" spans="1:11" ht="63.75" outlineLevel="2">
      <c r="A54" s="68" t="s">
        <v>12216</v>
      </c>
      <c r="B54" s="73" t="s">
        <v>12332</v>
      </c>
      <c r="C54" s="152" t="s">
        <v>12182</v>
      </c>
      <c r="D54" s="151" t="s">
        <v>12236</v>
      </c>
      <c r="E54" s="151">
        <v>2004</v>
      </c>
      <c r="F54" s="27" t="s">
        <v>12355</v>
      </c>
      <c r="G54" s="70" t="s">
        <v>12235</v>
      </c>
      <c r="H54" s="171">
        <v>704618</v>
      </c>
      <c r="I54" s="169">
        <v>704618</v>
      </c>
      <c r="J54" s="169">
        <v>704618</v>
      </c>
      <c r="K54" s="75">
        <f>1-(I54/H54)</f>
        <v>0</v>
      </c>
    </row>
    <row r="55" spans="1:11" ht="63.75" outlineLevel="2">
      <c r="A55" s="68" t="s">
        <v>12216</v>
      </c>
      <c r="B55" s="73" t="s">
        <v>12217</v>
      </c>
      <c r="C55" s="150" t="s">
        <v>12182</v>
      </c>
      <c r="D55" s="151" t="s">
        <v>12183</v>
      </c>
      <c r="E55" s="151">
        <v>2004</v>
      </c>
      <c r="F55" s="72" t="s">
        <v>12355</v>
      </c>
      <c r="G55" s="70" t="s">
        <v>12184</v>
      </c>
      <c r="H55" s="169">
        <v>705314</v>
      </c>
      <c r="I55" s="169">
        <v>705314</v>
      </c>
      <c r="J55" s="169">
        <v>705314</v>
      </c>
      <c r="K55" s="75">
        <f>1-(I55/H55)</f>
        <v>0</v>
      </c>
    </row>
    <row r="56" spans="1:11" ht="63.75" outlineLevel="2">
      <c r="A56" s="68" t="s">
        <v>12216</v>
      </c>
      <c r="B56" s="73" t="s">
        <v>12404</v>
      </c>
      <c r="C56" s="150" t="s">
        <v>12182</v>
      </c>
      <c r="D56" s="151" t="s">
        <v>12236</v>
      </c>
      <c r="E56" s="151">
        <v>2004</v>
      </c>
      <c r="F56" s="72" t="s">
        <v>12355</v>
      </c>
      <c r="G56" s="70" t="s">
        <v>12235</v>
      </c>
      <c r="H56" s="169">
        <v>440386</v>
      </c>
      <c r="I56" s="169">
        <v>440386</v>
      </c>
      <c r="J56" s="169">
        <v>440386</v>
      </c>
      <c r="K56" s="75">
        <f>1-I56/H56</f>
        <v>0</v>
      </c>
    </row>
    <row r="57" spans="1:11" outlineLevel="1">
      <c r="A57" s="113" t="s">
        <v>12377</v>
      </c>
      <c r="B57" s="73"/>
      <c r="C57" s="150"/>
      <c r="D57" s="151"/>
      <c r="E57" s="151"/>
      <c r="F57" s="72"/>
      <c r="G57" s="70"/>
      <c r="H57" s="169"/>
      <c r="I57" s="169">
        <f>SUBTOTAL(9,I53:I56)</f>
        <v>2553518</v>
      </c>
      <c r="J57" s="169"/>
      <c r="K57" s="75"/>
    </row>
    <row r="58" spans="1:11" ht="89.25" outlineLevel="2">
      <c r="A58" s="68" t="s">
        <v>12250</v>
      </c>
      <c r="B58" s="73" t="s">
        <v>12251</v>
      </c>
      <c r="C58" s="152" t="s">
        <v>12252</v>
      </c>
      <c r="D58" s="151">
        <v>4260</v>
      </c>
      <c r="E58" s="151">
        <v>2003</v>
      </c>
      <c r="F58" s="27" t="s">
        <v>12364</v>
      </c>
      <c r="G58" s="70" t="s">
        <v>12365</v>
      </c>
      <c r="H58" s="171">
        <v>248375</v>
      </c>
      <c r="I58" s="169">
        <v>248375</v>
      </c>
      <c r="J58" s="169">
        <v>248375</v>
      </c>
      <c r="K58" s="75">
        <f>1-I58/H58</f>
        <v>0</v>
      </c>
    </row>
    <row r="59" spans="1:11" outlineLevel="1">
      <c r="A59" s="113" t="s">
        <v>12403</v>
      </c>
      <c r="B59" s="73"/>
      <c r="C59" s="152"/>
      <c r="D59" s="151"/>
      <c r="E59" s="151"/>
      <c r="F59" s="27"/>
      <c r="G59" s="70"/>
      <c r="H59" s="171"/>
      <c r="I59" s="169">
        <f>SUBTOTAL(9,I58:I58)</f>
        <v>248375</v>
      </c>
      <c r="J59" s="169"/>
      <c r="K59" s="75"/>
    </row>
    <row r="60" spans="1:11" ht="63.75" outlineLevel="2">
      <c r="A60" s="68" t="s">
        <v>12405</v>
      </c>
      <c r="B60" s="73" t="s">
        <v>12406</v>
      </c>
      <c r="C60" s="150" t="s">
        <v>12182</v>
      </c>
      <c r="D60" s="151" t="s">
        <v>12236</v>
      </c>
      <c r="E60" s="151">
        <v>2005</v>
      </c>
      <c r="F60" s="27" t="s">
        <v>12357</v>
      </c>
      <c r="G60" s="70" t="s">
        <v>12235</v>
      </c>
      <c r="H60" s="169">
        <v>173472</v>
      </c>
      <c r="I60" s="169">
        <v>173472</v>
      </c>
      <c r="J60" s="169">
        <v>173472</v>
      </c>
      <c r="K60" s="75">
        <f>1-I60/H60</f>
        <v>0</v>
      </c>
    </row>
    <row r="61" spans="1:11" ht="63.75" outlineLevel="2">
      <c r="A61" s="68" t="s">
        <v>12405</v>
      </c>
      <c r="B61" s="73" t="s">
        <v>12407</v>
      </c>
      <c r="C61" s="150" t="s">
        <v>12182</v>
      </c>
      <c r="D61" s="151" t="s">
        <v>12236</v>
      </c>
      <c r="E61" s="151">
        <v>2005</v>
      </c>
      <c r="F61" s="72" t="s">
        <v>12357</v>
      </c>
      <c r="G61" s="70" t="s">
        <v>12235</v>
      </c>
      <c r="H61" s="169">
        <v>173472</v>
      </c>
      <c r="I61" s="169">
        <v>173472</v>
      </c>
      <c r="J61" s="169">
        <v>173472</v>
      </c>
      <c r="K61" s="75">
        <f>1-I61/H61</f>
        <v>0</v>
      </c>
    </row>
    <row r="62" spans="1:11" ht="15.75" outlineLevel="1" thickBot="1">
      <c r="A62" s="136" t="s">
        <v>12408</v>
      </c>
      <c r="B62" s="137"/>
      <c r="C62" s="154"/>
      <c r="D62" s="155"/>
      <c r="E62" s="155"/>
      <c r="F62" s="157"/>
      <c r="G62" s="139"/>
      <c r="H62" s="176"/>
      <c r="I62" s="176">
        <f>SUBTOTAL(9,I60:I61)</f>
        <v>346944</v>
      </c>
      <c r="J62" s="176"/>
      <c r="K62" s="142"/>
    </row>
    <row r="63" spans="1:11" ht="15.75" thickBot="1">
      <c r="A63" s="127" t="s">
        <v>11247</v>
      </c>
      <c r="B63" s="128"/>
      <c r="C63" s="129"/>
      <c r="D63" s="130"/>
      <c r="E63" s="130"/>
      <c r="F63" s="131"/>
      <c r="G63" s="132"/>
      <c r="H63" s="178"/>
      <c r="I63" s="178">
        <f>SUBTOTAL(9,I7:I61)</f>
        <v>51916799.32</v>
      </c>
      <c r="J63" s="178"/>
      <c r="K63" s="135"/>
    </row>
    <row r="69" spans="8:11">
      <c r="H69" s="126"/>
      <c r="I69" s="126"/>
      <c r="J69" s="126"/>
      <c r="K69" s="125"/>
    </row>
    <row r="70" spans="8:11">
      <c r="H70" s="126"/>
      <c r="I70" s="126"/>
      <c r="J70" s="126"/>
      <c r="K70" s="125"/>
    </row>
    <row r="71" spans="8:11">
      <c r="H71" s="126"/>
      <c r="I71" s="126"/>
      <c r="J71" s="126"/>
      <c r="K71" s="125"/>
    </row>
    <row r="72" spans="8:11">
      <c r="H72" s="126"/>
      <c r="I72" s="126"/>
      <c r="J72" s="126"/>
      <c r="K72" s="125"/>
    </row>
    <row r="73" spans="8:11">
      <c r="H73" s="126"/>
      <c r="I73" s="126"/>
      <c r="J73" s="126"/>
      <c r="K73" s="125"/>
    </row>
    <row r="74" spans="8:11">
      <c r="H74" s="126"/>
      <c r="I74" s="126"/>
      <c r="J74" s="126"/>
    </row>
  </sheetData>
  <autoFilter ref="A6:K61">
    <sortState ref="A6:K45">
      <sortCondition ref="A5:A45"/>
    </sortState>
  </autoFilter>
  <mergeCells count="4">
    <mergeCell ref="A1:K1"/>
    <mergeCell ref="A2:K2"/>
    <mergeCell ref="A3:K3"/>
    <mergeCell ref="A4:K4"/>
  </mergeCells>
  <printOptions horizontalCentered="1"/>
  <pageMargins left="0.7" right="0.7" top="0.5" bottom="0.5" header="0.3" footer="0.3"/>
  <pageSetup paperSize="5" scale="80" fitToHeight="0" orientation="landscape" r:id="rId1"/>
  <headerFooter>
    <oddHeader>&amp;RPublication Date 3/7/2016</oddHeader>
    <oddFooter xml:space="preserve">&amp;L
&amp;R
</oddFooter>
  </headerFooter>
  <rowBreaks count="16" manualBreakCount="16">
    <brk id="8" max="16383" man="1"/>
    <brk id="14" max="16383" man="1"/>
    <brk id="18" max="16383" man="1"/>
    <brk id="20" max="16383" man="1"/>
    <brk id="27" max="16383" man="1"/>
    <brk id="29" max="16383" man="1"/>
    <brk id="34" max="16383" man="1"/>
    <brk id="36" max="16383" man="1"/>
    <brk id="40" max="16383" man="1"/>
    <brk id="45" max="16383" man="1"/>
    <brk id="48" max="16383" man="1"/>
    <brk id="50" max="16383" man="1"/>
    <brk id="52" max="16383" man="1"/>
    <brk id="57" max="16383" man="1"/>
    <brk id="59" max="16383" man="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opLeftCell="A79" zoomScale="90" zoomScaleNormal="90" workbookViewId="0">
      <selection activeCell="F16" sqref="F16"/>
    </sheetView>
  </sheetViews>
  <sheetFormatPr defaultRowHeight="12.75" outlineLevelRow="2"/>
  <cols>
    <col min="1" max="1" width="16.7109375" style="63" customWidth="1"/>
    <col min="2" max="2" width="24.7109375" style="63" customWidth="1"/>
    <col min="3" max="3" width="8.5703125" style="63" customWidth="1"/>
    <col min="4" max="4" width="13.28515625" style="63" customWidth="1"/>
    <col min="5" max="5" width="9.85546875" style="63" customWidth="1"/>
    <col min="6" max="6" width="34.85546875" style="63" customWidth="1"/>
    <col min="7" max="7" width="17.42578125" style="108" customWidth="1"/>
    <col min="8" max="8" width="14.28515625" style="63" customWidth="1"/>
    <col min="9" max="9" width="14.5703125" style="63" customWidth="1"/>
    <col min="10" max="10" width="13.5703125" style="63" customWidth="1"/>
    <col min="11" max="11" width="11" style="63" customWidth="1"/>
    <col min="12" max="16384" width="9.140625" style="63"/>
  </cols>
  <sheetData>
    <row r="1" spans="1:12" s="20" customFormat="1" ht="14.25" customHeight="1">
      <c r="A1" s="199"/>
      <c r="B1" s="199"/>
      <c r="C1" s="199"/>
      <c r="D1" s="199"/>
      <c r="E1" s="199"/>
      <c r="F1" s="199"/>
      <c r="G1" s="199"/>
      <c r="H1" s="199"/>
      <c r="I1" s="199"/>
      <c r="J1" s="199"/>
      <c r="K1" s="199"/>
    </row>
    <row r="2" spans="1:12" s="2" customFormat="1" ht="15.75" customHeight="1">
      <c r="A2" s="198" t="s">
        <v>12414</v>
      </c>
      <c r="B2" s="198"/>
      <c r="C2" s="198"/>
      <c r="D2" s="198"/>
      <c r="E2" s="198"/>
      <c r="F2" s="198"/>
      <c r="G2" s="198"/>
      <c r="H2" s="198"/>
      <c r="I2" s="198"/>
      <c r="J2" s="198"/>
      <c r="K2" s="198"/>
    </row>
    <row r="3" spans="1:12" s="2" customFormat="1">
      <c r="A3" s="199" t="s">
        <v>12353</v>
      </c>
      <c r="B3" s="199"/>
      <c r="C3" s="199"/>
      <c r="D3" s="199"/>
      <c r="E3" s="199"/>
      <c r="F3" s="199"/>
      <c r="G3" s="199"/>
      <c r="H3" s="199"/>
      <c r="I3" s="199"/>
      <c r="J3" s="199"/>
      <c r="K3" s="199"/>
    </row>
    <row r="4" spans="1:12" s="2" customFormat="1" ht="15.75" customHeight="1">
      <c r="A4" s="200" t="s">
        <v>12415</v>
      </c>
      <c r="B4" s="200"/>
      <c r="C4" s="200"/>
      <c r="D4" s="200"/>
      <c r="E4" s="200"/>
      <c r="F4" s="200"/>
      <c r="G4" s="200"/>
      <c r="H4" s="200"/>
      <c r="I4" s="200"/>
      <c r="J4" s="200"/>
      <c r="K4" s="200"/>
    </row>
    <row r="5" spans="1:12" s="2" customFormat="1" ht="13.5" thickBot="1">
      <c r="A5" s="145"/>
      <c r="B5" s="145"/>
      <c r="C5" s="145"/>
      <c r="D5" s="145"/>
      <c r="E5" s="145"/>
      <c r="F5" s="145"/>
      <c r="G5" s="145"/>
      <c r="H5" s="145"/>
      <c r="I5" s="145"/>
      <c r="J5" s="145"/>
      <c r="K5" s="145"/>
    </row>
    <row r="6" spans="1:12" s="67" customFormat="1" ht="51.75" thickBot="1">
      <c r="A6" s="64" t="s">
        <v>12175</v>
      </c>
      <c r="B6" s="65" t="s">
        <v>12176</v>
      </c>
      <c r="C6" s="65" t="s">
        <v>0</v>
      </c>
      <c r="D6" s="65" t="s">
        <v>2</v>
      </c>
      <c r="E6" s="65" t="s">
        <v>12350</v>
      </c>
      <c r="F6" s="65" t="s">
        <v>12177</v>
      </c>
      <c r="G6" s="107" t="s">
        <v>12178</v>
      </c>
      <c r="H6" s="65" t="s">
        <v>12394</v>
      </c>
      <c r="I6" s="65" t="s">
        <v>12325</v>
      </c>
      <c r="J6" s="65" t="s">
        <v>12395</v>
      </c>
      <c r="K6" s="66" t="s">
        <v>12179</v>
      </c>
    </row>
    <row r="7" spans="1:12" s="61" customFormat="1" ht="38.25" outlineLevel="2">
      <c r="A7" s="79" t="s">
        <v>12180</v>
      </c>
      <c r="B7" s="80" t="s">
        <v>12342</v>
      </c>
      <c r="C7" s="146" t="s">
        <v>12182</v>
      </c>
      <c r="D7" s="147" t="s">
        <v>12236</v>
      </c>
      <c r="E7" s="147">
        <v>2004</v>
      </c>
      <c r="F7" s="81" t="s">
        <v>12355</v>
      </c>
      <c r="G7" s="82" t="s">
        <v>12235</v>
      </c>
      <c r="H7" s="166">
        <v>2201932</v>
      </c>
      <c r="I7" s="166">
        <v>15845.85999999987</v>
      </c>
      <c r="J7" s="167">
        <v>15845.8599999998</v>
      </c>
      <c r="K7" s="83">
        <f>1-(I7/H7)</f>
        <v>0.99280365606204013</v>
      </c>
      <c r="L7" s="96"/>
    </row>
    <row r="8" spans="1:12" s="61" customFormat="1" ht="38.25" outlineLevel="2">
      <c r="A8" s="109" t="s">
        <v>12180</v>
      </c>
      <c r="B8" s="69" t="s">
        <v>12348</v>
      </c>
      <c r="C8" s="152" t="s">
        <v>12182</v>
      </c>
      <c r="D8" s="151" t="s">
        <v>12234</v>
      </c>
      <c r="E8" s="151">
        <v>2001</v>
      </c>
      <c r="F8" s="70" t="s">
        <v>12356</v>
      </c>
      <c r="G8" s="70" t="s">
        <v>12235</v>
      </c>
      <c r="H8" s="168">
        <v>879000</v>
      </c>
      <c r="I8" s="169">
        <v>1.0000000009313226E-2</v>
      </c>
      <c r="J8" s="169">
        <v>1.0000000009313226E-2</v>
      </c>
      <c r="K8" s="75">
        <f>1-(I8/H8)</f>
        <v>0.99999998862343575</v>
      </c>
      <c r="L8" s="96"/>
    </row>
    <row r="9" spans="1:12" s="61" customFormat="1" ht="51" outlineLevel="2">
      <c r="A9" s="74" t="s">
        <v>12180</v>
      </c>
      <c r="B9" s="71" t="s">
        <v>12181</v>
      </c>
      <c r="C9" s="150" t="s">
        <v>12182</v>
      </c>
      <c r="D9" s="151" t="s">
        <v>12183</v>
      </c>
      <c r="E9" s="151">
        <v>2005</v>
      </c>
      <c r="F9" s="72" t="s">
        <v>12357</v>
      </c>
      <c r="G9" s="70" t="s">
        <v>12184</v>
      </c>
      <c r="H9" s="169">
        <v>2565000</v>
      </c>
      <c r="I9" s="169">
        <v>1845000</v>
      </c>
      <c r="J9" s="169">
        <v>1845000</v>
      </c>
      <c r="K9" s="75">
        <f>1-(I9/H9)</f>
        <v>0.2807017543859649</v>
      </c>
      <c r="L9" s="96"/>
    </row>
    <row r="10" spans="1:12" s="61" customFormat="1" ht="51" outlineLevel="2">
      <c r="A10" s="111" t="s">
        <v>12180</v>
      </c>
      <c r="B10" s="71" t="s">
        <v>12248</v>
      </c>
      <c r="C10" s="150" t="s">
        <v>12249</v>
      </c>
      <c r="D10" s="151">
        <v>4260</v>
      </c>
      <c r="E10" s="150">
        <v>2003</v>
      </c>
      <c r="F10" s="72" t="s">
        <v>12364</v>
      </c>
      <c r="G10" s="70" t="s">
        <v>12365</v>
      </c>
      <c r="H10" s="170">
        <v>1987000</v>
      </c>
      <c r="I10" s="169">
        <v>1182789.83</v>
      </c>
      <c r="J10" s="169">
        <v>1182789.83</v>
      </c>
      <c r="K10" s="75">
        <f>1-I10/H10</f>
        <v>0.40473586814292906</v>
      </c>
      <c r="L10" s="96"/>
    </row>
    <row r="11" spans="1:12" s="61" customFormat="1" outlineLevel="1">
      <c r="A11" s="112" t="s">
        <v>12366</v>
      </c>
      <c r="B11" s="71"/>
      <c r="C11" s="150"/>
      <c r="D11" s="151"/>
      <c r="E11" s="150"/>
      <c r="F11" s="72"/>
      <c r="G11" s="70"/>
      <c r="H11" s="170"/>
      <c r="I11" s="169">
        <f>SUBTOTAL(9,I7:I10)</f>
        <v>3043635.7</v>
      </c>
      <c r="J11" s="169"/>
      <c r="K11" s="75"/>
      <c r="L11" s="96"/>
    </row>
    <row r="12" spans="1:12" s="61" customFormat="1" ht="38.25" outlineLevel="2">
      <c r="A12" s="68" t="s">
        <v>12237</v>
      </c>
      <c r="B12" s="73" t="s">
        <v>12339</v>
      </c>
      <c r="C12" s="152" t="s">
        <v>12182</v>
      </c>
      <c r="D12" s="151" t="s">
        <v>12236</v>
      </c>
      <c r="E12" s="151">
        <v>2004</v>
      </c>
      <c r="F12" s="27" t="s">
        <v>12355</v>
      </c>
      <c r="G12" s="70" t="s">
        <v>12235</v>
      </c>
      <c r="H12" s="171">
        <v>880773</v>
      </c>
      <c r="I12" s="169">
        <v>286629.42</v>
      </c>
      <c r="J12" s="169">
        <v>286629.42</v>
      </c>
      <c r="K12" s="75">
        <f>1-(I12/H12)</f>
        <v>0.67457061013450681</v>
      </c>
      <c r="L12" s="96"/>
    </row>
    <row r="13" spans="1:12" s="61" customFormat="1" ht="38.25" outlineLevel="2">
      <c r="A13" s="68" t="s">
        <v>12237</v>
      </c>
      <c r="B13" s="73" t="s">
        <v>12346</v>
      </c>
      <c r="C13" s="152" t="s">
        <v>12182</v>
      </c>
      <c r="D13" s="151" t="s">
        <v>12236</v>
      </c>
      <c r="E13" s="151">
        <v>2004</v>
      </c>
      <c r="F13" s="27" t="s">
        <v>12355</v>
      </c>
      <c r="G13" s="70" t="s">
        <v>12235</v>
      </c>
      <c r="H13" s="169">
        <v>1761545</v>
      </c>
      <c r="I13" s="170">
        <v>11955.199999999953</v>
      </c>
      <c r="J13" s="169">
        <v>11955.199999999953</v>
      </c>
      <c r="K13" s="75">
        <f>1-(I13/H13)</f>
        <v>0.99321323043124077</v>
      </c>
      <c r="L13" s="96"/>
    </row>
    <row r="14" spans="1:12" s="61" customFormat="1" ht="38.25" outlineLevel="2">
      <c r="A14" s="111" t="s">
        <v>12237</v>
      </c>
      <c r="B14" s="71" t="s">
        <v>12246</v>
      </c>
      <c r="C14" s="150" t="s">
        <v>12247</v>
      </c>
      <c r="D14" s="151">
        <v>4260</v>
      </c>
      <c r="E14" s="150">
        <v>2003</v>
      </c>
      <c r="F14" s="72" t="s">
        <v>12364</v>
      </c>
      <c r="G14" s="70" t="s">
        <v>12365</v>
      </c>
      <c r="H14" s="170">
        <v>993500</v>
      </c>
      <c r="I14" s="169">
        <v>713.59999999997672</v>
      </c>
      <c r="J14" s="169">
        <v>713.59999999997672</v>
      </c>
      <c r="K14" s="75">
        <f>1-I14/H14</f>
        <v>0.99928173125314546</v>
      </c>
      <c r="L14" s="96"/>
    </row>
    <row r="15" spans="1:12" s="61" customFormat="1" outlineLevel="1">
      <c r="A15" s="112" t="s">
        <v>12382</v>
      </c>
      <c r="B15" s="71"/>
      <c r="C15" s="150"/>
      <c r="D15" s="151"/>
      <c r="E15" s="150"/>
      <c r="F15" s="72"/>
      <c r="G15" s="70"/>
      <c r="H15" s="170"/>
      <c r="I15" s="169">
        <f>SUBTOTAL(9,I12:I14)</f>
        <v>299298.21999999991</v>
      </c>
      <c r="J15" s="169"/>
      <c r="K15" s="75"/>
      <c r="L15" s="96"/>
    </row>
    <row r="16" spans="1:12" s="61" customFormat="1" ht="38.25" outlineLevel="2">
      <c r="A16" s="111" t="s">
        <v>12185</v>
      </c>
      <c r="B16" s="71" t="s">
        <v>12253</v>
      </c>
      <c r="C16" s="150" t="s">
        <v>64</v>
      </c>
      <c r="D16" s="151">
        <v>4260</v>
      </c>
      <c r="E16" s="150">
        <v>2003</v>
      </c>
      <c r="F16" s="72" t="s">
        <v>12364</v>
      </c>
      <c r="G16" s="70" t="s">
        <v>12365</v>
      </c>
      <c r="H16" s="170">
        <v>993500</v>
      </c>
      <c r="I16" s="169">
        <v>74958.890000000014</v>
      </c>
      <c r="J16" s="169">
        <v>74958.890000000014</v>
      </c>
      <c r="K16" s="75">
        <f>1-I16/H16</f>
        <v>0.92455068948163055</v>
      </c>
      <c r="L16" s="96"/>
    </row>
    <row r="17" spans="1:12" s="61" customFormat="1" ht="38.25" outlineLevel="2">
      <c r="A17" s="111" t="s">
        <v>12185</v>
      </c>
      <c r="B17" s="71" t="s">
        <v>12259</v>
      </c>
      <c r="C17" s="150" t="s">
        <v>12260</v>
      </c>
      <c r="D17" s="151">
        <v>4260</v>
      </c>
      <c r="E17" s="150">
        <v>2003</v>
      </c>
      <c r="F17" s="72" t="s">
        <v>12364</v>
      </c>
      <c r="G17" s="70" t="s">
        <v>12365</v>
      </c>
      <c r="H17" s="170">
        <v>745125</v>
      </c>
      <c r="I17" s="169">
        <v>188301.66000000003</v>
      </c>
      <c r="J17" s="169">
        <v>188301.66000000003</v>
      </c>
      <c r="K17" s="75">
        <f>1-I17/H17</f>
        <v>0.74728849521892293</v>
      </c>
      <c r="L17" s="96"/>
    </row>
    <row r="18" spans="1:12" s="61" customFormat="1" ht="38.25" outlineLevel="2">
      <c r="A18" s="111" t="s">
        <v>12185</v>
      </c>
      <c r="B18" s="71" t="s">
        <v>12254</v>
      </c>
      <c r="C18" s="150" t="s">
        <v>92</v>
      </c>
      <c r="D18" s="151">
        <v>4260</v>
      </c>
      <c r="E18" s="150">
        <v>2003</v>
      </c>
      <c r="F18" s="72" t="s">
        <v>12364</v>
      </c>
      <c r="G18" s="70" t="s">
        <v>12365</v>
      </c>
      <c r="H18" s="170">
        <v>2980500</v>
      </c>
      <c r="I18" s="169">
        <v>1490250</v>
      </c>
      <c r="J18" s="169">
        <v>1490250</v>
      </c>
      <c r="K18" s="75">
        <f>1-I18/H18</f>
        <v>0.5</v>
      </c>
      <c r="L18" s="96"/>
    </row>
    <row r="19" spans="1:12" s="61" customFormat="1" ht="51" outlineLevel="2">
      <c r="A19" s="111" t="s">
        <v>12185</v>
      </c>
      <c r="B19" s="71" t="s">
        <v>12263</v>
      </c>
      <c r="C19" s="150" t="s">
        <v>12264</v>
      </c>
      <c r="D19" s="151">
        <v>4260</v>
      </c>
      <c r="E19" s="150">
        <v>2003</v>
      </c>
      <c r="F19" s="72" t="s">
        <v>12364</v>
      </c>
      <c r="G19" s="70" t="s">
        <v>12365</v>
      </c>
      <c r="H19" s="170">
        <v>248375</v>
      </c>
      <c r="I19" s="169">
        <v>159394.79999999999</v>
      </c>
      <c r="J19" s="169">
        <v>159394.79999999999</v>
      </c>
      <c r="K19" s="75">
        <f>1-I19/H19</f>
        <v>0.35824942123804737</v>
      </c>
      <c r="L19" s="96"/>
    </row>
    <row r="20" spans="1:12" s="61" customFormat="1" outlineLevel="1">
      <c r="A20" s="112" t="s">
        <v>12367</v>
      </c>
      <c r="B20" s="71"/>
      <c r="C20" s="150"/>
      <c r="D20" s="151"/>
      <c r="E20" s="150"/>
      <c r="F20" s="72"/>
      <c r="G20" s="70"/>
      <c r="H20" s="170"/>
      <c r="I20" s="169">
        <f>SUBTOTAL(9,I16:I19)</f>
        <v>1912905.35</v>
      </c>
      <c r="J20" s="169"/>
      <c r="K20" s="75"/>
      <c r="L20" s="96"/>
    </row>
    <row r="21" spans="1:12" s="61" customFormat="1" ht="38.25" outlineLevel="2">
      <c r="A21" s="110" t="s">
        <v>12187</v>
      </c>
      <c r="B21" s="73" t="s">
        <v>12343</v>
      </c>
      <c r="C21" s="152" t="s">
        <v>12182</v>
      </c>
      <c r="D21" s="151" t="s">
        <v>12234</v>
      </c>
      <c r="E21" s="151">
        <v>2003</v>
      </c>
      <c r="F21" s="27" t="s">
        <v>12358</v>
      </c>
      <c r="G21" s="70" t="s">
        <v>12235</v>
      </c>
      <c r="H21" s="171">
        <v>2483750</v>
      </c>
      <c r="I21" s="170">
        <v>61714.720000000205</v>
      </c>
      <c r="J21" s="169">
        <v>61714.720000000205</v>
      </c>
      <c r="K21" s="75">
        <f>1-(I21/H21)</f>
        <v>0.97515260392551573</v>
      </c>
      <c r="L21" s="96"/>
    </row>
    <row r="22" spans="1:12" s="61" customFormat="1" ht="51" outlineLevel="2">
      <c r="A22" s="77" t="s">
        <v>12187</v>
      </c>
      <c r="B22" s="27" t="s">
        <v>12227</v>
      </c>
      <c r="C22" s="150" t="s">
        <v>12182</v>
      </c>
      <c r="D22" s="158" t="s">
        <v>12228</v>
      </c>
      <c r="E22" s="151">
        <v>2003</v>
      </c>
      <c r="F22" s="70" t="s">
        <v>12359</v>
      </c>
      <c r="G22" s="70" t="s">
        <v>12184</v>
      </c>
      <c r="H22" s="172">
        <f>745125-0.24</f>
        <v>745124.76</v>
      </c>
      <c r="I22" s="163">
        <v>0.24</v>
      </c>
      <c r="J22" s="169">
        <v>0.24</v>
      </c>
      <c r="K22" s="75">
        <f>1-(I22/H22)</f>
        <v>0.99999967790628785</v>
      </c>
      <c r="L22" s="96"/>
    </row>
    <row r="23" spans="1:12" s="62" customFormat="1" ht="51" outlineLevel="2">
      <c r="A23" s="74" t="s">
        <v>12187</v>
      </c>
      <c r="B23" s="71" t="s">
        <v>12188</v>
      </c>
      <c r="C23" s="150" t="s">
        <v>12182</v>
      </c>
      <c r="D23" s="150" t="s">
        <v>12183</v>
      </c>
      <c r="E23" s="151">
        <v>2004</v>
      </c>
      <c r="F23" s="72" t="s">
        <v>12355</v>
      </c>
      <c r="G23" s="70" t="s">
        <v>12184</v>
      </c>
      <c r="H23" s="169">
        <v>705314</v>
      </c>
      <c r="I23" s="169">
        <v>0.2</v>
      </c>
      <c r="J23" s="169">
        <v>0.2</v>
      </c>
      <c r="K23" s="75">
        <f>1-(I23/H23)</f>
        <v>0.99999971643835228</v>
      </c>
      <c r="L23" s="106"/>
    </row>
    <row r="24" spans="1:12" ht="38.25" outlineLevel="2">
      <c r="A24" s="111" t="s">
        <v>12187</v>
      </c>
      <c r="B24" s="71" t="s">
        <v>12265</v>
      </c>
      <c r="C24" s="150" t="s">
        <v>12266</v>
      </c>
      <c r="D24" s="151">
        <v>4260</v>
      </c>
      <c r="E24" s="150">
        <v>2003</v>
      </c>
      <c r="F24" s="72" t="s">
        <v>12364</v>
      </c>
      <c r="G24" s="70" t="s">
        <v>12365</v>
      </c>
      <c r="H24" s="170">
        <v>993500</v>
      </c>
      <c r="I24" s="169">
        <v>76254.020000000019</v>
      </c>
      <c r="J24" s="169">
        <v>76254.020000000019</v>
      </c>
      <c r="K24" s="75">
        <f>1-I24/H24</f>
        <v>0.92324708605938599</v>
      </c>
      <c r="L24" s="96"/>
    </row>
    <row r="25" spans="1:12" outlineLevel="1">
      <c r="A25" s="112" t="s">
        <v>12368</v>
      </c>
      <c r="B25" s="71"/>
      <c r="C25" s="150"/>
      <c r="D25" s="151"/>
      <c r="E25" s="150"/>
      <c r="F25" s="72"/>
      <c r="G25" s="70"/>
      <c r="H25" s="170"/>
      <c r="I25" s="169">
        <f>SUBTOTAL(9,I21:I24)</f>
        <v>137969.18000000023</v>
      </c>
      <c r="J25" s="169"/>
      <c r="K25" s="75"/>
      <c r="L25" s="96"/>
    </row>
    <row r="26" spans="1:12" ht="38.25" outlineLevel="2">
      <c r="A26" s="111" t="s">
        <v>12189</v>
      </c>
      <c r="B26" s="71" t="s">
        <v>12269</v>
      </c>
      <c r="C26" s="150" t="s">
        <v>12270</v>
      </c>
      <c r="D26" s="151">
        <v>4260</v>
      </c>
      <c r="E26" s="150">
        <v>2003</v>
      </c>
      <c r="F26" s="72" t="s">
        <v>12364</v>
      </c>
      <c r="G26" s="70" t="s">
        <v>12365</v>
      </c>
      <c r="H26" s="170">
        <v>745125</v>
      </c>
      <c r="I26" s="169">
        <v>50000</v>
      </c>
      <c r="J26" s="169">
        <v>50000</v>
      </c>
      <c r="K26" s="75">
        <f>1-I26/H26</f>
        <v>0.93289716490521724</v>
      </c>
      <c r="L26" s="96"/>
    </row>
    <row r="27" spans="1:12" ht="38.25" outlineLevel="2">
      <c r="A27" s="111" t="s">
        <v>12189</v>
      </c>
      <c r="B27" s="71" t="s">
        <v>12267</v>
      </c>
      <c r="C27" s="150" t="s">
        <v>12268</v>
      </c>
      <c r="D27" s="151">
        <v>4260</v>
      </c>
      <c r="E27" s="150">
        <v>2003</v>
      </c>
      <c r="F27" s="72" t="s">
        <v>12364</v>
      </c>
      <c r="G27" s="70" t="s">
        <v>12365</v>
      </c>
      <c r="H27" s="170">
        <v>993500</v>
      </c>
      <c r="I27" s="169">
        <v>617390</v>
      </c>
      <c r="J27" s="169">
        <v>617390</v>
      </c>
      <c r="K27" s="75">
        <f>1-I27/H27</f>
        <v>0.37857070961248118</v>
      </c>
      <c r="L27" s="96"/>
    </row>
    <row r="28" spans="1:12" outlineLevel="1">
      <c r="A28" s="112" t="s">
        <v>12369</v>
      </c>
      <c r="B28" s="71"/>
      <c r="C28" s="150"/>
      <c r="D28" s="151"/>
      <c r="E28" s="150"/>
      <c r="F28" s="72"/>
      <c r="G28" s="70"/>
      <c r="H28" s="170"/>
      <c r="I28" s="169">
        <f>SUBTOTAL(9,I26:I27)</f>
        <v>667390</v>
      </c>
      <c r="J28" s="169"/>
      <c r="K28" s="75"/>
      <c r="L28" s="96"/>
    </row>
    <row r="29" spans="1:12" ht="38.25" outlineLevel="2">
      <c r="A29" s="68" t="s">
        <v>12191</v>
      </c>
      <c r="B29" s="73" t="s">
        <v>12345</v>
      </c>
      <c r="C29" s="152" t="s">
        <v>12182</v>
      </c>
      <c r="D29" s="151" t="s">
        <v>12236</v>
      </c>
      <c r="E29" s="151">
        <v>2005</v>
      </c>
      <c r="F29" s="27" t="s">
        <v>12357</v>
      </c>
      <c r="G29" s="70" t="s">
        <v>12235</v>
      </c>
      <c r="H29" s="171">
        <v>346944</v>
      </c>
      <c r="I29" s="169">
        <v>16277</v>
      </c>
      <c r="J29" s="169">
        <v>16277</v>
      </c>
      <c r="K29" s="75">
        <f>1-(I29/H29)</f>
        <v>0.95308464766648215</v>
      </c>
      <c r="L29" s="96"/>
    </row>
    <row r="30" spans="1:12" ht="38.25" outlineLevel="2">
      <c r="A30" s="111" t="s">
        <v>12191</v>
      </c>
      <c r="B30" s="71" t="s">
        <v>12275</v>
      </c>
      <c r="C30" s="150" t="s">
        <v>12276</v>
      </c>
      <c r="D30" s="151">
        <v>4260</v>
      </c>
      <c r="E30" s="150">
        <v>2003</v>
      </c>
      <c r="F30" s="72" t="s">
        <v>12364</v>
      </c>
      <c r="G30" s="70" t="s">
        <v>12365</v>
      </c>
      <c r="H30" s="170">
        <v>993500</v>
      </c>
      <c r="I30" s="169">
        <v>413362.70999999996</v>
      </c>
      <c r="J30" s="169">
        <v>413362.70999999996</v>
      </c>
      <c r="K30" s="75">
        <f>1-I30/H30</f>
        <v>0.58393285354806246</v>
      </c>
      <c r="L30" s="96"/>
    </row>
    <row r="31" spans="1:12" outlineLevel="1">
      <c r="A31" s="112" t="s">
        <v>12370</v>
      </c>
      <c r="B31" s="71"/>
      <c r="C31" s="150"/>
      <c r="D31" s="151"/>
      <c r="E31" s="150"/>
      <c r="F31" s="72"/>
      <c r="G31" s="70"/>
      <c r="H31" s="170"/>
      <c r="I31" s="169">
        <f>SUBTOTAL(9,I29:I30)</f>
        <v>429639.70999999996</v>
      </c>
      <c r="J31" s="169"/>
      <c r="K31" s="75"/>
      <c r="L31" s="96"/>
    </row>
    <row r="32" spans="1:12" ht="114.75" outlineLevel="2">
      <c r="A32" s="68" t="s">
        <v>12238</v>
      </c>
      <c r="B32" s="73" t="s">
        <v>12338</v>
      </c>
      <c r="C32" s="152" t="s">
        <v>12182</v>
      </c>
      <c r="D32" s="151" t="s">
        <v>12234</v>
      </c>
      <c r="E32" s="151">
        <v>2000</v>
      </c>
      <c r="F32" s="27" t="s">
        <v>12360</v>
      </c>
      <c r="G32" s="70" t="s">
        <v>12235</v>
      </c>
      <c r="H32" s="171">
        <v>1306500</v>
      </c>
      <c r="I32" s="169">
        <v>529220.71</v>
      </c>
      <c r="J32" s="169">
        <v>529220.71</v>
      </c>
      <c r="K32" s="75">
        <f>1-(I32/H32)</f>
        <v>0.59493248373517038</v>
      </c>
      <c r="L32" s="96"/>
    </row>
    <row r="33" spans="1:12" outlineLevel="1">
      <c r="A33" s="113" t="s">
        <v>12383</v>
      </c>
      <c r="B33" s="73"/>
      <c r="C33" s="152"/>
      <c r="D33" s="151"/>
      <c r="E33" s="151"/>
      <c r="F33" s="27"/>
      <c r="G33" s="70"/>
      <c r="H33" s="171"/>
      <c r="I33" s="169">
        <f>SUBTOTAL(9,I32:I32)</f>
        <v>529220.71</v>
      </c>
      <c r="J33" s="169"/>
      <c r="K33" s="75"/>
      <c r="L33" s="96"/>
    </row>
    <row r="34" spans="1:12" ht="38.25" outlineLevel="2">
      <c r="A34" s="111" t="s">
        <v>12196</v>
      </c>
      <c r="B34" s="71" t="s">
        <v>12282</v>
      </c>
      <c r="C34" s="150" t="s">
        <v>12283</v>
      </c>
      <c r="D34" s="151">
        <v>4260</v>
      </c>
      <c r="E34" s="150">
        <v>2003</v>
      </c>
      <c r="F34" s="72" t="s">
        <v>12364</v>
      </c>
      <c r="G34" s="70" t="s">
        <v>12365</v>
      </c>
      <c r="H34" s="170">
        <v>993500</v>
      </c>
      <c r="I34" s="169">
        <v>98629.939999999944</v>
      </c>
      <c r="J34" s="169">
        <v>98629.939999999944</v>
      </c>
      <c r="K34" s="75">
        <f>1-I34/H34</f>
        <v>0.90072477101157533</v>
      </c>
      <c r="L34" s="96"/>
    </row>
    <row r="35" spans="1:12" ht="38.25" outlineLevel="2">
      <c r="A35" s="111" t="s">
        <v>12196</v>
      </c>
      <c r="B35" s="71" t="s">
        <v>12280</v>
      </c>
      <c r="C35" s="150" t="s">
        <v>12281</v>
      </c>
      <c r="D35" s="151">
        <v>4260</v>
      </c>
      <c r="E35" s="150">
        <v>2003</v>
      </c>
      <c r="F35" s="72" t="s">
        <v>12364</v>
      </c>
      <c r="G35" s="70" t="s">
        <v>12365</v>
      </c>
      <c r="H35" s="170">
        <v>659684</v>
      </c>
      <c r="I35" s="169">
        <v>570023.28</v>
      </c>
      <c r="J35" s="169">
        <v>570023.28</v>
      </c>
      <c r="K35" s="75">
        <f>1-I35/H35</f>
        <v>0.13591465004456671</v>
      </c>
      <c r="L35" s="96"/>
    </row>
    <row r="36" spans="1:12" ht="38.25" outlineLevel="2">
      <c r="A36" s="111" t="s">
        <v>12196</v>
      </c>
      <c r="B36" s="71" t="s">
        <v>12378</v>
      </c>
      <c r="C36" s="150" t="s">
        <v>12182</v>
      </c>
      <c r="D36" s="151" t="s">
        <v>12379</v>
      </c>
      <c r="E36" s="150">
        <v>1992</v>
      </c>
      <c r="F36" s="72" t="s">
        <v>12380</v>
      </c>
      <c r="G36" s="70" t="s">
        <v>12381</v>
      </c>
      <c r="H36" s="170">
        <v>49746070.770000003</v>
      </c>
      <c r="I36" s="169">
        <v>2879073.2</v>
      </c>
      <c r="J36" s="169">
        <v>0</v>
      </c>
      <c r="K36" s="75">
        <f>1-I36/H36</f>
        <v>0.9421246109404029</v>
      </c>
      <c r="L36" s="96"/>
    </row>
    <row r="37" spans="1:12" outlineLevel="1">
      <c r="A37" s="112" t="s">
        <v>12371</v>
      </c>
      <c r="B37" s="71"/>
      <c r="C37" s="150"/>
      <c r="D37" s="151"/>
      <c r="E37" s="150"/>
      <c r="F37" s="72"/>
      <c r="G37" s="70"/>
      <c r="H37" s="170"/>
      <c r="I37" s="169">
        <f>SUBTOTAL(9,I34:I36)</f>
        <v>3547726.42</v>
      </c>
      <c r="J37" s="169"/>
      <c r="K37" s="75"/>
      <c r="L37" s="96"/>
    </row>
    <row r="38" spans="1:12" ht="38.25" outlineLevel="2">
      <c r="A38" s="111" t="s">
        <v>12277</v>
      </c>
      <c r="B38" s="71" t="s">
        <v>12278</v>
      </c>
      <c r="C38" s="150" t="s">
        <v>12279</v>
      </c>
      <c r="D38" s="151">
        <v>4260</v>
      </c>
      <c r="E38" s="150">
        <v>2003</v>
      </c>
      <c r="F38" s="72" t="s">
        <v>12364</v>
      </c>
      <c r="G38" s="70" t="s">
        <v>12365</v>
      </c>
      <c r="H38" s="170">
        <v>794800</v>
      </c>
      <c r="I38" s="169">
        <v>277285.68</v>
      </c>
      <c r="J38" s="169">
        <v>277285.68</v>
      </c>
      <c r="K38" s="75">
        <f>1-I38/H38</f>
        <v>0.65112521389028688</v>
      </c>
      <c r="L38" s="96"/>
    </row>
    <row r="39" spans="1:12" outlineLevel="1">
      <c r="A39" s="112" t="s">
        <v>12384</v>
      </c>
      <c r="B39" s="71"/>
      <c r="C39" s="150"/>
      <c r="D39" s="151"/>
      <c r="E39" s="150"/>
      <c r="F39" s="72"/>
      <c r="G39" s="70"/>
      <c r="H39" s="170"/>
      <c r="I39" s="169">
        <f>SUBTOTAL(9,I38:I38)</f>
        <v>277285.68</v>
      </c>
      <c r="J39" s="169"/>
      <c r="K39" s="75"/>
      <c r="L39" s="96"/>
    </row>
    <row r="40" spans="1:12" ht="51" outlineLevel="2">
      <c r="A40" s="111" t="s">
        <v>12290</v>
      </c>
      <c r="B40" s="71" t="s">
        <v>12291</v>
      </c>
      <c r="C40" s="150" t="s">
        <v>12292</v>
      </c>
      <c r="D40" s="151">
        <v>4260</v>
      </c>
      <c r="E40" s="150">
        <v>2003</v>
      </c>
      <c r="F40" s="72" t="s">
        <v>12364</v>
      </c>
      <c r="G40" s="70" t="s">
        <v>12365</v>
      </c>
      <c r="H40" s="170">
        <v>3974000</v>
      </c>
      <c r="I40" s="169">
        <v>1285.6299999998882</v>
      </c>
      <c r="J40" s="169">
        <v>1285.6299999998882</v>
      </c>
      <c r="K40" s="75">
        <f>1-I40/H40</f>
        <v>0.9996764896829391</v>
      </c>
      <c r="L40" s="96"/>
    </row>
    <row r="41" spans="1:12" outlineLevel="1">
      <c r="A41" s="112" t="s">
        <v>12385</v>
      </c>
      <c r="B41" s="71"/>
      <c r="C41" s="150"/>
      <c r="D41" s="151"/>
      <c r="E41" s="150"/>
      <c r="F41" s="72"/>
      <c r="G41" s="70"/>
      <c r="H41" s="170"/>
      <c r="I41" s="169">
        <f>SUBTOTAL(9,I40:I40)</f>
        <v>1285.6299999998882</v>
      </c>
      <c r="J41" s="169"/>
      <c r="K41" s="75"/>
      <c r="L41" s="96"/>
    </row>
    <row r="42" spans="1:12" ht="38.25" outlineLevel="2">
      <c r="A42" s="74" t="s">
        <v>12200</v>
      </c>
      <c r="B42" s="71" t="s">
        <v>12201</v>
      </c>
      <c r="C42" s="150" t="s">
        <v>12182</v>
      </c>
      <c r="D42" s="150" t="s">
        <v>12183</v>
      </c>
      <c r="E42" s="151">
        <v>2004</v>
      </c>
      <c r="F42" s="72" t="s">
        <v>12355</v>
      </c>
      <c r="G42" s="70" t="s">
        <v>12184</v>
      </c>
      <c r="H42" s="170">
        <v>6159742</v>
      </c>
      <c r="I42" s="170">
        <v>0.03</v>
      </c>
      <c r="J42" s="169">
        <v>0.03</v>
      </c>
      <c r="K42" s="75">
        <f>1-(I42/H42)</f>
        <v>0.9999999951296662</v>
      </c>
      <c r="L42" s="96"/>
    </row>
    <row r="43" spans="1:12" ht="38.25" outlineLevel="2">
      <c r="A43" s="111" t="s">
        <v>12200</v>
      </c>
      <c r="B43" s="71" t="s">
        <v>12295</v>
      </c>
      <c r="C43" s="150" t="s">
        <v>12296</v>
      </c>
      <c r="D43" s="151">
        <v>4260</v>
      </c>
      <c r="E43" s="150">
        <v>2003</v>
      </c>
      <c r="F43" s="72" t="s">
        <v>12364</v>
      </c>
      <c r="G43" s="70" t="s">
        <v>12365</v>
      </c>
      <c r="H43" s="170">
        <v>1639275</v>
      </c>
      <c r="I43" s="169">
        <v>0.16999999992549419</v>
      </c>
      <c r="J43" s="169">
        <v>0.16999999992549419</v>
      </c>
      <c r="K43" s="75">
        <f t="shared" ref="K43:K49" si="0">1-I43/H43</f>
        <v>0.99999989629561858</v>
      </c>
      <c r="L43" s="96"/>
    </row>
    <row r="44" spans="1:12" ht="38.25" outlineLevel="2">
      <c r="A44" s="111" t="s">
        <v>12200</v>
      </c>
      <c r="B44" s="71" t="s">
        <v>12299</v>
      </c>
      <c r="C44" s="150" t="s">
        <v>12300</v>
      </c>
      <c r="D44" s="151">
        <v>4260</v>
      </c>
      <c r="E44" s="150">
        <v>2003</v>
      </c>
      <c r="F44" s="72" t="s">
        <v>12364</v>
      </c>
      <c r="G44" s="70" t="s">
        <v>12365</v>
      </c>
      <c r="H44" s="170">
        <v>3974000</v>
      </c>
      <c r="I44" s="169">
        <v>9932.5600000000559</v>
      </c>
      <c r="J44" s="169">
        <v>9932.5600000000559</v>
      </c>
      <c r="K44" s="75">
        <f t="shared" si="0"/>
        <v>0.99750061399094114</v>
      </c>
      <c r="L44" s="96"/>
    </row>
    <row r="45" spans="1:12" ht="38.25" outlineLevel="2">
      <c r="A45" s="111" t="s">
        <v>12200</v>
      </c>
      <c r="B45" s="71" t="s">
        <v>12303</v>
      </c>
      <c r="C45" s="150" t="s">
        <v>12304</v>
      </c>
      <c r="D45" s="151">
        <v>4260</v>
      </c>
      <c r="E45" s="150">
        <v>2003</v>
      </c>
      <c r="F45" s="72" t="s">
        <v>12364</v>
      </c>
      <c r="G45" s="70" t="s">
        <v>12365</v>
      </c>
      <c r="H45" s="170">
        <v>7699625</v>
      </c>
      <c r="I45" s="169">
        <v>226818.66999999993</v>
      </c>
      <c r="J45" s="169">
        <v>226818.66999999993</v>
      </c>
      <c r="K45" s="75">
        <f t="shared" si="0"/>
        <v>0.97054159520755878</v>
      </c>
      <c r="L45" s="96"/>
    </row>
    <row r="46" spans="1:12" ht="38.25" outlineLevel="2">
      <c r="A46" s="111" t="s">
        <v>12200</v>
      </c>
      <c r="B46" s="71" t="s">
        <v>12293</v>
      </c>
      <c r="C46" s="150" t="s">
        <v>12294</v>
      </c>
      <c r="D46" s="151">
        <v>4260</v>
      </c>
      <c r="E46" s="150">
        <v>2003</v>
      </c>
      <c r="F46" s="72" t="s">
        <v>12364</v>
      </c>
      <c r="G46" s="70" t="s">
        <v>12365</v>
      </c>
      <c r="H46" s="170">
        <v>2980500</v>
      </c>
      <c r="I46" s="169">
        <v>291171.04999999981</v>
      </c>
      <c r="J46" s="169">
        <v>291171.04999999981</v>
      </c>
      <c r="K46" s="75">
        <f t="shared" si="0"/>
        <v>0.90230798523737632</v>
      </c>
      <c r="L46" s="96"/>
    </row>
    <row r="47" spans="1:12" ht="38.25" outlineLevel="2">
      <c r="A47" s="111" t="s">
        <v>12200</v>
      </c>
      <c r="B47" s="71" t="s">
        <v>12307</v>
      </c>
      <c r="C47" s="150" t="s">
        <v>12308</v>
      </c>
      <c r="D47" s="151">
        <v>4260</v>
      </c>
      <c r="E47" s="150">
        <v>2003</v>
      </c>
      <c r="F47" s="72" t="s">
        <v>12364</v>
      </c>
      <c r="G47" s="70" t="s">
        <v>12365</v>
      </c>
      <c r="H47" s="170">
        <v>844475</v>
      </c>
      <c r="I47" s="169">
        <v>134090</v>
      </c>
      <c r="J47" s="169">
        <v>134090</v>
      </c>
      <c r="K47" s="75">
        <f t="shared" si="0"/>
        <v>0.84121495603777496</v>
      </c>
    </row>
    <row r="48" spans="1:12" ht="38.25" outlineLevel="2">
      <c r="A48" s="111" t="s">
        <v>12200</v>
      </c>
      <c r="B48" s="71" t="s">
        <v>12297</v>
      </c>
      <c r="C48" s="150" t="s">
        <v>12298</v>
      </c>
      <c r="D48" s="151">
        <v>4260</v>
      </c>
      <c r="E48" s="150">
        <v>2003</v>
      </c>
      <c r="F48" s="72" t="s">
        <v>12364</v>
      </c>
      <c r="G48" s="70" t="s">
        <v>12365</v>
      </c>
      <c r="H48" s="170">
        <v>745125</v>
      </c>
      <c r="I48" s="169">
        <v>118674.87</v>
      </c>
      <c r="J48" s="169">
        <v>118674.87</v>
      </c>
      <c r="K48" s="75">
        <f t="shared" si="0"/>
        <v>0.84073159536990438</v>
      </c>
    </row>
    <row r="49" spans="1:11" ht="38.25" outlineLevel="2">
      <c r="A49" s="111" t="s">
        <v>12200</v>
      </c>
      <c r="B49" s="71" t="s">
        <v>12305</v>
      </c>
      <c r="C49" s="150" t="s">
        <v>12306</v>
      </c>
      <c r="D49" s="151">
        <v>4260</v>
      </c>
      <c r="E49" s="150">
        <v>2003</v>
      </c>
      <c r="F49" s="72" t="s">
        <v>12364</v>
      </c>
      <c r="G49" s="70" t="s">
        <v>12365</v>
      </c>
      <c r="H49" s="170">
        <v>993500</v>
      </c>
      <c r="I49" s="169">
        <v>748988.39</v>
      </c>
      <c r="J49" s="169">
        <v>748988.39</v>
      </c>
      <c r="K49" s="75">
        <f t="shared" si="0"/>
        <v>0.24611133366884752</v>
      </c>
    </row>
    <row r="50" spans="1:11" outlineLevel="1">
      <c r="A50" s="112" t="s">
        <v>12372</v>
      </c>
      <c r="B50" s="71"/>
      <c r="C50" s="150"/>
      <c r="D50" s="151"/>
      <c r="E50" s="150"/>
      <c r="F50" s="72"/>
      <c r="G50" s="70"/>
      <c r="H50" s="170"/>
      <c r="I50" s="169">
        <f>SUBTOTAL(9,I42:I49)</f>
        <v>1529675.7399999998</v>
      </c>
      <c r="J50" s="169"/>
      <c r="K50" s="75"/>
    </row>
    <row r="51" spans="1:11" ht="38.25" outlineLevel="2">
      <c r="A51" s="111" t="s">
        <v>12202</v>
      </c>
      <c r="B51" s="71" t="s">
        <v>12309</v>
      </c>
      <c r="C51" s="150" t="s">
        <v>12310</v>
      </c>
      <c r="D51" s="151">
        <v>4260</v>
      </c>
      <c r="E51" s="150">
        <v>2003</v>
      </c>
      <c r="F51" s="72" t="s">
        <v>12364</v>
      </c>
      <c r="G51" s="70" t="s">
        <v>12365</v>
      </c>
      <c r="H51" s="170">
        <v>2980500</v>
      </c>
      <c r="I51" s="169">
        <v>151259</v>
      </c>
      <c r="J51" s="169">
        <v>151259</v>
      </c>
      <c r="K51" s="75">
        <f>1-I51/H51</f>
        <v>0.94925046133199131</v>
      </c>
    </row>
    <row r="52" spans="1:11" outlineLevel="1">
      <c r="A52" s="112" t="s">
        <v>12373</v>
      </c>
      <c r="B52" s="71"/>
      <c r="C52" s="150"/>
      <c r="D52" s="151"/>
      <c r="E52" s="150"/>
      <c r="F52" s="72"/>
      <c r="G52" s="70"/>
      <c r="H52" s="170"/>
      <c r="I52" s="169">
        <f>SUBTOTAL(9,I51:I51)</f>
        <v>151259</v>
      </c>
      <c r="J52" s="169"/>
      <c r="K52" s="75"/>
    </row>
    <row r="53" spans="1:11" ht="38.25" outlineLevel="2">
      <c r="A53" s="68" t="s">
        <v>12204</v>
      </c>
      <c r="B53" s="73" t="s">
        <v>12347</v>
      </c>
      <c r="C53" s="152" t="s">
        <v>12182</v>
      </c>
      <c r="D53" s="151" t="s">
        <v>12236</v>
      </c>
      <c r="E53" s="151">
        <v>2005</v>
      </c>
      <c r="F53" s="27" t="s">
        <v>12357</v>
      </c>
      <c r="G53" s="70" t="s">
        <v>12235</v>
      </c>
      <c r="H53" s="169">
        <v>520417</v>
      </c>
      <c r="I53" s="170">
        <v>160.15000000002328</v>
      </c>
      <c r="J53" s="169">
        <v>160.15000000002328</v>
      </c>
      <c r="K53" s="75">
        <f>1-(I53/H53)</f>
        <v>0.99969226600975747</v>
      </c>
    </row>
    <row r="54" spans="1:11" ht="38.25" outlineLevel="2">
      <c r="A54" s="68" t="s">
        <v>12204</v>
      </c>
      <c r="B54" s="73" t="s">
        <v>12335</v>
      </c>
      <c r="C54" s="150" t="s">
        <v>12182</v>
      </c>
      <c r="D54" s="151" t="s">
        <v>12183</v>
      </c>
      <c r="E54" s="151">
        <v>2005</v>
      </c>
      <c r="F54" s="72" t="s">
        <v>12357</v>
      </c>
      <c r="G54" s="70" t="s">
        <v>12184</v>
      </c>
      <c r="H54" s="169">
        <v>684000</v>
      </c>
      <c r="I54" s="169">
        <v>3364.98</v>
      </c>
      <c r="J54" s="169">
        <v>3364.98</v>
      </c>
      <c r="K54" s="75">
        <f>1-(I54/H54)</f>
        <v>0.9950804385964912</v>
      </c>
    </row>
    <row r="55" spans="1:11" outlineLevel="1">
      <c r="A55" s="113" t="s">
        <v>12386</v>
      </c>
      <c r="B55" s="73"/>
      <c r="C55" s="150"/>
      <c r="D55" s="151"/>
      <c r="E55" s="151"/>
      <c r="F55" s="72"/>
      <c r="G55" s="70"/>
      <c r="H55" s="169"/>
      <c r="I55" s="169">
        <f>SUBTOTAL(9,I53:I54)</f>
        <v>3525.1300000000233</v>
      </c>
      <c r="J55" s="169"/>
      <c r="K55" s="75"/>
    </row>
    <row r="56" spans="1:11" ht="38.25" outlineLevel="2">
      <c r="A56" s="68" t="s">
        <v>12205</v>
      </c>
      <c r="B56" s="73" t="s">
        <v>12337</v>
      </c>
      <c r="C56" s="152" t="s">
        <v>12182</v>
      </c>
      <c r="D56" s="151" t="s">
        <v>12236</v>
      </c>
      <c r="E56" s="150">
        <v>2005</v>
      </c>
      <c r="F56" s="27" t="s">
        <v>12357</v>
      </c>
      <c r="G56" s="70" t="s">
        <v>12235</v>
      </c>
      <c r="H56" s="169">
        <v>208167</v>
      </c>
      <c r="I56" s="171">
        <v>87262</v>
      </c>
      <c r="J56" s="169">
        <v>87262</v>
      </c>
      <c r="K56" s="75">
        <f>1-(I56/H56)</f>
        <v>0.58080771688115784</v>
      </c>
    </row>
    <row r="57" spans="1:11" outlineLevel="1">
      <c r="A57" s="113" t="s">
        <v>12374</v>
      </c>
      <c r="B57" s="73"/>
      <c r="C57" s="152"/>
      <c r="D57" s="151"/>
      <c r="E57" s="150"/>
      <c r="F57" s="27"/>
      <c r="G57" s="70"/>
      <c r="H57" s="169"/>
      <c r="I57" s="171">
        <f>SUBTOTAL(9,I56:I56)</f>
        <v>87262</v>
      </c>
      <c r="J57" s="169"/>
      <c r="K57" s="75"/>
    </row>
    <row r="58" spans="1:11" ht="51" outlineLevel="2">
      <c r="A58" s="74" t="s">
        <v>12207</v>
      </c>
      <c r="B58" s="71" t="s">
        <v>12208</v>
      </c>
      <c r="C58" s="150" t="s">
        <v>12182</v>
      </c>
      <c r="D58" s="151" t="s">
        <v>12183</v>
      </c>
      <c r="E58" s="153">
        <v>2005</v>
      </c>
      <c r="F58" s="72" t="s">
        <v>12357</v>
      </c>
      <c r="G58" s="70" t="s">
        <v>12184</v>
      </c>
      <c r="H58" s="169">
        <v>85500</v>
      </c>
      <c r="I58" s="169">
        <v>25979.4</v>
      </c>
      <c r="J58" s="169">
        <v>25979.4</v>
      </c>
      <c r="K58" s="75">
        <f>1-(I58/H58)</f>
        <v>0.69614736842105263</v>
      </c>
    </row>
    <row r="59" spans="1:11" ht="63.75" outlineLevel="2">
      <c r="A59" s="68" t="s">
        <v>12207</v>
      </c>
      <c r="B59" s="73" t="s">
        <v>12209</v>
      </c>
      <c r="C59" s="150" t="s">
        <v>12182</v>
      </c>
      <c r="D59" s="151" t="s">
        <v>12183</v>
      </c>
      <c r="E59" s="150">
        <v>2005</v>
      </c>
      <c r="F59" s="72" t="s">
        <v>12357</v>
      </c>
      <c r="G59" s="70" t="s">
        <v>12184</v>
      </c>
      <c r="H59" s="169">
        <v>855000</v>
      </c>
      <c r="I59" s="169">
        <v>163155.64000000001</v>
      </c>
      <c r="J59" s="169">
        <v>163155.64000000001</v>
      </c>
      <c r="K59" s="75">
        <f>1-(I59/H59)</f>
        <v>0.80917469005847953</v>
      </c>
    </row>
    <row r="60" spans="1:11" outlineLevel="1">
      <c r="A60" s="113" t="s">
        <v>12387</v>
      </c>
      <c r="B60" s="73"/>
      <c r="C60" s="150"/>
      <c r="D60" s="151"/>
      <c r="E60" s="150"/>
      <c r="F60" s="72"/>
      <c r="G60" s="70"/>
      <c r="H60" s="169"/>
      <c r="I60" s="169">
        <f>SUBTOTAL(9,I58:I59)</f>
        <v>189135.04</v>
      </c>
      <c r="J60" s="169"/>
      <c r="K60" s="75"/>
    </row>
    <row r="61" spans="1:11" ht="38.25" outlineLevel="2">
      <c r="A61" s="110" t="s">
        <v>12210</v>
      </c>
      <c r="B61" s="71" t="s">
        <v>12211</v>
      </c>
      <c r="C61" s="150" t="s">
        <v>12182</v>
      </c>
      <c r="D61" s="151" t="s">
        <v>12183</v>
      </c>
      <c r="E61" s="153">
        <v>2004</v>
      </c>
      <c r="F61" s="72" t="s">
        <v>12355</v>
      </c>
      <c r="G61" s="70" t="s">
        <v>12184</v>
      </c>
      <c r="H61" s="170">
        <v>705314</v>
      </c>
      <c r="I61" s="169">
        <v>197202.02</v>
      </c>
      <c r="J61" s="169">
        <v>197202.02</v>
      </c>
      <c r="K61" s="75">
        <f>1-(I61/H61)</f>
        <v>0.72040535137541584</v>
      </c>
    </row>
    <row r="62" spans="1:11" ht="76.5" outlineLevel="2">
      <c r="A62" s="110" t="s">
        <v>12210</v>
      </c>
      <c r="B62" s="73" t="s">
        <v>12212</v>
      </c>
      <c r="C62" s="150" t="s">
        <v>12182</v>
      </c>
      <c r="D62" s="151" t="s">
        <v>12183</v>
      </c>
      <c r="E62" s="158">
        <v>2005</v>
      </c>
      <c r="F62" s="72" t="s">
        <v>12357</v>
      </c>
      <c r="G62" s="70" t="s">
        <v>12184</v>
      </c>
      <c r="H62" s="169">
        <v>1068750</v>
      </c>
      <c r="I62" s="169">
        <v>255003.1</v>
      </c>
      <c r="J62" s="169">
        <v>255003.1</v>
      </c>
      <c r="K62" s="75">
        <f>1-(I62/H62)</f>
        <v>0.76140060818713451</v>
      </c>
    </row>
    <row r="63" spans="1:11" ht="51" outlineLevel="2">
      <c r="A63" s="76" t="s">
        <v>12210</v>
      </c>
      <c r="B63" s="70" t="s">
        <v>12230</v>
      </c>
      <c r="C63" s="150" t="s">
        <v>12182</v>
      </c>
      <c r="D63" s="153" t="s">
        <v>12228</v>
      </c>
      <c r="E63" s="150">
        <v>2003</v>
      </c>
      <c r="F63" s="70" t="s">
        <v>12361</v>
      </c>
      <c r="G63" s="70" t="s">
        <v>12184</v>
      </c>
      <c r="H63" s="173">
        <v>993500</v>
      </c>
      <c r="I63" s="163">
        <v>13953.07</v>
      </c>
      <c r="J63" s="169">
        <v>13953.07</v>
      </c>
      <c r="K63" s="75">
        <f>1-(I63/H63)</f>
        <v>0.98595564167086058</v>
      </c>
    </row>
    <row r="64" spans="1:11" ht="51" outlineLevel="2">
      <c r="A64" s="77" t="s">
        <v>12210</v>
      </c>
      <c r="B64" s="78" t="s">
        <v>12229</v>
      </c>
      <c r="C64" s="150" t="s">
        <v>12182</v>
      </c>
      <c r="D64" s="158" t="s">
        <v>12228</v>
      </c>
      <c r="E64" s="151">
        <v>2003</v>
      </c>
      <c r="F64" s="70" t="s">
        <v>12361</v>
      </c>
      <c r="G64" s="70" t="s">
        <v>12184</v>
      </c>
      <c r="H64" s="172">
        <v>248375</v>
      </c>
      <c r="I64" s="163">
        <v>100.66</v>
      </c>
      <c r="J64" s="169">
        <v>100.66</v>
      </c>
      <c r="K64" s="75">
        <f>1-(I64/H64)</f>
        <v>0.99959472571716157</v>
      </c>
    </row>
    <row r="65" spans="1:11" outlineLevel="1">
      <c r="A65" s="114" t="s">
        <v>12375</v>
      </c>
      <c r="B65" s="78"/>
      <c r="C65" s="150"/>
      <c r="D65" s="158"/>
      <c r="E65" s="151"/>
      <c r="F65" s="70"/>
      <c r="G65" s="70"/>
      <c r="H65" s="172"/>
      <c r="I65" s="163">
        <f>SUBTOTAL(9,I61:I64)</f>
        <v>466258.85</v>
      </c>
      <c r="J65" s="169"/>
      <c r="K65" s="75"/>
    </row>
    <row r="66" spans="1:11" ht="51" outlineLevel="2">
      <c r="A66" s="77" t="s">
        <v>12214</v>
      </c>
      <c r="B66" s="27" t="s">
        <v>12231</v>
      </c>
      <c r="C66" s="150" t="s">
        <v>12182</v>
      </c>
      <c r="D66" s="158" t="s">
        <v>12228</v>
      </c>
      <c r="E66" s="151">
        <v>2003</v>
      </c>
      <c r="F66" s="70" t="s">
        <v>12361</v>
      </c>
      <c r="G66" s="70" t="s">
        <v>12184</v>
      </c>
      <c r="H66" s="172">
        <v>2061512</v>
      </c>
      <c r="I66" s="163">
        <v>703257.27</v>
      </c>
      <c r="J66" s="169">
        <v>703257.27</v>
      </c>
      <c r="K66" s="75">
        <f>1-(I66/H66)</f>
        <v>0.65886336339541074</v>
      </c>
    </row>
    <row r="67" spans="1:11" ht="38.25" outlineLevel="2">
      <c r="A67" s="68" t="s">
        <v>12214</v>
      </c>
      <c r="B67" s="73" t="s">
        <v>12215</v>
      </c>
      <c r="C67" s="150" t="s">
        <v>12182</v>
      </c>
      <c r="D67" s="151" t="s">
        <v>12183</v>
      </c>
      <c r="E67" s="151">
        <v>2004</v>
      </c>
      <c r="F67" s="72" t="s">
        <v>12355</v>
      </c>
      <c r="G67" s="70" t="s">
        <v>12184</v>
      </c>
      <c r="H67" s="169">
        <v>1410628</v>
      </c>
      <c r="I67" s="169">
        <v>8781.6</v>
      </c>
      <c r="J67" s="169">
        <v>8781.6</v>
      </c>
      <c r="K67" s="75">
        <f>1-(I67/H67)</f>
        <v>0.99377468758595466</v>
      </c>
    </row>
    <row r="68" spans="1:11" outlineLevel="1">
      <c r="A68" s="113" t="s">
        <v>12388</v>
      </c>
      <c r="B68" s="73"/>
      <c r="C68" s="150"/>
      <c r="D68" s="151"/>
      <c r="E68" s="151"/>
      <c r="F68" s="72"/>
      <c r="G68" s="70"/>
      <c r="H68" s="169"/>
      <c r="I68" s="169">
        <f>SUBTOTAL(9,I66:I67)</f>
        <v>712038.87</v>
      </c>
      <c r="J68" s="169"/>
      <c r="K68" s="75"/>
    </row>
    <row r="69" spans="1:11" ht="38.25" outlineLevel="2">
      <c r="A69" s="111" t="s">
        <v>12240</v>
      </c>
      <c r="B69" s="69" t="s">
        <v>12341</v>
      </c>
      <c r="C69" s="152" t="s">
        <v>12182</v>
      </c>
      <c r="D69" s="151" t="s">
        <v>12234</v>
      </c>
      <c r="E69" s="151">
        <v>2002</v>
      </c>
      <c r="F69" s="27" t="s">
        <v>12362</v>
      </c>
      <c r="G69" s="70" t="s">
        <v>12235</v>
      </c>
      <c r="H69" s="171">
        <v>2500000</v>
      </c>
      <c r="I69" s="169">
        <v>420988</v>
      </c>
      <c r="J69" s="169">
        <v>420988</v>
      </c>
      <c r="K69" s="75">
        <f>1-(I69/H69)</f>
        <v>0.83160480000000003</v>
      </c>
    </row>
    <row r="70" spans="1:11" ht="38.25" outlineLevel="2">
      <c r="A70" s="110" t="s">
        <v>12240</v>
      </c>
      <c r="B70" s="73" t="s">
        <v>12344</v>
      </c>
      <c r="C70" s="152" t="s">
        <v>12182</v>
      </c>
      <c r="D70" s="151" t="s">
        <v>12234</v>
      </c>
      <c r="E70" s="151">
        <v>2003</v>
      </c>
      <c r="F70" s="27" t="s">
        <v>12358</v>
      </c>
      <c r="G70" s="70" t="s">
        <v>12235</v>
      </c>
      <c r="H70" s="171">
        <v>894150</v>
      </c>
      <c r="I70" s="170">
        <v>41605</v>
      </c>
      <c r="J70" s="169">
        <v>41605</v>
      </c>
      <c r="K70" s="75">
        <f>1-(I70/H70)</f>
        <v>0.95346977576469272</v>
      </c>
    </row>
    <row r="71" spans="1:11" outlineLevel="1">
      <c r="A71" s="115" t="s">
        <v>12376</v>
      </c>
      <c r="B71" s="73"/>
      <c r="C71" s="152"/>
      <c r="D71" s="151"/>
      <c r="E71" s="151"/>
      <c r="F71" s="27"/>
      <c r="G71" s="70"/>
      <c r="H71" s="171"/>
      <c r="I71" s="170">
        <f>SUBTOTAL(9,I69:I70)</f>
        <v>462593</v>
      </c>
      <c r="J71" s="169"/>
      <c r="K71" s="75"/>
    </row>
    <row r="72" spans="1:11" ht="38.25" outlineLevel="2">
      <c r="A72" s="111" t="s">
        <v>12241</v>
      </c>
      <c r="B72" s="69" t="s">
        <v>12340</v>
      </c>
      <c r="C72" s="152" t="s">
        <v>12182</v>
      </c>
      <c r="D72" s="151" t="s">
        <v>12234</v>
      </c>
      <c r="E72" s="153">
        <v>2002</v>
      </c>
      <c r="F72" s="27" t="s">
        <v>12362</v>
      </c>
      <c r="G72" s="70" t="s">
        <v>12235</v>
      </c>
      <c r="H72" s="174">
        <v>689000</v>
      </c>
      <c r="I72" s="168">
        <v>144547</v>
      </c>
      <c r="J72" s="169">
        <v>144547</v>
      </c>
      <c r="K72" s="75">
        <f>1-(I72/H72)</f>
        <v>0.79020754716981134</v>
      </c>
    </row>
    <row r="73" spans="1:11" ht="25.5" outlineLevel="1">
      <c r="A73" s="112" t="s">
        <v>12389</v>
      </c>
      <c r="B73" s="69"/>
      <c r="C73" s="152"/>
      <c r="D73" s="151"/>
      <c r="E73" s="153"/>
      <c r="F73" s="27"/>
      <c r="G73" s="70"/>
      <c r="H73" s="174"/>
      <c r="I73" s="168">
        <f>SUBTOTAL(9,I72:I72)</f>
        <v>144547</v>
      </c>
      <c r="J73" s="169"/>
      <c r="K73" s="75"/>
    </row>
    <row r="74" spans="1:11" ht="38.25" outlineLevel="2">
      <c r="A74" s="111" t="s">
        <v>12242</v>
      </c>
      <c r="B74" s="69" t="s">
        <v>12336</v>
      </c>
      <c r="C74" s="152" t="s">
        <v>12182</v>
      </c>
      <c r="D74" s="151" t="s">
        <v>12234</v>
      </c>
      <c r="E74" s="151">
        <v>2002</v>
      </c>
      <c r="F74" s="27" t="s">
        <v>12362</v>
      </c>
      <c r="G74" s="70" t="s">
        <v>12235</v>
      </c>
      <c r="H74" s="171">
        <v>500000</v>
      </c>
      <c r="I74" s="169">
        <v>244199.78</v>
      </c>
      <c r="J74" s="169">
        <v>244199.78</v>
      </c>
      <c r="K74" s="75">
        <f>1-(I74/H74)</f>
        <v>0.51160044000000005</v>
      </c>
    </row>
    <row r="75" spans="1:11" outlineLevel="1">
      <c r="A75" s="112" t="s">
        <v>12390</v>
      </c>
      <c r="B75" s="69"/>
      <c r="C75" s="152"/>
      <c r="D75" s="151"/>
      <c r="E75" s="151"/>
      <c r="F75" s="27"/>
      <c r="G75" s="70"/>
      <c r="H75" s="171"/>
      <c r="I75" s="169">
        <f>SUBTOTAL(9,I74:I74)</f>
        <v>244199.78</v>
      </c>
      <c r="J75" s="169"/>
      <c r="K75" s="75"/>
    </row>
    <row r="76" spans="1:11" ht="38.25" outlineLevel="2">
      <c r="A76" s="76" t="s">
        <v>12216</v>
      </c>
      <c r="B76" s="70" t="s">
        <v>12232</v>
      </c>
      <c r="C76" s="150" t="s">
        <v>12182</v>
      </c>
      <c r="D76" s="153" t="s">
        <v>12228</v>
      </c>
      <c r="E76" s="151">
        <v>2002</v>
      </c>
      <c r="F76" s="70" t="s">
        <v>12363</v>
      </c>
      <c r="G76" s="70" t="s">
        <v>12184</v>
      </c>
      <c r="H76" s="173">
        <v>2914821</v>
      </c>
      <c r="I76" s="163">
        <v>2164721.02</v>
      </c>
      <c r="J76" s="169">
        <v>2164721.02</v>
      </c>
      <c r="K76" s="75">
        <f>1-(I76/H76)</f>
        <v>0.25733998073981212</v>
      </c>
    </row>
    <row r="77" spans="1:11" ht="38.25" outlineLevel="2">
      <c r="A77" s="76" t="s">
        <v>12216</v>
      </c>
      <c r="B77" s="70" t="s">
        <v>12233</v>
      </c>
      <c r="C77" s="150" t="s">
        <v>12182</v>
      </c>
      <c r="D77" s="153" t="s">
        <v>12228</v>
      </c>
      <c r="E77" s="158">
        <v>2002</v>
      </c>
      <c r="F77" s="70" t="s">
        <v>12363</v>
      </c>
      <c r="G77" s="70" t="s">
        <v>12184</v>
      </c>
      <c r="H77" s="172">
        <v>1700312</v>
      </c>
      <c r="I77" s="163">
        <v>614148.36</v>
      </c>
      <c r="J77" s="169">
        <v>614148.36</v>
      </c>
      <c r="K77" s="75">
        <f>1-(I77/H77)</f>
        <v>0.63880254917920953</v>
      </c>
    </row>
    <row r="78" spans="1:11" outlineLevel="1">
      <c r="A78" s="116" t="s">
        <v>12377</v>
      </c>
      <c r="B78" s="70"/>
      <c r="C78" s="150"/>
      <c r="D78" s="153"/>
      <c r="E78" s="158"/>
      <c r="F78" s="70"/>
      <c r="G78" s="70"/>
      <c r="H78" s="172"/>
      <c r="I78" s="163">
        <f>SUBTOTAL(9,I76:I77)</f>
        <v>2778869.38</v>
      </c>
      <c r="J78" s="169"/>
      <c r="K78" s="75"/>
    </row>
    <row r="79" spans="1:11" ht="63.75" outlineLevel="2">
      <c r="A79" s="68" t="s">
        <v>12218</v>
      </c>
      <c r="B79" s="73" t="s">
        <v>12219</v>
      </c>
      <c r="C79" s="150" t="s">
        <v>12182</v>
      </c>
      <c r="D79" s="151" t="s">
        <v>12183</v>
      </c>
      <c r="E79" s="151">
        <v>2005</v>
      </c>
      <c r="F79" s="72" t="s">
        <v>12357</v>
      </c>
      <c r="G79" s="70" t="s">
        <v>12184</v>
      </c>
      <c r="H79" s="169">
        <v>855000</v>
      </c>
      <c r="I79" s="169">
        <v>193667</v>
      </c>
      <c r="J79" s="169">
        <v>193667</v>
      </c>
      <c r="K79" s="75">
        <f>1-(I79/H79)</f>
        <v>0.77348888888888889</v>
      </c>
    </row>
    <row r="80" spans="1:11" outlineLevel="1">
      <c r="A80" s="113" t="s">
        <v>12391</v>
      </c>
      <c r="B80" s="73"/>
      <c r="C80" s="150"/>
      <c r="D80" s="151"/>
      <c r="E80" s="151"/>
      <c r="F80" s="72"/>
      <c r="G80" s="70"/>
      <c r="H80" s="169"/>
      <c r="I80" s="169">
        <f>SUBTOTAL(9,I79:I79)</f>
        <v>193667</v>
      </c>
      <c r="J80" s="169"/>
      <c r="K80" s="75"/>
    </row>
    <row r="81" spans="1:11" ht="38.25" outlineLevel="2">
      <c r="A81" s="76" t="s">
        <v>12409</v>
      </c>
      <c r="B81" s="70" t="s">
        <v>12410</v>
      </c>
      <c r="C81" s="150" t="s">
        <v>12182</v>
      </c>
      <c r="D81" s="153" t="s">
        <v>12234</v>
      </c>
      <c r="E81" s="158">
        <v>2001</v>
      </c>
      <c r="F81" s="70" t="s">
        <v>12411</v>
      </c>
      <c r="G81" s="70" t="s">
        <v>12235</v>
      </c>
      <c r="H81" s="172">
        <v>879000</v>
      </c>
      <c r="I81" s="163">
        <v>58620.23</v>
      </c>
      <c r="J81" s="169">
        <v>58620.23</v>
      </c>
      <c r="K81" s="75">
        <f>1-I81/H81</f>
        <v>0.93331031854379976</v>
      </c>
    </row>
    <row r="82" spans="1:11" outlineLevel="1">
      <c r="A82" s="116" t="s">
        <v>12412</v>
      </c>
      <c r="B82" s="70"/>
      <c r="C82" s="150"/>
      <c r="D82" s="153"/>
      <c r="E82" s="158"/>
      <c r="F82" s="70"/>
      <c r="G82" s="70"/>
      <c r="H82" s="172"/>
      <c r="I82" s="163">
        <f>SUBTOTAL(9,I81:I81)</f>
        <v>58620.23</v>
      </c>
      <c r="J82" s="169"/>
      <c r="K82" s="75"/>
    </row>
    <row r="83" spans="1:11" ht="63.75" outlineLevel="2">
      <c r="A83" s="68" t="s">
        <v>12220</v>
      </c>
      <c r="B83" s="73" t="s">
        <v>12221</v>
      </c>
      <c r="C83" s="150" t="s">
        <v>12182</v>
      </c>
      <c r="D83" s="151" t="s">
        <v>12183</v>
      </c>
      <c r="E83" s="158">
        <v>2005</v>
      </c>
      <c r="F83" s="72" t="s">
        <v>12357</v>
      </c>
      <c r="G83" s="70" t="s">
        <v>12184</v>
      </c>
      <c r="H83" s="170">
        <v>2137500</v>
      </c>
      <c r="I83" s="169">
        <v>59.5</v>
      </c>
      <c r="J83" s="169">
        <v>59.5</v>
      </c>
      <c r="K83" s="75">
        <f>1-(I83/H83)</f>
        <v>0.99997216374269005</v>
      </c>
    </row>
    <row r="84" spans="1:11" outlineLevel="1">
      <c r="A84" s="113" t="s">
        <v>12392</v>
      </c>
      <c r="B84" s="73"/>
      <c r="C84" s="150"/>
      <c r="D84" s="151"/>
      <c r="E84" s="158"/>
      <c r="F84" s="72"/>
      <c r="G84" s="70"/>
      <c r="H84" s="170"/>
      <c r="I84" s="169">
        <f>SUBTOTAL(9,I83:I83)</f>
        <v>59.5</v>
      </c>
      <c r="J84" s="169"/>
      <c r="K84" s="75"/>
    </row>
    <row r="85" spans="1:11" ht="38.25" outlineLevel="2">
      <c r="A85" s="74" t="s">
        <v>12222</v>
      </c>
      <c r="B85" s="71" t="s">
        <v>12224</v>
      </c>
      <c r="C85" s="150" t="s">
        <v>12182</v>
      </c>
      <c r="D85" s="150" t="s">
        <v>12183</v>
      </c>
      <c r="E85" s="150">
        <v>2004</v>
      </c>
      <c r="F85" s="72" t="s">
        <v>12355</v>
      </c>
      <c r="G85" s="70" t="s">
        <v>12184</v>
      </c>
      <c r="H85" s="170">
        <v>1410628</v>
      </c>
      <c r="I85" s="163">
        <v>1071968.3600000001</v>
      </c>
      <c r="J85" s="169">
        <v>1071968.3600000001</v>
      </c>
      <c r="K85" s="75">
        <f>1-(I85/H85)</f>
        <v>0.24007721383667413</v>
      </c>
    </row>
    <row r="86" spans="1:11" ht="38.25" outlineLevel="2">
      <c r="A86" s="111" t="s">
        <v>12222</v>
      </c>
      <c r="B86" s="71" t="s">
        <v>12223</v>
      </c>
      <c r="C86" s="150" t="s">
        <v>12182</v>
      </c>
      <c r="D86" s="151" t="s">
        <v>12183</v>
      </c>
      <c r="E86" s="150">
        <v>2004</v>
      </c>
      <c r="F86" s="72" t="s">
        <v>12355</v>
      </c>
      <c r="G86" s="70" t="s">
        <v>12184</v>
      </c>
      <c r="H86" s="170">
        <v>1880837</v>
      </c>
      <c r="I86" s="169">
        <v>33367.699999999997</v>
      </c>
      <c r="J86" s="169">
        <v>33367.699999999997</v>
      </c>
      <c r="K86" s="75">
        <f>1-(I86/H86)</f>
        <v>0.98225912186967823</v>
      </c>
    </row>
    <row r="87" spans="1:11" ht="13.5" outlineLevel="1" thickBot="1">
      <c r="A87" s="140" t="s">
        <v>12393</v>
      </c>
      <c r="B87" s="138"/>
      <c r="C87" s="154"/>
      <c r="D87" s="155"/>
      <c r="E87" s="154"/>
      <c r="F87" s="141"/>
      <c r="G87" s="139"/>
      <c r="H87" s="175"/>
      <c r="I87" s="176">
        <f>SUBTOTAL(9,I85:I86)</f>
        <v>1105336.06</v>
      </c>
      <c r="J87" s="176"/>
      <c r="K87" s="142"/>
    </row>
    <row r="88" spans="1:11" ht="13.5" thickBot="1">
      <c r="A88" s="133" t="s">
        <v>11247</v>
      </c>
      <c r="B88" s="129"/>
      <c r="C88" s="129"/>
      <c r="D88" s="130"/>
      <c r="E88" s="129"/>
      <c r="F88" s="134"/>
      <c r="G88" s="132"/>
      <c r="H88" s="177"/>
      <c r="I88" s="178">
        <f>SUBTOTAL(9,I7:I86)</f>
        <v>18973403.18</v>
      </c>
      <c r="J88" s="178"/>
      <c r="K88" s="135"/>
    </row>
    <row r="92" spans="1:11">
      <c r="A92" s="201"/>
      <c r="B92" s="202"/>
      <c r="C92" s="202"/>
      <c r="D92" s="202"/>
      <c r="E92" s="202"/>
      <c r="F92" s="202"/>
    </row>
  </sheetData>
  <autoFilter ref="A6:K86">
    <sortState ref="A6:K61">
      <sortCondition ref="A5:A61"/>
    </sortState>
  </autoFilter>
  <mergeCells count="5">
    <mergeCell ref="A1:K1"/>
    <mergeCell ref="A2:K2"/>
    <mergeCell ref="A3:K3"/>
    <mergeCell ref="A4:K4"/>
    <mergeCell ref="A92:F92"/>
  </mergeCells>
  <printOptions horizontalCentered="1"/>
  <pageMargins left="0.7" right="0.7" top="0.5" bottom="0.5" header="0.3" footer="0.3"/>
  <pageSetup paperSize="5" scale="91" fitToHeight="0" orientation="landscape" r:id="rId1"/>
  <headerFooter>
    <oddHeader>&amp;RPublication Date 3/7/2016</oddHeader>
  </headerFooter>
  <rowBreaks count="25" manualBreakCount="25">
    <brk id="11" max="10" man="1"/>
    <brk id="15" max="10" man="1"/>
    <brk id="20" max="10" man="1"/>
    <brk id="25" max="10" man="1"/>
    <brk id="28" max="10" man="1"/>
    <brk id="31" max="10" man="1"/>
    <brk id="33" max="10" man="1"/>
    <brk id="37" max="10" man="1"/>
    <brk id="39" max="10" man="1"/>
    <brk id="41" max="10" man="1"/>
    <brk id="50" max="10" man="1"/>
    <brk id="52" max="10" man="1"/>
    <brk id="55" max="10" man="1"/>
    <brk id="57" max="10" man="1"/>
    <brk id="60" max="10" man="1"/>
    <brk id="65" max="10" man="1"/>
    <brk id="68" max="10" man="1"/>
    <brk id="71" max="10" man="1"/>
    <brk id="73" max="10" man="1"/>
    <brk id="75" max="10" man="1"/>
    <brk id="78" max="10" man="1"/>
    <brk id="80" max="10" man="1"/>
    <brk id="82" max="10" man="1"/>
    <brk id="84" max="10" man="1"/>
    <brk id="8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Demo by State &lt;10%</vt:lpstr>
      <vt:lpstr>Demo by State &gt;10%</vt:lpstr>
      <vt:lpstr>Unallocated Earmarks &lt; 10%</vt:lpstr>
      <vt:lpstr>Unallocated Earmarks &gt; 10%</vt:lpstr>
      <vt:lpstr>'Demo by State &lt;10%'!Print_Area</vt:lpstr>
      <vt:lpstr>'Demo by State &gt;10%'!Print_Area</vt:lpstr>
      <vt:lpstr>'Unallocated Earmarks &lt; 10%'!Print_Area</vt:lpstr>
      <vt:lpstr>'Unallocated Earmarks &gt; 10%'!Print_Area</vt:lpstr>
      <vt:lpstr>'Demo by State &lt;10%'!Print_Titles</vt:lpstr>
      <vt:lpstr>'Demo by State &gt;10%'!Print_Titles</vt:lpstr>
      <vt:lpstr>'Unallocated Earmarks &lt; 10%'!Print_Titles</vt:lpstr>
      <vt:lpstr>'Unallocated Earmarks &gt; 10%'!Print_Titles</vt:lpstr>
    </vt:vector>
  </TitlesOfParts>
  <Company>FHWA-OCFO-FMIS Team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FMIS Team Leader</dc:title>
  <dc:subject>Earmarks - all unob'd</dc:subject>
  <dc:creator>Donna L. Jones, 202-366-2924</dc:creator>
  <cp:keywords>demo</cp:keywords>
  <cp:lastModifiedBy>DeSimone, Anthony (FHWA)</cp:lastModifiedBy>
  <cp:lastPrinted>2016-03-04T22:09:47Z</cp:lastPrinted>
  <dcterms:created xsi:type="dcterms:W3CDTF">2011-01-11T17:25:23Z</dcterms:created>
  <dcterms:modified xsi:type="dcterms:W3CDTF">2016-03-04T22:10:17Z</dcterms:modified>
</cp:coreProperties>
</file>