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C:\pw-work\d0561506\"/>
    </mc:Choice>
  </mc:AlternateContent>
  <xr:revisionPtr revIDLastSave="0" documentId="13_ncr:1_{3C33921E-16AD-4EB9-9C70-F768DBFB742E}" xr6:coauthVersionLast="47" xr6:coauthVersionMax="47" xr10:uidLastSave="{00000000-0000-0000-0000-000000000000}"/>
  <bookViews>
    <workbookView xWindow="1875" yWindow="2370" windowWidth="22110" windowHeight="10245" xr2:uid="{00000000-000D-0000-FFFF-FFFF00000000}"/>
  </bookViews>
  <sheets>
    <sheet name="Information" sheetId="3" r:id="rId1"/>
    <sheet name="Sheet" sheetId="35" r:id="rId2"/>
    <sheet name="Page 1" sheetId="24" r:id="rId3"/>
  </sheets>
  <definedNames>
    <definedName name="Base">Information!$C$17</definedName>
    <definedName name="Data.rows" comment="Rows of data">Information!$D$18</definedName>
    <definedName name="Data_col">Information!$C$15</definedName>
    <definedName name="Filename" localSheetId="1">Sheet!$C$3</definedName>
    <definedName name="Header" localSheetId="1">Sheet!$A$12</definedName>
    <definedName name="Heading">Information!$E$20</definedName>
    <definedName name="Location">Information!$C$14</definedName>
    <definedName name="Max_rows">Information!$C$18</definedName>
    <definedName name="Min_rows">Information!$C$16</definedName>
    <definedName name="Needed">Information!$D$11</definedName>
    <definedName name="NPS.Drwg">Information!$C$10</definedName>
    <definedName name="NPS.PMIS">Information!$C$9</definedName>
    <definedName name="Order">Information!$B$25:$D$45</definedName>
    <definedName name="_xlnm.Print_Area" localSheetId="2">'Page 1'!$A$1:$I$12</definedName>
    <definedName name="_xlnm.Print_Area" localSheetId="1">Sheet!$C$7:$R$55</definedName>
    <definedName name="Project">Information!$C$8</definedName>
    <definedName name="Sheet">Information!$C$11</definedName>
    <definedName name="Sheet.number" localSheetId="1">Sheet!$B$2</definedName>
    <definedName name="Show_totals">Information!$C$13</definedName>
    <definedName name="Start.Row">Information!$D$16</definedName>
    <definedName name="Table.rows" comment="Maximum rows in table">Information!$D$19</definedName>
    <definedName name="Time" localSheetId="1">Sheet!$C$5</definedName>
    <definedName name="Title">Information!$C$12</definedName>
    <definedName name="Total" comment="Total number of sheets">Information!$D$45</definedName>
    <definedName name="Totals" localSheetId="1">Sheet!$B$4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3" l="1"/>
  <c r="C26" i="3"/>
  <c r="C27" i="3"/>
  <c r="C28" i="3"/>
  <c r="C29" i="3"/>
  <c r="C30" i="3"/>
  <c r="C31" i="3"/>
  <c r="C32" i="3"/>
  <c r="C33" i="3"/>
  <c r="C34" i="3"/>
  <c r="C35" i="3"/>
  <c r="C36" i="3"/>
  <c r="C37" i="3"/>
  <c r="C38" i="3"/>
  <c r="C39" i="3"/>
  <c r="C40" i="3"/>
  <c r="C41" i="3"/>
  <c r="C42" i="3"/>
  <c r="C43" i="3"/>
  <c r="C44" i="3"/>
  <c r="E20" i="3"/>
  <c r="J9" i="35" l="1"/>
  <c r="E9" i="35"/>
  <c r="C8" i="35" l="1"/>
  <c r="C49" i="35"/>
  <c r="Q7" i="35" l="1" a="1"/>
  <c r="Q7" i="35" s="1"/>
  <c r="E6" i="35"/>
  <c r="F6" i="35" s="1"/>
  <c r="G6" i="35" s="1"/>
  <c r="H6" i="35" s="1"/>
  <c r="I6" i="35" s="1"/>
  <c r="J6" i="35" s="1"/>
  <c r="K6" i="35" s="1"/>
  <c r="L6" i="35" s="1"/>
  <c r="M6" i="35" s="1"/>
  <c r="C5" i="35"/>
  <c r="C3" i="35"/>
  <c r="B3" i="35" s="1"/>
  <c r="M2" i="35"/>
  <c r="A3" i="3" l="1"/>
  <c r="A4" i="3" s="1"/>
  <c r="D29" i="3"/>
  <c r="D33" i="3"/>
  <c r="D32" i="3"/>
  <c r="D39" i="3"/>
  <c r="D34" i="3"/>
  <c r="D16" i="3"/>
  <c r="F25" i="3"/>
  <c r="D37" i="3"/>
  <c r="D42" i="3"/>
  <c r="D36" i="3"/>
  <c r="D35" i="3"/>
  <c r="D14" i="3"/>
  <c r="D30" i="3"/>
  <c r="D25" i="3"/>
  <c r="D31" i="3"/>
  <c r="D41" i="3"/>
  <c r="D40" i="3"/>
  <c r="D44" i="3"/>
  <c r="D43" i="3"/>
  <c r="D38" i="3"/>
  <c r="B2" i="35" l="1"/>
  <c r="D17" i="3"/>
  <c r="F26" i="3"/>
  <c r="D26" i="3"/>
  <c r="F27" i="3" l="1"/>
  <c r="F17" i="3"/>
  <c r="D27" i="3"/>
  <c r="D28" i="3"/>
  <c r="D45" i="3" l="1"/>
  <c r="F28" i="3"/>
  <c r="F18" i="3"/>
  <c r="D18" i="3"/>
  <c r="D19" i="3" l="1"/>
  <c r="F29" i="3"/>
  <c r="E25" i="3" l="1"/>
  <c r="F30" i="3"/>
  <c r="A12" i="35" l="1"/>
  <c r="G25" i="3"/>
  <c r="E26" i="3"/>
  <c r="F31" i="3"/>
  <c r="G26" i="3" l="1"/>
  <c r="E27" i="3"/>
  <c r="A13" i="35"/>
  <c r="F32" i="3"/>
  <c r="F38" i="35"/>
  <c r="G30" i="35"/>
  <c r="J39" i="35"/>
  <c r="L28" i="35"/>
  <c r="G40" i="35"/>
  <c r="K33" i="35"/>
  <c r="M44" i="35"/>
  <c r="H47" i="35"/>
  <c r="J36" i="35"/>
  <c r="L41" i="35"/>
  <c r="K19" i="35"/>
  <c r="J45" i="35"/>
  <c r="I18" i="35"/>
  <c r="I27" i="35"/>
  <c r="L20" i="35"/>
  <c r="E44" i="35"/>
  <c r="K29" i="35"/>
  <c r="K32" i="35"/>
  <c r="L40" i="35"/>
  <c r="M24" i="35"/>
  <c r="J47" i="35"/>
  <c r="G45" i="35"/>
  <c r="H37" i="35"/>
  <c r="L16" i="35"/>
  <c r="L22" i="35"/>
  <c r="J37" i="35"/>
  <c r="J19" i="35"/>
  <c r="L15" i="35"/>
  <c r="M37" i="35"/>
  <c r="K18" i="35"/>
  <c r="I26" i="35"/>
  <c r="L45" i="35"/>
  <c r="K26" i="35"/>
  <c r="H42" i="35"/>
  <c r="K42" i="35"/>
  <c r="H30" i="35"/>
  <c r="E43" i="35"/>
  <c r="K45" i="35"/>
  <c r="G17" i="35"/>
  <c r="L18" i="35"/>
  <c r="H25" i="35"/>
  <c r="H29" i="35"/>
  <c r="M32" i="35"/>
  <c r="E35" i="35"/>
  <c r="E27" i="35"/>
  <c r="L13" i="35"/>
  <c r="F19" i="35"/>
  <c r="J35" i="35"/>
  <c r="H27" i="35"/>
  <c r="J25" i="35"/>
  <c r="G38" i="35"/>
  <c r="H35" i="35"/>
  <c r="M19" i="35"/>
  <c r="G34" i="35"/>
  <c r="L23" i="35"/>
  <c r="J33" i="35"/>
  <c r="E41" i="35"/>
  <c r="E19" i="35"/>
  <c r="J24" i="35"/>
  <c r="J13" i="35"/>
  <c r="K38" i="35"/>
  <c r="F33" i="35"/>
  <c r="G27" i="35"/>
  <c r="E24" i="35"/>
  <c r="L44" i="35"/>
  <c r="J20" i="35"/>
  <c r="L30" i="35"/>
  <c r="G18" i="35"/>
  <c r="H22" i="35"/>
  <c r="I32" i="35"/>
  <c r="J41" i="35"/>
  <c r="E33" i="35"/>
  <c r="G26" i="35"/>
  <c r="H20" i="35"/>
  <c r="I13" i="35"/>
  <c r="I36" i="35"/>
  <c r="M23" i="35"/>
  <c r="I41" i="35"/>
  <c r="F43" i="35"/>
  <c r="M15" i="35"/>
  <c r="H32" i="35"/>
  <c r="H26" i="35"/>
  <c r="K23" i="35"/>
  <c r="L38" i="35"/>
  <c r="L32" i="35"/>
  <c r="J40" i="35"/>
  <c r="I38" i="35"/>
  <c r="M28" i="35"/>
  <c r="I15" i="35"/>
  <c r="M42" i="35"/>
  <c r="G46" i="35"/>
  <c r="M26" i="35"/>
  <c r="H17" i="35"/>
  <c r="K30" i="35"/>
  <c r="J15" i="35"/>
  <c r="F44" i="35"/>
  <c r="E21" i="35"/>
  <c r="J30" i="35"/>
  <c r="F23" i="35"/>
  <c r="F42" i="35"/>
  <c r="M39" i="35"/>
  <c r="F16" i="35"/>
  <c r="L37" i="35"/>
  <c r="G22" i="35"/>
  <c r="F13" i="35"/>
  <c r="J17" i="35"/>
  <c r="E16" i="35"/>
  <c r="H36" i="35"/>
  <c r="K44" i="35"/>
  <c r="E25" i="35"/>
  <c r="F30" i="35"/>
  <c r="H43" i="35"/>
  <c r="J27" i="35"/>
  <c r="G15" i="35"/>
  <c r="F17" i="35"/>
  <c r="J26" i="35"/>
  <c r="L31" i="35"/>
  <c r="E18" i="35"/>
  <c r="J43" i="35"/>
  <c r="M47" i="35"/>
  <c r="E29" i="35"/>
  <c r="M35" i="35"/>
  <c r="J42" i="35"/>
  <c r="M25" i="35"/>
  <c r="F45" i="35"/>
  <c r="H16" i="35"/>
  <c r="L24" i="35"/>
  <c r="E26" i="35"/>
  <c r="F20" i="35"/>
  <c r="L35" i="35"/>
  <c r="I33" i="35"/>
  <c r="F15" i="35"/>
  <c r="M34" i="35"/>
  <c r="H24" i="35"/>
  <c r="J38" i="35"/>
  <c r="I19" i="35"/>
  <c r="G44" i="35"/>
  <c r="K24" i="35"/>
  <c r="J21" i="35"/>
  <c r="E46" i="35"/>
  <c r="L46" i="35"/>
  <c r="I14" i="35"/>
  <c r="E36" i="35"/>
  <c r="G32" i="35"/>
  <c r="J46" i="35"/>
  <c r="E39" i="35"/>
  <c r="I25" i="35"/>
  <c r="I35" i="35"/>
  <c r="G43" i="35"/>
  <c r="I34" i="35"/>
  <c r="H31" i="35"/>
  <c r="H44" i="35"/>
  <c r="K46" i="35"/>
  <c r="L26" i="35"/>
  <c r="M21" i="35"/>
  <c r="K27" i="35"/>
  <c r="G33" i="35"/>
  <c r="F32" i="35"/>
  <c r="E14" i="35"/>
  <c r="J16" i="35"/>
  <c r="F35" i="35"/>
  <c r="I24" i="35"/>
  <c r="K35" i="35"/>
  <c r="L33" i="35"/>
  <c r="K15" i="35"/>
  <c r="E45" i="35"/>
  <c r="F46" i="35"/>
  <c r="G20" i="35"/>
  <c r="K47" i="35"/>
  <c r="I16" i="35"/>
  <c r="J32" i="35"/>
  <c r="F18" i="35"/>
  <c r="G23" i="35"/>
  <c r="K37" i="35"/>
  <c r="L25" i="35"/>
  <c r="M14" i="35"/>
  <c r="H13" i="35"/>
  <c r="J14" i="35"/>
  <c r="I39" i="35"/>
  <c r="M16" i="35"/>
  <c r="E31" i="35"/>
  <c r="K21" i="35"/>
  <c r="E42" i="35"/>
  <c r="H39" i="35"/>
  <c r="H33" i="35"/>
  <c r="M46" i="35"/>
  <c r="I42" i="35"/>
  <c r="G31" i="35"/>
  <c r="G47" i="35"/>
  <c r="M18" i="35"/>
  <c r="F37" i="35"/>
  <c r="J44" i="35"/>
  <c r="K34" i="35"/>
  <c r="M43" i="35"/>
  <c r="L27" i="35"/>
  <c r="E34" i="35"/>
  <c r="M40" i="35"/>
  <c r="H40" i="35"/>
  <c r="G36" i="35"/>
  <c r="G29" i="35"/>
  <c r="E40" i="35"/>
  <c r="M38" i="35"/>
  <c r="F24" i="35"/>
  <c r="G37" i="35"/>
  <c r="M31" i="35"/>
  <c r="M29" i="35"/>
  <c r="L17" i="35"/>
  <c r="F26" i="35"/>
  <c r="E30" i="35"/>
  <c r="G13" i="35"/>
  <c r="K17" i="35"/>
  <c r="E17" i="35"/>
  <c r="H21" i="35"/>
  <c r="K40" i="35"/>
  <c r="I30" i="35"/>
  <c r="L14" i="35"/>
  <c r="I37" i="35"/>
  <c r="L39" i="35"/>
  <c r="K22" i="35"/>
  <c r="M33" i="35"/>
  <c r="K41" i="35"/>
  <c r="K43" i="35"/>
  <c r="J22" i="35"/>
  <c r="G24" i="35"/>
  <c r="H18" i="35"/>
  <c r="F34" i="35"/>
  <c r="I17" i="35"/>
  <c r="L43" i="35"/>
  <c r="G21" i="35"/>
  <c r="M17" i="35"/>
  <c r="M20" i="35"/>
  <c r="I43" i="35"/>
  <c r="I21" i="35"/>
  <c r="I47" i="35"/>
  <c r="K14" i="35"/>
  <c r="G28" i="35"/>
  <c r="F39" i="35"/>
  <c r="F27" i="35"/>
  <c r="M13" i="35"/>
  <c r="K13" i="35"/>
  <c r="M41" i="35"/>
  <c r="H14" i="35"/>
  <c r="J29" i="35"/>
  <c r="H19" i="35"/>
  <c r="E28" i="35"/>
  <c r="F31" i="35"/>
  <c r="G25" i="35"/>
  <c r="K25" i="35"/>
  <c r="G16" i="35"/>
  <c r="F25" i="35"/>
  <c r="E22" i="35"/>
  <c r="F40" i="35"/>
  <c r="H15" i="35"/>
  <c r="E23" i="35"/>
  <c r="M22" i="35"/>
  <c r="L19" i="35"/>
  <c r="E38" i="35"/>
  <c r="E15" i="35"/>
  <c r="K20" i="35"/>
  <c r="K28" i="35"/>
  <c r="I45" i="35"/>
  <c r="E20" i="35"/>
  <c r="G42" i="35"/>
  <c r="L42" i="35"/>
  <c r="L36" i="35"/>
  <c r="F47" i="35"/>
  <c r="F41" i="35"/>
  <c r="H38" i="35"/>
  <c r="F21" i="35"/>
  <c r="I28" i="35"/>
  <c r="J31" i="35"/>
  <c r="M45" i="35"/>
  <c r="K36" i="35"/>
  <c r="G14" i="35"/>
  <c r="I29" i="35"/>
  <c r="F14" i="35"/>
  <c r="I31" i="35"/>
  <c r="K31" i="35"/>
  <c r="L29" i="35"/>
  <c r="F29" i="35"/>
  <c r="K16" i="35"/>
  <c r="G39" i="35"/>
  <c r="H34" i="35"/>
  <c r="M27" i="35"/>
  <c r="E32" i="35"/>
  <c r="M36" i="35"/>
  <c r="I23" i="35"/>
  <c r="E47" i="35"/>
  <c r="G41" i="35"/>
  <c r="K39" i="35"/>
  <c r="I40" i="35"/>
  <c r="F28" i="35"/>
  <c r="I20" i="35"/>
  <c r="G35" i="35"/>
  <c r="I46" i="35"/>
  <c r="H45" i="35"/>
  <c r="E37" i="35"/>
  <c r="J23" i="35"/>
  <c r="F36" i="35"/>
  <c r="L21" i="35"/>
  <c r="L34" i="35"/>
  <c r="H28" i="35"/>
  <c r="H23" i="35"/>
  <c r="M30" i="35"/>
  <c r="F22" i="35"/>
  <c r="G19" i="35"/>
  <c r="H41" i="35"/>
  <c r="J34" i="35"/>
  <c r="J18" i="35"/>
  <c r="H46" i="35"/>
  <c r="E13" i="35"/>
  <c r="I22" i="35"/>
  <c r="I44" i="35"/>
  <c r="L47" i="35"/>
  <c r="J28" i="35"/>
  <c r="G27" i="3" l="1"/>
  <c r="E28" i="3"/>
  <c r="F33" i="3"/>
  <c r="G28" i="3" l="1"/>
  <c r="E29" i="3"/>
  <c r="F34" i="3"/>
  <c r="G29" i="3" l="1"/>
  <c r="E30" i="3"/>
  <c r="F35" i="3"/>
  <c r="G30" i="3" l="1"/>
  <c r="E31" i="3"/>
  <c r="F36" i="3"/>
  <c r="G31" i="3" l="1"/>
  <c r="E32" i="3"/>
  <c r="F37" i="3"/>
  <c r="G32" i="3" l="1"/>
  <c r="E33" i="3"/>
  <c r="F38" i="3"/>
  <c r="G33" i="3" l="1"/>
  <c r="E34" i="3"/>
  <c r="F39" i="3"/>
  <c r="G34" i="3" l="1"/>
  <c r="E35" i="3"/>
  <c r="F40" i="3"/>
  <c r="G35" i="3" l="1"/>
  <c r="E36" i="3"/>
  <c r="F41" i="3"/>
  <c r="G36" i="3" l="1"/>
  <c r="E37" i="3"/>
  <c r="F42" i="3"/>
  <c r="G37" i="3" l="1"/>
  <c r="E38" i="3"/>
  <c r="F43" i="3"/>
  <c r="G38" i="3" l="1"/>
  <c r="E39" i="3"/>
  <c r="F44" i="3"/>
  <c r="G39" i="3" l="1"/>
  <c r="E40" i="3"/>
  <c r="G40" i="3" l="1"/>
  <c r="E41" i="3"/>
  <c r="G41" i="3" l="1"/>
  <c r="E42" i="3"/>
  <c r="G42" i="3" l="1"/>
  <c r="E43" i="3"/>
  <c r="G43" i="3" l="1"/>
  <c r="E44" i="3"/>
  <c r="G44" i="3" l="1"/>
  <c r="E45" i="3"/>
  <c r="F45" i="3" s="1"/>
  <c r="D11" i="3"/>
  <c r="B4" i="3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<sst xmlns="http://schemas.openxmlformats.org/spreadsheetml/2006/main" count="100" uniqueCount="84">
  <si>
    <t>Project:</t>
  </si>
  <si>
    <t>Filename</t>
  </si>
  <si>
    <t>Sheet Information</t>
  </si>
  <si>
    <t>Time</t>
  </si>
  <si>
    <t>Information</t>
  </si>
  <si>
    <r>
      <t>Note:</t>
    </r>
    <r>
      <rPr>
        <sz val="10"/>
        <rFont val="Verdana"/>
        <family val="2"/>
      </rPr>
      <t xml:space="preserve">  If there is more than one project number, use &lt;ALT&gt;&lt;ENTER&gt; to insert page break for additional lines.</t>
    </r>
  </si>
  <si>
    <t xml:space="preserve">Insert the following values.  They will appear on every sheet. </t>
  </si>
  <si>
    <t>Revised:</t>
  </si>
  <si>
    <t>Common Sheet Information</t>
  </si>
  <si>
    <t>POINT
NUMBER</t>
  </si>
  <si>
    <t>NORTH</t>
  </si>
  <si>
    <t>EAST</t>
  </si>
  <si>
    <t>ELEVATION</t>
  </si>
  <si>
    <t>DESCRIPTION</t>
  </si>
  <si>
    <t>A</t>
  </si>
  <si>
    <t>Sheet Names</t>
  </si>
  <si>
    <t>Input the names of the worksheets in the order you would like the sheets numbered.</t>
  </si>
  <si>
    <t>Sheet</t>
  </si>
  <si>
    <t>First sheet #:</t>
  </si>
  <si>
    <t>Base sheet name:</t>
  </si>
  <si>
    <t>Sheet num:</t>
  </si>
  <si>
    <t>Sheet name:</t>
  </si>
  <si>
    <t>Reference:</t>
  </si>
  <si>
    <t>Show Totals?</t>
  </si>
  <si>
    <t>Data location:</t>
  </si>
  <si>
    <t>Data begins in col:</t>
  </si>
  <si>
    <t>rows w/data</t>
  </si>
  <si>
    <t>data rows</t>
  </si>
  <si>
    <t>Min. rows/table</t>
  </si>
  <si>
    <t>Max. row/table</t>
  </si>
  <si>
    <t>rows/table</t>
  </si>
  <si>
    <t>Begin Column:</t>
  </si>
  <si>
    <t>This file transfers the Survey Control point list (in Excel format) to an Excel plan sheet.  Open the point list files in Excel.  Select the tab at the bottom of the worksheet and drag it to this spreadsheet.  It will become a new tab.  Place the name of this tab in the "Data Location" block below.  The Survey Control point list will appear.</t>
  </si>
  <si>
    <t xml:space="preserve">If extra sheets are needed, copy the original plan sheet by holding the left mouse button on the worksheet's tab (below) and hold the &lt;CTRL&gt;key.  A mini sheet with a plus sign should appear.  Drag this and drop it to the desired location.  </t>
  </si>
  <si>
    <t>SURVEY CONTROL</t>
  </si>
  <si>
    <t>Title block text:</t>
  </si>
  <si>
    <t>STATE PLANE COORDINATES</t>
  </si>
  <si>
    <t>GEO COORDINATES</t>
  </si>
  <si>
    <t>LATITUDE</t>
  </si>
  <si>
    <t>LONGITUDE</t>
  </si>
  <si>
    <t>ELLIPSOID
HEIGHT</t>
  </si>
  <si>
    <t>COMBINED
FACTOR</t>
  </si>
  <si>
    <t>Page 1</t>
  </si>
  <si>
    <t>To precisely check distances between points as measured on the ground, inverse the state plane coordinates and divide the computed distance by a mean combined factor of the two points.</t>
  </si>
  <si>
    <t>Total Sheets:</t>
  </si>
  <si>
    <t>Notes</t>
  </si>
  <si>
    <t>NOTE:</t>
  </si>
  <si>
    <t xml:space="preserve">NPS PMIS No. </t>
  </si>
  <si>
    <t xml:space="preserve">NPS Drwg No. </t>
  </si>
  <si>
    <t>D.1</t>
  </si>
  <si>
    <r>
      <rPr>
        <b/>
        <sz val="10"/>
        <rFont val="Verdana"/>
        <family val="2"/>
      </rPr>
      <t>Note:</t>
    </r>
    <r>
      <rPr>
        <sz val="10"/>
        <rFont val="Verdana"/>
        <family val="2"/>
      </rPr>
      <t xml:space="preserve"> NPS fields do not appear on the sheet unless additional text is added.</t>
    </r>
  </si>
  <si>
    <t xml:space="preserve">PROJECT : Vagt Lake Trailhead
DATE OF FIELD WORK :Multiple entries
DATE OF FINAL ADJUSTMENT : April, 2015
COORDINATE SYSTEM : Alaska zone 4 SPCS NAD83 2011
VERTICAL DATUM : Orthometric elevations based on the NAVD88 GEOID12b
EPOCH DATE : 2010.000
CADD SYSTEM COORDINATE SYSTEM : AK83/2011-4F NSRS11(NAD83/2011) datum, Alaska State Plane; Zone 4, US Foot
PROJECT UNITS : US SURVEY FOOT
</t>
  </si>
  <si>
    <t>60°26'13.802912"N</t>
  </si>
  <si>
    <t>149°22'22.985150"W</t>
  </si>
  <si>
    <t xml:space="preserve">SRD3171                      </t>
  </si>
  <si>
    <t>60°25'59.176411"N</t>
  </si>
  <si>
    <t>149°22'19.363792"W</t>
  </si>
  <si>
    <t xml:space="preserve">H&amp;T                          </t>
  </si>
  <si>
    <t>60°25'53.413922"N</t>
  </si>
  <si>
    <t>149°22'17.782396"W</t>
  </si>
  <si>
    <t>60°25'58.818918"N</t>
  </si>
  <si>
    <t>149°22'08.856404"W</t>
  </si>
  <si>
    <t xml:space="preserve">SPIKE PT5                    </t>
  </si>
  <si>
    <t>60°26'04.170445"N</t>
  </si>
  <si>
    <t>149°22'20.639676"W</t>
  </si>
  <si>
    <t>60°25'59.494832"N</t>
  </si>
  <si>
    <t>149°22'19.361058"W</t>
  </si>
  <si>
    <t xml:space="preserve">5/8" ir w/Yellow plastic cap </t>
  </si>
  <si>
    <t>60°25'59.590253"N</t>
  </si>
  <si>
    <t>149°22'16.446704"W</t>
  </si>
  <si>
    <t xml:space="preserve">spike                        </t>
  </si>
  <si>
    <t>VAGT1</t>
  </si>
  <si>
    <t>60°25'58.669693"N</t>
  </si>
  <si>
    <t>149°22'20.187310"W</t>
  </si>
  <si>
    <t xml:space="preserve">5/8" ir w/fhwa alum cap      </t>
  </si>
  <si>
    <t>VAGT2</t>
  </si>
  <si>
    <t>60°26'06.324124"N</t>
  </si>
  <si>
    <t>149°22'21.079371"W</t>
  </si>
  <si>
    <t>ORTHOMETRIC ELEVATION</t>
  </si>
  <si>
    <t>WY NPS YELL 10(25)</t>
  </si>
  <si>
    <t>Worksheet</t>
  </si>
  <si>
    <t>Header</t>
  </si>
  <si>
    <t>Number</t>
  </si>
  <si>
    <t>Survey Control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</si>
</sst>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numFmt numFmtId="165" formatCode="d\ mmmm\ yyyy"/>
    <numFmt numFmtId="166" formatCode="0.000"/>
    <numFmt numFmtId="167" formatCode="0.00000000"/>
    <numFmt numFmtId="168" formatCode="&quot;Header on row &quot;General"/>
    <numFmt numFmtId="169" formatCode="&quot;(Space found @ row &quot;General&quot;)&quot;"/>
    <numFmt numFmtId="170" formatCode="General&quot; sheet(s) needed&quot;"/>
  </numFmts>
  <fonts count="27" x14ac:knownFonts="1">
    <font>
      <sz val="8"/>
      <name val="Verdana"/>
      <family val="2"/>
    </font>
    <font>
      <sz val="8"/>
      <name val="Verdana"/>
      <family val="2"/>
    </font>
    <font>
      <b/>
      <u/>
      <sz val="10"/>
      <name val="Verdana"/>
      <family val="2"/>
    </font>
    <font>
      <u/>
      <sz val="8"/>
      <name val="Verdana"/>
      <family val="2"/>
    </font>
    <font>
      <sz val="10"/>
      <name val="Verdana"/>
      <family val="2"/>
    </font>
    <font>
      <sz val="14"/>
      <name val="Verdana"/>
      <family val="2"/>
    </font>
    <font>
      <b/>
      <sz val="10"/>
      <name val="Verdana"/>
      <family val="2"/>
    </font>
    <font>
      <sz val="8"/>
      <name val="Verdana"/>
      <family val="2"/>
    </font>
    <font>
      <sz val="12"/>
      <name val="Times New Roman"/>
      <family val="1"/>
    </font>
    <font>
      <sz val="12"/>
      <name val="Verdana"/>
      <family val="2"/>
    </font>
    <font>
      <b/>
      <sz val="8"/>
      <name val="Verdana"/>
      <family val="2"/>
    </font>
    <font>
      <i/>
      <sz val="10"/>
      <name val="Verdana"/>
      <family val="2"/>
    </font>
    <font>
      <sz val="8"/>
      <color indexed="12"/>
      <name val="Verdana"/>
      <family val="2"/>
    </font>
    <font>
      <b/>
      <sz val="8"/>
      <color indexed="12"/>
      <name val="Verdana"/>
      <family val="2"/>
    </font>
    <font>
      <b/>
      <sz val="8"/>
      <color indexed="10"/>
      <name val="Verdana"/>
      <family val="2"/>
    </font>
    <font>
      <b/>
      <sz val="12"/>
      <name val="Times New Roman"/>
      <family val="1"/>
    </font>
    <font>
      <i/>
      <sz val="8"/>
      <name val="Verdana"/>
      <family val="2"/>
    </font>
    <font>
      <i/>
      <sz val="12"/>
      <name val="Verdana"/>
      <family val="2"/>
    </font>
    <font>
      <b/>
      <i/>
      <sz val="8"/>
      <name val="Verdana"/>
      <family val="2"/>
    </font>
    <font>
      <sz val="6"/>
      <name val="Verdana"/>
      <family val="2"/>
    </font>
    <font>
      <i/>
      <sz val="6"/>
      <name val="Verdana"/>
      <family val="2"/>
    </font>
    <font>
      <sz val="5.5"/>
      <name val="Verdana"/>
      <family val="2"/>
    </font>
    <font>
      <i/>
      <sz val="10.5"/>
      <name val="Verdana"/>
      <family val="2"/>
    </font>
    <font>
      <i/>
      <sz val="9"/>
      <name val="Verdana"/>
      <family val="2"/>
    </font>
    <font>
      <sz val="16"/>
      <name val="Verdana"/>
      <family val="2"/>
    </font>
    <font>
      <b/>
      <sz val="20"/>
      <name val="Verdana"/>
      <family val="2"/>
    </font>
    <font>
      <sz val="30"/>
      <name val="Verdana"/>
      <family val="2"/>
    </font>
  </fonts>
  <fills count="5">
    <fill>
      <patternFill patternType="none"/>
    </fill>
    <fill>
      <patternFill patternType="gray125"/>
    </fill>
    <fill>
      <patternFill patternType="solid">
        <fgColor indexed="13"/>
        <bgColor indexed="64"/>
      </patternFill>
    </fill>
    <fill>
      <patternFill patternType="solid">
        <fgColor indexed="26"/>
        <bgColor indexed="64"/>
      </patternFill>
    </fill>
    <fill>
      <patternFill patternType="solid">
        <fgColor rgb="FFFFFFCC"/>
        <bgColor indexed="64"/>
      </patternFill>
    </fill>
  </fills>
  <borders count="25">
    <border>
      <left/>
      <right/>
      <top/>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18"/>
      </right>
      <top/>
      <bottom/>
      <diagonal/>
    </border>
    <border>
      <left style="thin">
        <color indexed="18"/>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8" fillId="0" borderId="0"/>
    <xf numFmtId="0" fontId="1" fillId="0" borderId="0"/>
  </cellStyleXfs>
  <cellXfs count="133">
    <xf numFmtId="0" fontId="0" fillId="0" borderId="0" xfId="0"/>
    <xf numFmtId="0" fontId="1" fillId="0" borderId="0" xfId="0" applyFont="1"/>
    <xf numFmtId="22" fontId="1" fillId="0" borderId="0" xfId="0" applyNumberFormat="1" applyFont="1"/>
    <xf numFmtId="0" fontId="2" fillId="0" borderId="0" xfId="0" applyFont="1"/>
    <xf numFmtId="0" fontId="3" fillId="0" borderId="0" xfId="0" applyFont="1"/>
    <xf numFmtId="0" fontId="4" fillId="0" borderId="0" xfId="0" applyFont="1"/>
    <xf numFmtId="0" fontId="5" fillId="0" borderId="0" xfId="0" applyFont="1"/>
    <xf numFmtId="164" fontId="4" fillId="0" borderId="0" xfId="0" applyNumberFormat="1" applyFont="1" applyAlignment="1">
      <alignment horizontal="right" vertical="top"/>
    </xf>
    <xf numFmtId="0" fontId="0" fillId="0" borderId="0" xfId="0" applyAlignment="1">
      <alignment horizontal="right"/>
    </xf>
    <xf numFmtId="165" fontId="0" fillId="0" borderId="0" xfId="0" applyNumberFormat="1" applyAlignment="1">
      <alignment horizontal="left"/>
    </xf>
    <xf numFmtId="0" fontId="0" fillId="0" borderId="0" xfId="0" applyAlignment="1">
      <alignment horizontal="center"/>
    </xf>
    <xf numFmtId="0" fontId="0" fillId="0" borderId="0" xfId="0" applyAlignment="1"/>
    <xf numFmtId="0" fontId="4" fillId="0" borderId="0" xfId="0" applyFont="1" applyAlignment="1">
      <alignment horizontal="right"/>
    </xf>
    <xf numFmtId="0" fontId="0" fillId="0" borderId="0" xfId="0" applyAlignment="1">
      <alignment horizontal="left" indent="1"/>
    </xf>
    <xf numFmtId="0" fontId="5"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horizontal="right" vertical="center"/>
    </xf>
    <xf numFmtId="0" fontId="12" fillId="0" borderId="0" xfId="0" applyFont="1" applyFill="1" applyBorder="1" applyAlignment="1" applyProtection="1">
      <alignment horizontal="center" vertical="center"/>
    </xf>
    <xf numFmtId="0" fontId="13" fillId="0" borderId="0" xfId="0" applyFont="1" applyAlignment="1">
      <alignment horizontal="center" vertical="center"/>
    </xf>
    <xf numFmtId="0" fontId="12" fillId="0" borderId="0" xfId="0" applyFont="1" applyAlignment="1">
      <alignment horizontal="center"/>
    </xf>
    <xf numFmtId="168" fontId="0" fillId="0" borderId="0" xfId="0" applyNumberFormat="1" applyAlignment="1">
      <alignment horizontal="center"/>
    </xf>
    <xf numFmtId="0" fontId="0" fillId="0" borderId="0" xfId="0" quotePrefix="1"/>
    <xf numFmtId="0" fontId="4" fillId="0" borderId="0" xfId="0" applyFont="1" applyAlignment="1">
      <alignment horizontal="center"/>
    </xf>
    <xf numFmtId="0" fontId="4" fillId="0" borderId="0" xfId="0" applyFont="1" applyAlignment="1">
      <alignment horizontal="centerContinuous" wrapText="1"/>
    </xf>
    <xf numFmtId="0" fontId="4" fillId="3" borderId="1" xfId="0" applyFont="1" applyFill="1" applyBorder="1" applyAlignment="1" applyProtection="1">
      <alignment horizontal="center"/>
      <protection locked="0"/>
    </xf>
    <xf numFmtId="0" fontId="14" fillId="0" borderId="0" xfId="0" applyFont="1" applyAlignment="1">
      <alignment horizontal="centerContinuous"/>
    </xf>
    <xf numFmtId="0" fontId="9" fillId="0" borderId="0" xfId="1" applyFont="1" applyAlignment="1">
      <alignment horizontal="left" vertical="center" wrapText="1"/>
    </xf>
    <xf numFmtId="0" fontId="8" fillId="0" borderId="0" xfId="1"/>
    <xf numFmtId="0" fontId="8" fillId="0" borderId="0" xfId="1" applyAlignment="1">
      <alignment horizontal="left"/>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9" xfId="1" applyFont="1" applyBorder="1" applyAlignment="1">
      <alignment horizontal="center" vertical="center" wrapText="1"/>
    </xf>
    <xf numFmtId="0" fontId="10" fillId="0" borderId="2" xfId="1" applyFont="1" applyBorder="1" applyAlignment="1">
      <alignment horizontal="center" vertical="center" wrapText="1"/>
    </xf>
    <xf numFmtId="0" fontId="1" fillId="0" borderId="10" xfId="1" applyFont="1" applyBorder="1" applyAlignment="1">
      <alignment horizontal="center" vertical="center"/>
    </xf>
    <xf numFmtId="166" fontId="1" fillId="0" borderId="11" xfId="1" applyNumberFormat="1" applyFont="1" applyBorder="1" applyAlignment="1">
      <alignment horizontal="center" vertical="center"/>
    </xf>
    <xf numFmtId="0" fontId="1" fillId="0" borderId="11" xfId="1" applyFont="1" applyBorder="1" applyAlignment="1">
      <alignment horizontal="center" vertical="center"/>
    </xf>
    <xf numFmtId="167" fontId="1" fillId="0" borderId="11" xfId="1" applyNumberFormat="1" applyFont="1" applyBorder="1" applyAlignment="1">
      <alignment horizontal="center" vertical="center"/>
    </xf>
    <xf numFmtId="0" fontId="0" fillId="0" borderId="0" xfId="0" applyAlignment="1">
      <alignment vertical="top"/>
    </xf>
    <xf numFmtId="0" fontId="4" fillId="4" borderId="1" xfId="0" applyFont="1" applyFill="1" applyBorder="1" applyAlignment="1" applyProtection="1">
      <alignment horizontal="center"/>
      <protection locked="0"/>
    </xf>
    <xf numFmtId="0" fontId="4" fillId="0" borderId="0" xfId="0" applyFont="1" applyAlignment="1">
      <alignment wrapText="1"/>
    </xf>
    <xf numFmtId="0" fontId="4" fillId="0" borderId="0" xfId="0" applyFont="1" applyAlignment="1"/>
    <xf numFmtId="170" fontId="0" fillId="0" borderId="0" xfId="0" applyNumberFormat="1"/>
    <xf numFmtId="0" fontId="17" fillId="0" borderId="0" xfId="0" applyFont="1" applyAlignment="1" applyProtection="1">
      <alignment horizontal="left" vertical="center"/>
      <protection locked="0"/>
    </xf>
    <xf numFmtId="164" fontId="16" fillId="0" borderId="0" xfId="0" quotePrefix="1" applyNumberFormat="1" applyFont="1" applyAlignment="1" applyProtection="1">
      <alignment horizontal="right" vertical="top"/>
      <protection locked="0"/>
    </xf>
    <xf numFmtId="0" fontId="16" fillId="0" borderId="0" xfId="0" applyFont="1"/>
    <xf numFmtId="0" fontId="16" fillId="0" borderId="0" xfId="0" applyFont="1" applyProtection="1">
      <protection locked="0"/>
    </xf>
    <xf numFmtId="0" fontId="16" fillId="0" borderId="0" xfId="0" applyFont="1" applyAlignment="1">
      <alignment vertical="top"/>
    </xf>
    <xf numFmtId="0" fontId="16" fillId="0" borderId="3" xfId="0" applyFont="1" applyBorder="1"/>
    <xf numFmtId="0" fontId="18" fillId="0" borderId="12" xfId="0" applyFont="1" applyBorder="1" applyAlignment="1">
      <alignment horizontal="centerContinuous" vertical="center"/>
    </xf>
    <xf numFmtId="0" fontId="18" fillId="0" borderId="13" xfId="0" applyFont="1" applyBorder="1" applyAlignment="1">
      <alignment horizontal="centerContinuous" vertical="center"/>
    </xf>
    <xf numFmtId="0" fontId="18" fillId="0" borderId="14" xfId="0" applyFont="1" applyBorder="1" applyAlignment="1">
      <alignment horizontal="centerContinuous" vertical="center"/>
    </xf>
    <xf numFmtId="0" fontId="16" fillId="0" borderId="4" xfId="0" applyFont="1" applyBorder="1"/>
    <xf numFmtId="0" fontId="18" fillId="0" borderId="5" xfId="0" applyFont="1" applyBorder="1" applyAlignment="1">
      <alignment horizontal="center" vertical="center" wrapText="1"/>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8" fillId="0" borderId="6" xfId="0" applyFont="1" applyBorder="1" applyAlignment="1">
      <alignment horizontal="left" vertical="center" indent="1"/>
    </xf>
    <xf numFmtId="0" fontId="16" fillId="0" borderId="15" xfId="0" applyFont="1" applyBorder="1" applyAlignment="1">
      <alignment horizontal="center" vertical="center"/>
    </xf>
    <xf numFmtId="166" fontId="16" fillId="0" borderId="16" xfId="0" applyNumberFormat="1" applyFont="1" applyBorder="1" applyAlignment="1">
      <alignment horizontal="center" vertical="center"/>
    </xf>
    <xf numFmtId="0" fontId="16" fillId="0" borderId="16" xfId="0" applyNumberFormat="1" applyFont="1" applyBorder="1" applyAlignment="1">
      <alignment horizontal="center" vertical="center"/>
    </xf>
    <xf numFmtId="0" fontId="16" fillId="0" borderId="17" xfId="0" applyFont="1" applyBorder="1" applyAlignment="1">
      <alignment horizontal="left" vertical="center" indent="1"/>
    </xf>
    <xf numFmtId="0" fontId="16" fillId="0" borderId="0" xfId="0" applyFont="1" applyAlignment="1" applyProtection="1">
      <alignment wrapText="1"/>
      <protection locked="0"/>
    </xf>
    <xf numFmtId="0" fontId="1" fillId="0" borderId="22" xfId="1" applyFont="1" applyBorder="1" applyAlignment="1">
      <alignment horizontal="center" vertical="center"/>
    </xf>
    <xf numFmtId="0" fontId="1" fillId="0" borderId="23" xfId="1" applyFont="1" applyBorder="1" applyAlignment="1">
      <alignment horizontal="center" vertical="center"/>
    </xf>
    <xf numFmtId="167" fontId="1" fillId="0" borderId="23" xfId="1" applyNumberFormat="1" applyFont="1" applyBorder="1" applyAlignment="1">
      <alignment horizontal="center" vertical="center"/>
    </xf>
    <xf numFmtId="166" fontId="1" fillId="0" borderId="23" xfId="1" applyNumberFormat="1" applyFont="1" applyBorder="1" applyAlignment="1">
      <alignment horizontal="center" vertical="center"/>
    </xf>
    <xf numFmtId="0" fontId="8" fillId="0" borderId="21" xfId="1" applyBorder="1" applyAlignment="1">
      <alignment horizontal="left"/>
    </xf>
    <xf numFmtId="0" fontId="1" fillId="0" borderId="11" xfId="1" applyFont="1" applyBorder="1" applyAlignment="1">
      <alignment horizontal="left" vertical="center"/>
    </xf>
    <xf numFmtId="0" fontId="1" fillId="0" borderId="23" xfId="1" applyFont="1" applyBorder="1" applyAlignment="1">
      <alignment horizontal="left" vertical="center"/>
    </xf>
    <xf numFmtId="0" fontId="1" fillId="0" borderId="20" xfId="1" applyFont="1" applyBorder="1" applyAlignment="1">
      <alignment vertical="center"/>
    </xf>
    <xf numFmtId="0" fontId="10" fillId="0" borderId="2" xfId="1" applyFont="1" applyBorder="1" applyAlignment="1">
      <alignment horizontal="left" vertical="center"/>
    </xf>
    <xf numFmtId="0" fontId="1" fillId="0" borderId="24" xfId="1" applyFont="1" applyBorder="1" applyAlignment="1">
      <alignment vertical="center"/>
    </xf>
    <xf numFmtId="0" fontId="19" fillId="0" borderId="0" xfId="0" applyFont="1"/>
    <xf numFmtId="0" fontId="19" fillId="0" borderId="0" xfId="0" applyFont="1" applyAlignment="1">
      <alignment horizontal="right"/>
    </xf>
    <xf numFmtId="0" fontId="19" fillId="0" borderId="0" xfId="0" applyFont="1" applyAlignment="1">
      <alignment horizontal="center"/>
    </xf>
    <xf numFmtId="0" fontId="4" fillId="0" borderId="18" xfId="2" applyFont="1" applyBorder="1" applyAlignment="1">
      <alignment horizontal="right" vertical="center"/>
    </xf>
    <xf numFmtId="0" fontId="4" fillId="2" borderId="1" xfId="0" applyFont="1" applyFill="1" applyBorder="1" applyAlignment="1" applyProtection="1">
      <alignment horizontal="left" vertical="center" wrapText="1"/>
      <protection locked="0"/>
    </xf>
    <xf numFmtId="0" fontId="0" fillId="0" borderId="0" xfId="0" applyAlignment="1">
      <alignment horizontal="right"/>
    </xf>
    <xf numFmtId="0" fontId="9" fillId="0" borderId="0" xfId="0" applyFont="1" applyBorder="1" applyAlignment="1">
      <alignment horizontal="right" vertical="top" wrapText="1"/>
    </xf>
    <xf numFmtId="0" fontId="9" fillId="0" borderId="0" xfId="0" applyFont="1"/>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0" borderId="0" xfId="0" applyFont="1" applyAlignment="1">
      <alignment horizontal="right" vertical="center"/>
    </xf>
    <xf numFmtId="0" fontId="20" fillId="0" borderId="0" xfId="0" applyFont="1" applyProtection="1">
      <protection locked="0"/>
    </xf>
    <xf numFmtId="0" fontId="20" fillId="0" borderId="0" xfId="0" applyFont="1"/>
    <xf numFmtId="0" fontId="16" fillId="0" borderId="0" xfId="0" applyFont="1" applyAlignment="1" applyProtection="1">
      <alignment vertical="top" wrapText="1"/>
      <protection locked="0"/>
    </xf>
    <xf numFmtId="0" fontId="16" fillId="0" borderId="13" xfId="0" applyFont="1" applyBorder="1" applyAlignment="1">
      <alignment horizontal="center" vertical="center"/>
    </xf>
    <xf numFmtId="166" fontId="16" fillId="0" borderId="13" xfId="0" applyNumberFormat="1" applyFont="1" applyBorder="1" applyAlignment="1">
      <alignment horizontal="center" vertical="center"/>
    </xf>
    <xf numFmtId="0" fontId="16" fillId="0" borderId="13" xfId="0" applyNumberFormat="1" applyFont="1" applyBorder="1" applyAlignment="1">
      <alignment horizontal="center" vertical="center"/>
    </xf>
    <xf numFmtId="0" fontId="16" fillId="0" borderId="0" xfId="0" applyFont="1" applyBorder="1" applyAlignment="1">
      <alignment horizontal="center" vertical="center"/>
    </xf>
    <xf numFmtId="166" fontId="16" fillId="0" borderId="0"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16" fillId="0" borderId="0" xfId="0" applyFont="1" applyBorder="1" applyAlignment="1">
      <alignment horizontal="left" vertical="center" indent="1"/>
    </xf>
    <xf numFmtId="0" fontId="17" fillId="0" borderId="0" xfId="0" applyFont="1" applyProtection="1">
      <protection locked="0"/>
    </xf>
    <xf numFmtId="0" fontId="0" fillId="0" borderId="0" xfId="0" applyFont="1"/>
    <xf numFmtId="0" fontId="16" fillId="0" borderId="0" xfId="0" applyFont="1" applyBorder="1" applyProtection="1">
      <protection locked="0"/>
    </xf>
    <xf numFmtId="0" fontId="16" fillId="0" borderId="0" xfId="0" applyFont="1" applyBorder="1"/>
    <xf numFmtId="0" fontId="17" fillId="0" borderId="0" xfId="0" applyFont="1"/>
    <xf numFmtId="0" fontId="17" fillId="0" borderId="0" xfId="0" applyFont="1" applyBorder="1" applyProtection="1">
      <protection locked="0"/>
    </xf>
    <xf numFmtId="164" fontId="17" fillId="0" borderId="0" xfId="0" applyNumberFormat="1" applyFont="1" applyAlignment="1" applyProtection="1">
      <alignment vertical="top"/>
      <protection locked="0"/>
    </xf>
    <xf numFmtId="164" fontId="17" fillId="0" borderId="0" xfId="0" applyNumberFormat="1" applyFont="1" applyProtection="1">
      <protection locked="0"/>
    </xf>
    <xf numFmtId="0" fontId="23" fillId="0" borderId="0" xfId="0" applyFont="1" applyProtection="1">
      <protection locked="0"/>
    </xf>
    <xf numFmtId="0" fontId="22" fillId="0" borderId="0" xfId="0" applyFont="1" applyBorder="1" applyProtection="1">
      <protection locked="0"/>
    </xf>
    <xf numFmtId="0" fontId="16" fillId="0" borderId="0" xfId="0" applyFont="1" applyBorder="1" applyAlignment="1" applyProtection="1">
      <alignment horizontal="right" vertical="top"/>
      <protection locked="0"/>
    </xf>
    <xf numFmtId="0" fontId="16" fillId="0" borderId="0" xfId="0" applyFont="1" applyBorder="1" applyAlignment="1">
      <alignment vertical="top"/>
    </xf>
    <xf numFmtId="0" fontId="16" fillId="0" borderId="0" xfId="0" applyFont="1" applyBorder="1" applyAlignment="1" applyProtection="1">
      <alignment vertical="top"/>
      <protection locked="0"/>
    </xf>
    <xf numFmtId="0" fontId="0" fillId="0" borderId="0" xfId="0" applyBorder="1"/>
    <xf numFmtId="0" fontId="11" fillId="0" borderId="0" xfId="0" applyFont="1" applyAlignment="1">
      <alignment horizontal="left" vertical="top"/>
    </xf>
    <xf numFmtId="0" fontId="24" fillId="0" borderId="0" xfId="0" applyFont="1"/>
    <xf numFmtId="0" fontId="16" fillId="0" borderId="0" xfId="0" applyFont="1" applyAlignment="1" applyProtection="1">
      <alignment vertical="top"/>
      <protection locked="0"/>
    </xf>
    <xf numFmtId="0" fontId="25" fillId="0" borderId="0" xfId="0" applyFont="1" applyAlignment="1">
      <alignment horizontal="left" vertical="center" indent="1"/>
    </xf>
    <xf numFmtId="0" fontId="26" fillId="0" borderId="0" xfId="0" applyFont="1"/>
    <xf numFmtId="0" fontId="1"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4" fillId="0" borderId="0" xfId="0" applyFont="1" applyAlignment="1">
      <alignment vertical="top" wrapText="1"/>
    </xf>
    <xf numFmtId="0" fontId="7" fillId="0" borderId="0" xfId="0" applyFont="1" applyAlignment="1">
      <alignment vertical="top" wrapText="1"/>
    </xf>
    <xf numFmtId="169" fontId="0" fillId="0" borderId="0" xfId="0" applyNumberFormat="1" applyAlignment="1">
      <alignment horizontal="right"/>
    </xf>
    <xf numFmtId="0" fontId="0" fillId="0" borderId="0" xfId="0" applyAlignment="1">
      <alignment horizontal="right"/>
    </xf>
    <xf numFmtId="0" fontId="4" fillId="0" borderId="19" xfId="0" applyFont="1" applyBorder="1" applyAlignment="1">
      <alignment horizontal="left" vertical="center" wrapText="1" indent="1"/>
    </xf>
    <xf numFmtId="0" fontId="4" fillId="0" borderId="0" xfId="0" applyFont="1" applyAlignment="1">
      <alignment horizontal="left" vertical="center" wrapText="1" indent="1"/>
    </xf>
    <xf numFmtId="0" fontId="6" fillId="0" borderId="19" xfId="0" applyFont="1" applyBorder="1" applyAlignment="1">
      <alignment horizontal="left" vertical="center" wrapText="1" indent="1"/>
    </xf>
    <xf numFmtId="0" fontId="6" fillId="0" borderId="0" xfId="0" applyFont="1" applyBorder="1" applyAlignment="1">
      <alignment horizontal="left" vertical="center" wrapText="1" indent="1"/>
    </xf>
    <xf numFmtId="168" fontId="0" fillId="0" borderId="0" xfId="0" applyNumberFormat="1" applyAlignment="1"/>
    <xf numFmtId="0" fontId="0" fillId="0" borderId="0" xfId="0" applyAlignment="1"/>
    <xf numFmtId="0" fontId="16" fillId="0" borderId="0" xfId="0" quotePrefix="1" applyFont="1" applyAlignment="1">
      <alignment vertical="top" wrapText="1"/>
    </xf>
    <xf numFmtId="0" fontId="16" fillId="0" borderId="0" xfId="0" applyFont="1" applyAlignment="1">
      <alignment vertical="top" wrapText="1"/>
    </xf>
    <xf numFmtId="0" fontId="21" fillId="0" borderId="0" xfId="0" applyFont="1" applyAlignment="1">
      <alignment textRotation="90"/>
    </xf>
    <xf numFmtId="0" fontId="16" fillId="0" borderId="0" xfId="0" applyFont="1" applyAlignment="1" applyProtection="1">
      <alignment vertical="top" wrapText="1"/>
      <protection locked="0"/>
    </xf>
    <xf numFmtId="0" fontId="10" fillId="0" borderId="24" xfId="1" applyFont="1" applyBorder="1" applyAlignment="1">
      <alignment horizontal="center"/>
    </xf>
    <xf numFmtId="0" fontId="15" fillId="0" borderId="24" xfId="1" applyFont="1" applyBorder="1" applyAlignment="1">
      <alignment horizontal="center"/>
    </xf>
    <xf numFmtId="0" fontId="10" fillId="0" borderId="24" xfId="1" applyFont="1" applyBorder="1" applyAlignment="1">
      <alignment horizontal="center" vertical="center"/>
    </xf>
    <xf numFmtId="0" fontId="1" fillId="0" borderId="0" xfId="1" applyFont="1" applyAlignment="1">
      <alignment vertical="center" wrapText="1"/>
    </xf>
  </cellXfs>
  <cellStyles count="3">
    <cellStyle name="Normal" xfId="0" builtinId="0"/>
    <cellStyle name="Normal_Estimate1" xfId="2" xr:uid="{1995140D-FA39-42CB-B09B-D23503FEB932}"/>
    <cellStyle name="Normal_Example-SPCS" xfId="1" xr:uid="{00000000-0005-0000-0000-000001000000}"/>
  </cellStyles>
  <dxfs count="33">
    <dxf>
      <border>
        <bottom style="thin">
          <color rgb="FFC0C0C0"/>
        </bottom>
      </border>
    </dxf>
    <dxf>
      <border>
        <left/>
        <right/>
        <bottom/>
      </border>
    </dxf>
    <dxf>
      <fill>
        <patternFill>
          <bgColor theme="0" tint="-4.9989318521683403E-2"/>
        </patternFill>
      </fill>
    </dxf>
    <dxf>
      <font>
        <b val="0"/>
        <i val="0"/>
        <strike val="0"/>
        <condense val="0"/>
        <extend val="0"/>
        <outline val="0"/>
        <shadow val="0"/>
        <u val="none"/>
        <vertAlign val="baseline"/>
        <sz val="10"/>
        <color auto="1"/>
        <name val="Verdana"/>
        <family val="2"/>
        <scheme val="none"/>
      </font>
    </dxf>
    <dxf>
      <font>
        <strike val="0"/>
        <outline val="0"/>
        <shadow val="0"/>
        <u val="none"/>
        <vertAlign val="baseline"/>
        <sz val="10"/>
        <color auto="1"/>
        <name val="Verdana"/>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auto="1"/>
        <name val="Verdana"/>
        <family val="2"/>
        <scheme val="none"/>
      </font>
    </dxf>
    <dxf>
      <font>
        <strike val="0"/>
        <outline val="0"/>
        <shadow val="0"/>
        <u val="none"/>
        <vertAlign val="baseline"/>
        <sz val="10"/>
        <color auto="1"/>
        <name val="Verdana"/>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auto="1"/>
        <name val="Verdana"/>
        <family val="2"/>
        <scheme val="none"/>
      </font>
    </dxf>
    <dxf>
      <font>
        <strike val="0"/>
        <outline val="0"/>
        <shadow val="0"/>
        <u val="none"/>
        <vertAlign val="baseline"/>
        <sz val="10"/>
        <color auto="1"/>
        <name val="Verdana"/>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auto="1"/>
        <name val="Verdana"/>
        <family val="2"/>
        <scheme val="none"/>
      </font>
      <alignment horizontal="center" vertical="bottom" textRotation="0" wrapText="0" indent="0" justifyLastLine="0" shrinkToFit="0" readingOrder="0"/>
    </dxf>
    <dxf>
      <font>
        <strike val="0"/>
        <outline val="0"/>
        <shadow val="0"/>
        <u val="none"/>
        <vertAlign val="baseline"/>
        <sz val="10"/>
        <color auto="1"/>
        <name val="Verdana"/>
        <scheme val="none"/>
      </font>
    </dxf>
    <dxf>
      <font>
        <b val="0"/>
        <i val="0"/>
        <strike val="0"/>
        <condense val="0"/>
        <extend val="0"/>
        <outline val="0"/>
        <shadow val="0"/>
        <u val="none"/>
        <vertAlign val="baseline"/>
        <sz val="10"/>
        <color auto="1"/>
        <name val="Verdana"/>
        <family val="2"/>
        <scheme val="none"/>
      </font>
    </dxf>
    <dxf>
      <font>
        <strike val="0"/>
        <outline val="0"/>
        <shadow val="0"/>
        <u val="none"/>
        <vertAlign val="baseline"/>
        <sz val="10"/>
        <color auto="1"/>
        <name val="Verdana"/>
        <scheme val="none"/>
      </font>
      <numFmt numFmtId="0" formatCode="General"/>
    </dxf>
    <dxf>
      <font>
        <strike val="0"/>
        <outline val="0"/>
        <shadow val="0"/>
        <u val="none"/>
        <vertAlign val="baseline"/>
        <sz val="10"/>
        <color auto="1"/>
        <name val="Verdana"/>
        <scheme val="none"/>
      </font>
    </dxf>
    <dxf>
      <font>
        <strike val="0"/>
        <outline val="0"/>
        <shadow val="0"/>
        <u val="none"/>
        <vertAlign val="baseline"/>
        <sz val="10"/>
        <color auto="1"/>
        <name val="Verdana"/>
        <scheme val="none"/>
      </font>
    </dxf>
    <dxf>
      <font>
        <strike val="0"/>
        <outline val="0"/>
        <shadow val="0"/>
        <u val="none"/>
        <vertAlign val="baseline"/>
        <sz val="10"/>
        <color auto="1"/>
        <name val="Verdana"/>
        <scheme val="none"/>
      </font>
      <alignment horizontal="general" vertical="bottom" textRotation="0" wrapText="1" indent="0" justifyLastLine="0" shrinkToFit="0" readingOrder="0"/>
    </dxf>
    <dxf>
      <fill>
        <patternFill patternType="lightDown">
          <fgColor theme="6"/>
        </patternFill>
      </fill>
    </dxf>
    <dxf>
      <font>
        <color theme="0" tint="-0.499984740745262"/>
      </font>
      <fill>
        <patternFill>
          <bgColor rgb="FFFFFF99"/>
        </patternFill>
      </fill>
    </dxf>
    <dxf>
      <fill>
        <patternFill patternType="lightDown">
          <fgColor theme="6"/>
        </patternFill>
      </fill>
    </dxf>
    <dxf>
      <font>
        <color rgb="FFFF0000"/>
      </font>
    </dxf>
    <dxf>
      <fill>
        <patternFill patternType="lightDown">
          <fgColor theme="6"/>
        </patternFill>
      </fill>
    </dxf>
    <dxf>
      <fill>
        <patternFill patternType="lightDown">
          <fgColor theme="6"/>
        </patternFill>
      </fill>
    </dxf>
    <dxf>
      <fill>
        <patternFill patternType="lightDown">
          <fgColor theme="6"/>
        </patternFill>
      </fill>
    </dxf>
    <dxf>
      <fill>
        <patternFill patternType="lightDown">
          <fgColor theme="6"/>
        </patternFill>
      </fill>
    </dxf>
    <dxf>
      <fill>
        <patternFill patternType="lightDown">
          <fgColor theme="6"/>
        </patternFill>
      </fill>
    </dxf>
    <dxf>
      <fill>
        <patternFill patternType="lightDown">
          <fgColor theme="6"/>
        </patternFill>
      </fill>
    </dxf>
    <dxf>
      <font>
        <b/>
        <i val="0"/>
        <condense val="0"/>
        <extend val="0"/>
        <color indexed="13"/>
      </font>
      <fill>
        <patternFill>
          <bgColor indexed="10"/>
        </patternFill>
      </fill>
      <border>
        <left style="thin">
          <color indexed="13"/>
        </left>
        <right style="thin">
          <color indexed="13"/>
        </right>
        <top style="thin">
          <color indexed="13"/>
        </top>
        <bottom style="thin">
          <color indexed="13"/>
        </bottom>
      </border>
    </dxf>
    <dxf>
      <fill>
        <patternFill patternType="lightDown">
          <fgColor theme="6"/>
        </patternFill>
      </fill>
    </dxf>
    <dxf>
      <fill>
        <patternFill patternType="lightDown">
          <fgColor theme="6"/>
        </patternFill>
      </fill>
    </dxf>
    <dxf>
      <font>
        <color rgb="FFFF0000"/>
      </font>
    </dxf>
    <dxf>
      <font>
        <b/>
        <i val="0"/>
      </font>
    </dxf>
    <dxf>
      <fill>
        <patternFill patternType="lightDown">
          <fgColor theme="6"/>
        </patternFill>
      </fill>
    </dxf>
    <dxf>
      <font>
        <condense val="0"/>
        <extend val="0"/>
        <color indexed="10"/>
      </font>
    </dxf>
  </dxfs>
  <tableStyles count="0" defaultTableStyle="TableStyleMedium9" defaultPivotStyle="PivotStyleLight16"/>
  <colors>
    <mruColors>
      <color rgb="FFC0C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3</xdr:col>
      <xdr:colOff>2382</xdr:colOff>
      <xdr:row>7</xdr:row>
      <xdr:rowOff>4763</xdr:rowOff>
    </xdr:from>
    <xdr:to>
      <xdr:col>16</xdr:col>
      <xdr:colOff>350616</xdr:colOff>
      <xdr:row>54</xdr:row>
      <xdr:rowOff>15970</xdr:rowOff>
    </xdr:to>
    <xdr:grpSp>
      <xdr:nvGrpSpPr>
        <xdr:cNvPr id="2" name="Group 1">
          <a:extLst>
            <a:ext uri="{FF2B5EF4-FFF2-40B4-BE49-F238E27FC236}">
              <a16:creationId xmlns:a16="http://schemas.microsoft.com/office/drawing/2014/main" id="{708EC007-FDB1-4D5F-9E5C-BBA369E201C5}"/>
            </a:ext>
            <a:ext uri="{C183D7F6-B498-43B3-948B-1728B52AA6E4}">
              <adec:decorative xmlns:adec="http://schemas.microsoft.com/office/drawing/2017/decorative" val="1"/>
            </a:ext>
          </a:extLst>
        </xdr:cNvPr>
        <xdr:cNvGrpSpPr/>
      </xdr:nvGrpSpPr>
      <xdr:grpSpPr>
        <a:xfrm>
          <a:off x="1774032" y="928688"/>
          <a:ext cx="14502384" cy="9507632"/>
          <a:chOff x="1774032" y="928688"/>
          <a:chExt cx="14502384" cy="9490739"/>
        </a:xfrm>
      </xdr:grpSpPr>
      <xdr:grpSp>
        <xdr:nvGrpSpPr>
          <xdr:cNvPr id="3" name="Group 2">
            <a:extLst>
              <a:ext uri="{FF2B5EF4-FFF2-40B4-BE49-F238E27FC236}">
                <a16:creationId xmlns:a16="http://schemas.microsoft.com/office/drawing/2014/main" id="{0E64F22A-50C6-4FA1-884A-D9B8C001E391}"/>
              </a:ext>
            </a:extLst>
          </xdr:cNvPr>
          <xdr:cNvGrpSpPr/>
        </xdr:nvGrpSpPr>
        <xdr:grpSpPr>
          <a:xfrm>
            <a:off x="1774032" y="928688"/>
            <a:ext cx="14502384" cy="9490739"/>
            <a:chOff x="1754982" y="674988"/>
            <a:chExt cx="14482751" cy="9509642"/>
          </a:xfrm>
        </xdr:grpSpPr>
        <xdr:sp macro="" textlink="">
          <xdr:nvSpPr>
            <xdr:cNvPr id="5" name="Rectangle 2">
              <a:extLst>
                <a:ext uri="{FF2B5EF4-FFF2-40B4-BE49-F238E27FC236}">
                  <a16:creationId xmlns:a16="http://schemas.microsoft.com/office/drawing/2014/main" id="{74B4214D-8A47-4A51-AAE7-D31BC2BDC4DA}"/>
                </a:ext>
              </a:extLst>
            </xdr:cNvPr>
            <xdr:cNvSpPr>
              <a:spLocks noChangeArrowheads="1"/>
            </xdr:cNvSpPr>
          </xdr:nvSpPr>
          <xdr:spPr bwMode="auto">
            <a:xfrm>
              <a:off x="14404596" y="678961"/>
              <a:ext cx="1828800" cy="367071"/>
            </a:xfrm>
            <a:prstGeom prst="rect">
              <a:avLst/>
            </a:prstGeom>
            <a:solidFill>
              <a:srgbClr val="FFFFFF"/>
            </a:solidFill>
            <a:ln w="12700">
              <a:solidFill>
                <a:srgbClr val="000000"/>
              </a:solidFill>
              <a:miter lim="800000"/>
              <a:headEnd/>
              <a:tailEnd/>
            </a:ln>
          </xdr:spPr>
          <xdr:txBody>
            <a:bodyPr vertOverflow="clip" wrap="square" lIns="54864" tIns="54864" rIns="91440" bIns="45720" anchor="t" anchorCtr="0" upright="1"/>
            <a:lstStyle/>
            <a:p>
              <a:pPr algn="l" rtl="0">
                <a:defRPr sz="1000"/>
              </a:pPr>
              <a:r>
                <a:rPr lang="en-US" sz="600" b="0" i="0" baseline="0">
                  <a:effectLst/>
                  <a:latin typeface="+mn-lt"/>
                  <a:ea typeface="+mn-ea"/>
                  <a:cs typeface="+mn-cs"/>
                </a:rPr>
                <a:t>       </a:t>
              </a:r>
              <a:r>
                <a:rPr lang="en-US" sz="600" b="0" i="0" u="none" strike="noStrike" baseline="0">
                  <a:solidFill>
                    <a:srgbClr val="000000"/>
                  </a:solidFill>
                  <a:latin typeface="Verdana"/>
                </a:rPr>
                <a:t>PROJECT</a:t>
              </a:r>
            </a:p>
          </xdr:txBody>
        </xdr:sp>
        <xdr:sp macro="" textlink="">
          <xdr:nvSpPr>
            <xdr:cNvPr id="6" name="Rectangle 21" descr="Sheet border&#10;10.4&quot; x 15.85&quot;">
              <a:extLst>
                <a:ext uri="{FF2B5EF4-FFF2-40B4-BE49-F238E27FC236}">
                  <a16:creationId xmlns:a16="http://schemas.microsoft.com/office/drawing/2014/main" id="{C9C7DB60-09C0-4EFB-8FE7-19DBA0EF9A73}"/>
                </a:ext>
              </a:extLst>
            </xdr:cNvPr>
            <xdr:cNvSpPr>
              <a:spLocks noChangeArrowheads="1"/>
            </xdr:cNvSpPr>
          </xdr:nvSpPr>
          <xdr:spPr bwMode="auto">
            <a:xfrm>
              <a:off x="1754982" y="674988"/>
              <a:ext cx="14482751" cy="9509642"/>
            </a:xfrm>
            <a:prstGeom prst="rect">
              <a:avLst/>
            </a:prstGeom>
            <a:noFill/>
            <a:ln w="22225">
              <a:solidFill>
                <a:srgbClr val="000000"/>
              </a:solidFill>
              <a:miter lim="800000"/>
              <a:headEnd/>
              <a:tailEnd/>
            </a:ln>
          </xdr:spPr>
        </xdr:sp>
        <xdr:sp macro="" textlink="">
          <xdr:nvSpPr>
            <xdr:cNvPr id="7" name="Line 22">
              <a:extLst>
                <a:ext uri="{FF2B5EF4-FFF2-40B4-BE49-F238E27FC236}">
                  <a16:creationId xmlns:a16="http://schemas.microsoft.com/office/drawing/2014/main" id="{354478EE-91CA-4296-A975-E26EC71F98DF}"/>
                </a:ext>
              </a:extLst>
            </xdr:cNvPr>
            <xdr:cNvSpPr>
              <a:spLocks noChangeShapeType="1"/>
            </xdr:cNvSpPr>
          </xdr:nvSpPr>
          <xdr:spPr bwMode="auto">
            <a:xfrm>
              <a:off x="14406980" y="863190"/>
              <a:ext cx="1829400" cy="0"/>
            </a:xfrm>
            <a:prstGeom prst="line">
              <a:avLst/>
            </a:prstGeom>
            <a:noFill/>
            <a:ln w="9525">
              <a:solidFill>
                <a:srgbClr val="000000"/>
              </a:solidFill>
              <a:round/>
              <a:headEnd/>
              <a:tailEnd/>
            </a:ln>
          </xdr:spPr>
        </xdr:sp>
        <xdr:sp macro="" textlink="">
          <xdr:nvSpPr>
            <xdr:cNvPr id="8" name="Line 17">
              <a:extLst>
                <a:ext uri="{FF2B5EF4-FFF2-40B4-BE49-F238E27FC236}">
                  <a16:creationId xmlns:a16="http://schemas.microsoft.com/office/drawing/2014/main" id="{E5EBE1AC-7B1F-4E05-A8BD-90387B094395}"/>
                </a:ext>
              </a:extLst>
            </xdr:cNvPr>
            <xdr:cNvSpPr>
              <a:spLocks noChangeAspect="1" noChangeShapeType="1"/>
            </xdr:cNvSpPr>
          </xdr:nvSpPr>
          <xdr:spPr bwMode="auto">
            <a:xfrm flipV="1">
              <a:off x="15860318" y="683724"/>
              <a:ext cx="0" cy="367071"/>
            </a:xfrm>
            <a:prstGeom prst="line">
              <a:avLst/>
            </a:prstGeom>
            <a:noFill/>
            <a:ln w="9525">
              <a:solidFill>
                <a:srgbClr val="000000"/>
              </a:solidFill>
              <a:round/>
              <a:headEnd/>
              <a:tailEnd/>
            </a:ln>
          </xdr:spPr>
        </xdr:sp>
        <xdr:sp macro="" textlink="Sheet.number">
          <xdr:nvSpPr>
            <xdr:cNvPr id="9" name="Text Box 4">
              <a:extLst>
                <a:ext uri="{FF2B5EF4-FFF2-40B4-BE49-F238E27FC236}">
                  <a16:creationId xmlns:a16="http://schemas.microsoft.com/office/drawing/2014/main" id="{29509350-A824-4A1A-ACCF-EA5F1F5F7A20}"/>
                </a:ext>
              </a:extLst>
            </xdr:cNvPr>
            <xdr:cNvSpPr txBox="1">
              <a:spLocks noChangeArrowheads="1" noTextEdit="1"/>
            </xdr:cNvSpPr>
          </xdr:nvSpPr>
          <xdr:spPr bwMode="auto">
            <a:xfrm>
              <a:off x="15866650" y="860518"/>
              <a:ext cx="364849" cy="183536"/>
            </a:xfrm>
            <a:prstGeom prst="rect">
              <a:avLst/>
            </a:prstGeom>
            <a:noFill/>
            <a:ln w="0">
              <a:noFill/>
              <a:miter lim="800000"/>
              <a:headEnd/>
              <a:tailEnd/>
            </a:ln>
          </xdr:spPr>
          <xdr:txBody>
            <a:bodyPr vertOverflow="overflow" horzOverflow="overflow" wrap="square" lIns="0" tIns="0" rIns="0" bIns="0" anchor="ctr" anchorCtr="1" upright="1"/>
            <a:lstStyle/>
            <a:p>
              <a:pPr algn="ctr" rtl="0">
                <a:defRPr sz="1000"/>
              </a:pPr>
              <a:fld id="{A83EDD77-23E5-4C34-A722-09B1029F024C}" type="TxLink">
                <a:rPr lang="en-US" sz="600" b="0" i="0" u="none" strike="noStrike" baseline="0">
                  <a:solidFill>
                    <a:srgbClr val="000000"/>
                  </a:solidFill>
                  <a:latin typeface="Verdana"/>
                  <a:ea typeface="Verdana"/>
                  <a:cs typeface="Verdana"/>
                </a:rPr>
                <a:pPr algn="ctr" rtl="0">
                  <a:defRPr sz="1000"/>
                </a:pPr>
                <a:t>D.1</a:t>
              </a:fld>
              <a:endParaRPr lang="en-US" sz="600" b="0" i="0" u="none" strike="noStrike" baseline="0">
                <a:solidFill>
                  <a:srgbClr val="000000"/>
                </a:solidFill>
                <a:latin typeface="Verdana"/>
              </a:endParaRPr>
            </a:p>
          </xdr:txBody>
        </xdr:sp>
        <xdr:sp macro="" textlink="Project">
          <xdr:nvSpPr>
            <xdr:cNvPr id="10" name="Text Box 3">
              <a:extLst>
                <a:ext uri="{FF2B5EF4-FFF2-40B4-BE49-F238E27FC236}">
                  <a16:creationId xmlns:a16="http://schemas.microsoft.com/office/drawing/2014/main" id="{8D7F6FAA-3EF2-4EA9-8379-B2DCA2C49D39}"/>
                </a:ext>
              </a:extLst>
            </xdr:cNvPr>
            <xdr:cNvSpPr txBox="1">
              <a:spLocks noChangeArrowheads="1" noTextEdit="1"/>
            </xdr:cNvSpPr>
          </xdr:nvSpPr>
          <xdr:spPr bwMode="auto">
            <a:xfrm>
              <a:off x="14409836" y="858405"/>
              <a:ext cx="1463520" cy="183536"/>
            </a:xfrm>
            <a:prstGeom prst="rect">
              <a:avLst/>
            </a:prstGeom>
            <a:noFill/>
            <a:ln w="0">
              <a:noFill/>
              <a:miter lim="800000"/>
              <a:headEnd/>
              <a:tailEnd/>
            </a:ln>
          </xdr:spPr>
          <xdr:txBody>
            <a:bodyPr vertOverflow="overflow" horzOverflow="overflow" wrap="square" lIns="0" tIns="0" rIns="0" bIns="0" anchor="ctr" anchorCtr="1" upright="1"/>
            <a:lstStyle/>
            <a:p>
              <a:pPr algn="ctr" rtl="0">
                <a:defRPr sz="1000"/>
              </a:pPr>
              <a:fld id="{C4B26DC0-D3B0-4BE4-A8E0-A5C90BB98EB6}" type="TxLink">
                <a:rPr lang="en-US" sz="600" b="0" i="0" u="none" strike="noStrike" baseline="0">
                  <a:solidFill>
                    <a:srgbClr val="000000"/>
                  </a:solidFill>
                  <a:latin typeface="Verdana"/>
                </a:rPr>
                <a:pPr algn="ctr" rtl="0">
                  <a:defRPr sz="1000"/>
                </a:pPr>
                <a:t>WY NPS YELL 10(25)</a:t>
              </a:fld>
              <a:endParaRPr lang="en-US" sz="600" b="0" i="0" u="none" strike="noStrike" baseline="0">
                <a:solidFill>
                  <a:srgbClr val="000000"/>
                </a:solidFill>
                <a:latin typeface="Verdana"/>
              </a:endParaRPr>
            </a:p>
          </xdr:txBody>
        </xdr:sp>
        <xdr:sp macro="" textlink="">
          <xdr:nvSpPr>
            <xdr:cNvPr id="11" name="Text Box 20">
              <a:extLst>
                <a:ext uri="{FF2B5EF4-FFF2-40B4-BE49-F238E27FC236}">
                  <a16:creationId xmlns:a16="http://schemas.microsoft.com/office/drawing/2014/main" id="{4386483C-5CE7-42E7-AEC5-6A622F92D691}"/>
                </a:ext>
              </a:extLst>
            </xdr:cNvPr>
            <xdr:cNvSpPr txBox="1">
              <a:spLocks noChangeArrowheads="1"/>
            </xdr:cNvSpPr>
          </xdr:nvSpPr>
          <xdr:spPr bwMode="auto">
            <a:xfrm>
              <a:off x="15860314" y="681036"/>
              <a:ext cx="365756" cy="182880"/>
            </a:xfrm>
            <a:prstGeom prst="rect">
              <a:avLst/>
            </a:prstGeom>
            <a:noFill/>
            <a:ln w="9525">
              <a:noFill/>
              <a:miter lim="800000"/>
              <a:headEnd/>
              <a:tailEnd/>
            </a:ln>
          </xdr:spPr>
          <xdr:txBody>
            <a:bodyPr vertOverflow="overflow" horzOverflow="overflow" wrap="none" lIns="0" tIns="0" rIns="0" bIns="0" anchor="t" anchorCtr="1" upright="1"/>
            <a:lstStyle/>
            <a:p>
              <a:pPr algn="ctr" rtl="0">
                <a:defRPr sz="1000"/>
              </a:pPr>
              <a:r>
                <a:rPr lang="en-US" sz="600" b="0" i="0" u="none" strike="noStrike" baseline="0">
                  <a:solidFill>
                    <a:srgbClr val="000000"/>
                  </a:solidFill>
                  <a:latin typeface="Verdana"/>
                </a:rPr>
                <a:t>SHEET</a:t>
              </a:r>
            </a:p>
            <a:p>
              <a:pPr algn="ctr" rtl="0">
                <a:defRPr sz="1000"/>
              </a:pPr>
              <a:r>
                <a:rPr lang="en-US" sz="600" b="0" i="0" u="none" strike="noStrike" baseline="0">
                  <a:solidFill>
                    <a:srgbClr val="000000"/>
                  </a:solidFill>
                  <a:latin typeface="Verdana"/>
                </a:rPr>
                <a:t>NUMBER</a:t>
              </a:r>
            </a:p>
          </xdr:txBody>
        </xdr:sp>
      </xdr:grpSp>
      <xdr:sp macro="" textlink="Title">
        <xdr:nvSpPr>
          <xdr:cNvPr id="4" name="Rectangle 3">
            <a:extLst>
              <a:ext uri="{FF2B5EF4-FFF2-40B4-BE49-F238E27FC236}">
                <a16:creationId xmlns:a16="http://schemas.microsoft.com/office/drawing/2014/main" id="{A7F2398D-5E48-49EF-BF64-6930875CD1DC}"/>
              </a:ext>
            </a:extLst>
          </xdr:cNvPr>
          <xdr:cNvSpPr/>
        </xdr:nvSpPr>
        <xdr:spPr bwMode="auto">
          <a:xfrm>
            <a:off x="12615863" y="9503569"/>
            <a:ext cx="3657600" cy="914400"/>
          </a:xfrm>
          <a:prstGeom prst="rect">
            <a:avLst/>
          </a:prstGeom>
          <a:solidFill>
            <a:srgbClr val="FFFFFF"/>
          </a:solidFill>
          <a:ln w="15875" cap="flat" cmpd="sng" algn="ctr">
            <a:solidFill>
              <a:schemeClr val="tx1"/>
            </a:solidFill>
            <a:prstDash val="solid"/>
            <a:miter lim="800000"/>
            <a:headEnd type="none" w="med" len="med"/>
            <a:tailEnd type="none" w="med" len="med"/>
          </a:ln>
          <a:effectLst/>
        </xdr:spPr>
        <xdr:txBody>
          <a:bodyPr vertOverflow="clip" wrap="square" lIns="18288" tIns="0" rIns="0" bIns="0" rtlCol="0" anchor="ctr" upright="1"/>
          <a:lstStyle/>
          <a:p>
            <a:pPr algn="ctr"/>
            <a:fld id="{B72FDC79-F086-4110-8E42-AC81C59B0854}" type="TxLink">
              <a:rPr lang="en-US" sz="1600" b="1" i="0" u="none" strike="noStrike">
                <a:solidFill>
                  <a:srgbClr val="000000"/>
                </a:solidFill>
                <a:latin typeface="Verdana"/>
                <a:ea typeface="Verdana"/>
              </a:rPr>
              <a:pPr algn="ctr"/>
              <a:t>SURVEY CONTROL</a:t>
            </a:fld>
            <a:endParaRPr lang="en-US" sz="1600" b="1">
              <a:latin typeface="Verdana" panose="020B0604030504040204" pitchFamily="34" charset="0"/>
              <a:ea typeface="Verdana" panose="020B0604030504040204" pitchFamily="34" charset="0"/>
            </a:endParaRPr>
          </a:p>
        </xdr:txBody>
      </xdr:sp>
    </xdr:grpSp>
    <xdr:clientData/>
  </xdr:twoCellAnchor>
  <xdr:twoCellAnchor editAs="absolute">
    <xdr:from>
      <xdr:col>14</xdr:col>
      <xdr:colOff>38100</xdr:colOff>
      <xdr:row>52</xdr:row>
      <xdr:rowOff>66675</xdr:rowOff>
    </xdr:from>
    <xdr:to>
      <xdr:col>15</xdr:col>
      <xdr:colOff>819150</xdr:colOff>
      <xdr:row>53</xdr:row>
      <xdr:rowOff>57150</xdr:rowOff>
    </xdr:to>
    <xdr:sp macro="" textlink="Totals">
      <xdr:nvSpPr>
        <xdr:cNvPr id="12" name="Text Box 144">
          <a:extLst>
            <a:ext uri="{FF2B5EF4-FFF2-40B4-BE49-F238E27FC236}">
              <a16:creationId xmlns:a16="http://schemas.microsoft.com/office/drawing/2014/main" id="{9B78378B-0662-405E-B53B-7C19C9200DF5}"/>
            </a:ext>
          </a:extLst>
        </xdr:cNvPr>
        <xdr:cNvSpPr txBox="1">
          <a:spLocks noChangeAspect="1" noChangeArrowheads="1" noTextEdit="1"/>
        </xdr:cNvSpPr>
      </xdr:nvSpPr>
      <xdr:spPr bwMode="auto">
        <a:xfrm>
          <a:off x="13535025" y="10153650"/>
          <a:ext cx="1828800" cy="180975"/>
        </a:xfrm>
        <a:prstGeom prst="rect">
          <a:avLst/>
        </a:prstGeom>
        <a:noFill/>
        <a:ln w="9525">
          <a:noFill/>
          <a:miter lim="800000"/>
          <a:headEnd/>
          <a:tailEnd/>
        </a:ln>
      </xdr:spPr>
      <xdr:txBody>
        <a:bodyPr vertOverflow="clip" wrap="square" lIns="36576" tIns="22860" rIns="36576" bIns="22860" anchor="ctr" upright="1"/>
        <a:lstStyle/>
        <a:p>
          <a:pPr algn="ctr" rtl="0">
            <a:defRPr sz="1000"/>
          </a:pPr>
          <a:fld id="{2855ECEE-022C-4EFE-84BD-15F1F91F21D2}" type="TxLink">
            <a:rPr lang="en-US" sz="1200" b="0" i="0" u="none" strike="noStrike" baseline="0">
              <a:solidFill>
                <a:srgbClr val="000000"/>
              </a:solidFill>
              <a:latin typeface="Verdana"/>
              <a:ea typeface="Verdana"/>
              <a:cs typeface="Verdana"/>
            </a:rPr>
            <a:pPr algn="ctr" rtl="0">
              <a:defRPr sz="1000"/>
            </a:pPr>
            <a:t> </a:t>
          </a:fld>
          <a:endParaRPr lang="en-US" sz="1200" b="0" i="0" u="none" strike="noStrike" baseline="0">
            <a:solidFill>
              <a:srgbClr val="000000"/>
            </a:solidFill>
            <a:latin typeface="Verdana"/>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heet.Names" displayName="Sheet.Names" ref="C24:G45" totalsRowCount="1" headerRowDxfId="15" dataDxfId="14" totalsRowDxfId="13">
  <autoFilter ref="C24:G44" xr:uid="{00000000-0009-0000-0100-000001000000}"/>
  <tableColumns count="5">
    <tableColumn id="2" xr3:uid="{00000000-0010-0000-0000-000002000000}" name="Worksheet" totalsRowLabel="Total Sheets:" dataDxfId="12" totalsRowDxfId="11">
      <calculatedColumnFormula>Base&amp;IF(ROW()-ROW(C$24)&gt;1," ("&amp;ROW()-ROW(C$24)&amp;")","")</calculatedColumnFormula>
    </tableColumn>
    <tableColumn id="3" xr3:uid="{00000000-0010-0000-0000-000003000000}" name="Sheet" totalsRowFunction="custom" dataDxfId="10" totalsRowDxfId="9">
      <calculatedColumnFormula>IF(ISREF(INDIRECT("'"&amp;C25&amp;"'!A1")),LEFT(Sheet,FIND(".",Sheet)-1)&amp;"."&amp;F25,"Undefined")</calculatedColumnFormula>
      <totalsRowFormula>COUNTIF(Sheet.Names[Sheet],"&lt;&gt;Undefined")</totalsRowFormula>
    </tableColumn>
    <tableColumn id="4" xr3:uid="{00000000-0010-0000-0000-000004000000}" name="Header" totalsRowFunction="custom" dataDxfId="8" totalsRowDxfId="7">
      <calculatedColumnFormula>IFERROR(IF(AND(OFFSET(E25,-1,0)&lt;&gt;FALSE(),OFFSET(E25,-1,0)+Table.rows&lt;=Data.rows),OFFSET(E25,-1,0)+Table.rows),Start.Row)</calculatedColumnFormula>
      <totalsRowFormula>MAX(COUNTIF(Sheet.Names[Header],"&lt;&gt;FALSE")-D45,0)</totalsRowFormula>
    </tableColumn>
    <tableColumn id="5" xr3:uid="{00000000-0010-0000-0000-000005000000}" name="Number" totalsRowFunction="custom" dataDxfId="6" totalsRowDxfId="5">
      <calculatedColumnFormula>IFERROR(OFFSET(F25,-1,0)+IF(ISREF(INDIRECT("'"&amp;C25&amp;"'!A1")),1,0),VALUE(REPLACE(Sheet,1,FIND(".",Sheet),"")))</calculatedColumnFormula>
      <totalsRowFormula>"sheet"&amp;IF(E45&lt;&gt;1,"s","")&amp;" missing"</totalsRowFormula>
    </tableColumn>
    <tableColumn id="6" xr3:uid="{00000000-0010-0000-0000-000006000000}" name="Notes" dataDxfId="4" totalsRowDxfId="3">
      <calculatedColumnFormula>IF(D25="Undefined",IF(ISNUMBER(E25),"&lt;= Add sheet",""),IF(ISNUMBER(E25),"OK","&lt;Delete"))</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9"/>
  <sheetViews>
    <sheetView showGridLines="0" showRowColHeaders="0" tabSelected="1" topLeftCell="A3" workbookViewId="0">
      <selection activeCell="C8" sqref="C8"/>
    </sheetView>
  </sheetViews>
  <sheetFormatPr defaultColWidth="0" defaultRowHeight="10.5" zeroHeight="1" x14ac:dyDescent="0.15"/>
  <cols>
    <col min="1" max="1" width="8.7109375" customWidth="1"/>
    <col min="2" max="2" width="10.7109375" customWidth="1"/>
    <col min="3" max="3" width="30.7109375" customWidth="1"/>
    <col min="4" max="4" width="20.7109375" customWidth="1"/>
    <col min="5" max="5" width="10.7109375" customWidth="1"/>
    <col min="6" max="6" width="11.7109375" customWidth="1"/>
    <col min="7" max="7" width="25.7109375" customWidth="1"/>
    <col min="8" max="8" width="5.7109375" customWidth="1"/>
    <col min="9" max="9" width="13.28515625" hidden="1" customWidth="1"/>
    <col min="10" max="10" width="13.140625" hidden="1" customWidth="1"/>
    <col min="11" max="11" width="9.140625" hidden="1" customWidth="1"/>
    <col min="12" max="12" width="10.140625" hidden="1" customWidth="1"/>
    <col min="13" max="13" width="10.42578125" hidden="1" customWidth="1"/>
    <col min="14" max="16384" width="9.140625" hidden="1"/>
  </cols>
  <sheetData>
    <row r="1" spans="1:7" ht="36.75" x14ac:dyDescent="0.45">
      <c r="A1" s="110" t="s">
        <v>83</v>
      </c>
      <c r="B1" s="111"/>
    </row>
    <row r="2" spans="1:7" ht="18" x14ac:dyDescent="0.25">
      <c r="B2" s="6" t="s">
        <v>4</v>
      </c>
    </row>
    <row r="3" spans="1:7" ht="73.5" customHeight="1" x14ac:dyDescent="0.2">
      <c r="A3" s="7">
        <f ca="1">OFFSET(A3,-1,0)+1</f>
        <v>1</v>
      </c>
      <c r="B3" s="115" t="s">
        <v>32</v>
      </c>
      <c r="C3" s="115"/>
      <c r="D3" s="115"/>
      <c r="E3" s="115"/>
      <c r="F3" s="113"/>
      <c r="G3" s="5"/>
    </row>
    <row r="4" spans="1:7" ht="60" customHeight="1" x14ac:dyDescent="0.15">
      <c r="A4" s="7">
        <f ca="1">OFFSET(A4,-1,0)+1</f>
        <v>2</v>
      </c>
      <c r="B4" s="115" t="s">
        <v>33</v>
      </c>
      <c r="C4" s="116"/>
      <c r="D4" s="116"/>
      <c r="E4" s="116"/>
      <c r="F4" s="113"/>
    </row>
    <row r="5" spans="1:7" x14ac:dyDescent="0.15"/>
    <row r="6" spans="1:7" ht="18" x14ac:dyDescent="0.25">
      <c r="B6" s="6" t="s">
        <v>8</v>
      </c>
    </row>
    <row r="7" spans="1:7" ht="24" customHeight="1" x14ac:dyDescent="0.15">
      <c r="B7" s="115" t="s">
        <v>6</v>
      </c>
      <c r="C7" s="113"/>
      <c r="D7" s="113"/>
      <c r="E7" s="113"/>
      <c r="F7" s="113"/>
    </row>
    <row r="8" spans="1:7" ht="30" customHeight="1" x14ac:dyDescent="0.15">
      <c r="B8" s="82" t="s">
        <v>0</v>
      </c>
      <c r="C8" s="80" t="s">
        <v>79</v>
      </c>
      <c r="D8" s="121" t="s">
        <v>5</v>
      </c>
      <c r="E8" s="122"/>
      <c r="F8" s="122"/>
      <c r="G8" s="122"/>
    </row>
    <row r="9" spans="1:7" ht="15" x14ac:dyDescent="0.15">
      <c r="A9" s="78"/>
      <c r="B9" s="75" t="s">
        <v>47</v>
      </c>
      <c r="C9" s="76" t="s">
        <v>47</v>
      </c>
      <c r="D9" s="119" t="s">
        <v>50</v>
      </c>
      <c r="E9" s="120"/>
      <c r="F9" s="120"/>
    </row>
    <row r="10" spans="1:7" ht="15" x14ac:dyDescent="0.15">
      <c r="A10" s="78"/>
      <c r="B10" s="75" t="s">
        <v>48</v>
      </c>
      <c r="C10" s="76" t="s">
        <v>48</v>
      </c>
      <c r="D10" s="119"/>
      <c r="E10" s="120"/>
      <c r="F10" s="120"/>
    </row>
    <row r="11" spans="1:7" ht="15" x14ac:dyDescent="0.2">
      <c r="A11" s="79"/>
      <c r="B11" s="82" t="s">
        <v>18</v>
      </c>
      <c r="C11" s="81" t="s">
        <v>49</v>
      </c>
      <c r="D11" s="42">
        <f ca="1">COUNTIF(Sheet.Names[Header],"&gt;0")</f>
        <v>1</v>
      </c>
    </row>
    <row r="12" spans="1:7" ht="15" x14ac:dyDescent="0.2">
      <c r="A12" s="79"/>
      <c r="B12" s="82" t="s">
        <v>35</v>
      </c>
      <c r="C12" s="81" t="s">
        <v>34</v>
      </c>
      <c r="D12" s="13"/>
      <c r="E12" s="13"/>
      <c r="F12" s="13"/>
    </row>
    <row r="13" spans="1:7" ht="15" x14ac:dyDescent="0.2">
      <c r="A13" s="79"/>
      <c r="B13" s="82" t="s">
        <v>23</v>
      </c>
      <c r="C13" s="81" t="b">
        <v>1</v>
      </c>
      <c r="D13" s="13"/>
      <c r="E13" s="13"/>
      <c r="F13" s="13"/>
    </row>
    <row r="14" spans="1:7" ht="15" x14ac:dyDescent="0.2">
      <c r="A14" s="79"/>
      <c r="B14" s="82" t="s">
        <v>24</v>
      </c>
      <c r="C14" s="81" t="s">
        <v>42</v>
      </c>
      <c r="D14" s="13" t="str">
        <f ca="1">"Worksheet "&amp;IF(ISREF(INDIRECT("'"&amp;Location&amp;"'!A1")),"found","NOT FOUND!")</f>
        <v>Worksheet found</v>
      </c>
    </row>
    <row r="15" spans="1:7" ht="12.75" x14ac:dyDescent="0.2">
      <c r="B15" s="12" t="s">
        <v>25</v>
      </c>
      <c r="C15" s="24" t="s">
        <v>14</v>
      </c>
    </row>
    <row r="16" spans="1:7" ht="12.75" x14ac:dyDescent="0.2">
      <c r="B16" s="12" t="s">
        <v>28</v>
      </c>
      <c r="C16" s="24">
        <v>5</v>
      </c>
      <c r="D16" s="20">
        <f ca="1">MATCH("POINT*",INDIRECT("'"&amp;Location&amp;"'!"&amp;Data_col&amp;":"&amp;Data_col),0)</f>
        <v>3</v>
      </c>
      <c r="E16" s="20"/>
      <c r="F16" s="11"/>
    </row>
    <row r="17" spans="1:8" ht="12.75" x14ac:dyDescent="0.2">
      <c r="B17" s="12" t="s">
        <v>19</v>
      </c>
      <c r="C17" s="39" t="s">
        <v>17</v>
      </c>
      <c r="D17">
        <f ca="1">COUNTA(INDIRECT("'"&amp;Location&amp;"'!"&amp;Data_col&amp;":"&amp;Data_col))-COUNTA(INDIRECT("'"&amp;Location&amp;"'!"&amp;Data_col&amp;"1:"&amp;Data_col&amp;D16))</f>
        <v>9</v>
      </c>
      <c r="E17" t="s">
        <v>26</v>
      </c>
      <c r="F17" s="117" t="str">
        <f ca="1">IFERROR(MATCH(" *",INDIRECT("'"&amp;Location&amp;"'!"&amp;Data_col&amp;D16+1&amp;":"&amp;Data_col&amp;D16+D17),0)+D16,"OK - no spaces in data")</f>
        <v>OK - no spaces in data</v>
      </c>
      <c r="G17" s="118"/>
    </row>
    <row r="18" spans="1:8" ht="12.75" x14ac:dyDescent="0.2">
      <c r="B18" s="12" t="s">
        <v>29</v>
      </c>
      <c r="C18" s="22">
        <v>35</v>
      </c>
      <c r="D18" s="11">
        <f ca="1">IFERROR(F17-D16-1,D17+COUNTBLANK(INDIRECT("'"&amp;Location&amp;"'!"&amp;Data_col&amp;D16+1&amp;":"&amp;Data_col&amp;D16+D17)))</f>
        <v>9</v>
      </c>
      <c r="E18" s="11" t="s">
        <v>27</v>
      </c>
      <c r="F18" s="112" t="str">
        <f ca="1">"Warnings: "&amp;IF(ISNUMBER(F17),"Rows found beginning w/spaces.  ","")&amp;IF(COUNTBLANK(INDIRECT("'"&amp;Location&amp;"'!"&amp;Data_col&amp;D16+1&amp;":"&amp;Data_col&amp;D16+D17))&gt;0,"Empty lines found within data set","")</f>
        <v xml:space="preserve">Warnings: </v>
      </c>
      <c r="G18" s="112"/>
      <c r="H18" s="112"/>
    </row>
    <row r="19" spans="1:8" x14ac:dyDescent="0.15">
      <c r="D19" s="11">
        <f ca="1">IF(AND(MOD(D18,Max_rows)&gt;0,MOD(D18,Max_rows)&lt;Min_rows),INT((D18-Min_rows)/ROUND((D18-Min_rows)/Max_rows,0)),Max_rows)</f>
        <v>35</v>
      </c>
      <c r="E19" t="s">
        <v>30</v>
      </c>
      <c r="F19" s="113"/>
      <c r="G19" s="113"/>
      <c r="H19" s="113"/>
    </row>
    <row r="20" spans="1:8" x14ac:dyDescent="0.15">
      <c r="D20" s="21"/>
      <c r="E20" t="str">
        <f ca="1">SUBSTITUTE(TRIM(INDIRECT("'"&amp;Location&amp;"'!"&amp;Data_col&amp;"1"))," "&amp;CHAR(10),CHAR(10))</f>
        <v xml:space="preserve">PROJECT : Vagt Lake Trailhead
DATE OF FIELD WORK :Multiple entries
DATE OF FINAL ADJUSTMENT : April, 2015
COORDINATE SYSTEM : Alaska zone 4 SPCS NAD83 2011
VERTICAL DATUM : Orthometric elevations based on the NAVD88 GEOID12b
EPOCH DATE : 2010.000
CADD SYSTEM COORDINATE SYSTEM : AK83/2011-4F NSRS11(NAD83/2011) datum, Alaska State Plane; Zone 4, US Foot
PROJECT UNITS : US SURVEY FOOT
</v>
      </c>
      <c r="F20" s="114"/>
      <c r="G20" s="114"/>
      <c r="H20" s="114"/>
    </row>
    <row r="21" spans="1:8" x14ac:dyDescent="0.15"/>
    <row r="22" spans="1:8" ht="18" x14ac:dyDescent="0.15">
      <c r="C22" s="14" t="s">
        <v>15</v>
      </c>
      <c r="D22" s="15"/>
      <c r="E22" s="15"/>
      <c r="F22" s="15"/>
    </row>
    <row r="23" spans="1:8" ht="19.5" x14ac:dyDescent="0.25">
      <c r="A23" s="108"/>
      <c r="C23" s="107" t="s">
        <v>16</v>
      </c>
      <c r="D23" s="107"/>
      <c r="E23" s="23"/>
    </row>
    <row r="24" spans="1:8" ht="12.75" x14ac:dyDescent="0.2">
      <c r="C24" s="40" t="s">
        <v>80</v>
      </c>
      <c r="D24" s="40" t="s">
        <v>17</v>
      </c>
      <c r="E24" s="40" t="s">
        <v>81</v>
      </c>
      <c r="F24" s="40" t="s">
        <v>82</v>
      </c>
      <c r="G24" s="40" t="s">
        <v>45</v>
      </c>
    </row>
    <row r="25" spans="1:8" ht="12.75" x14ac:dyDescent="0.2">
      <c r="C25" s="5" t="str">
        <f t="shared" ref="C25:C44" si="0">Base&amp;IF(ROW()-ROW(C$24)&gt;1," ("&amp;ROW()-ROW(C$24)&amp;")","")</f>
        <v>Sheet</v>
      </c>
      <c r="D25" s="5" t="str">
        <f t="shared" ref="D25" ca="1" si="1">IF(ISREF(INDIRECT("'"&amp;C25&amp;"'!A1")),LEFT(Sheet,FIND(".",Sheet)-1)&amp;"."&amp;F25,"Undefined")</f>
        <v>D.1</v>
      </c>
      <c r="E25" s="22">
        <f t="shared" ref="E25:E44" ca="1" si="2">IFERROR(IF(AND(OFFSET(E25,-1,0)&lt;&gt;FALSE(),OFFSET(E25,-1,0)+Table.rows&lt;=Data.rows),OFFSET(E25,-1,0)+Table.rows),Start.Row)</f>
        <v>3</v>
      </c>
      <c r="F25" s="22">
        <f t="shared" ref="F25:F44" ca="1" si="3">IFERROR(OFFSET(F25,-1,0)+IF(ISREF(INDIRECT("'"&amp;C25&amp;"'!A1")),1,0),VALUE(REPLACE(Sheet,1,FIND(".",Sheet),"")))</f>
        <v>1</v>
      </c>
      <c r="G25" s="41" t="str">
        <f t="shared" ref="G25:G44" ca="1" si="4">IF(D25="Undefined",IF(ISNUMBER(E25),"&lt;= Add sheet",""),IF(ISNUMBER(E25),"OK","&lt;Delete"))</f>
        <v>OK</v>
      </c>
    </row>
    <row r="26" spans="1:8" ht="12.75" x14ac:dyDescent="0.2">
      <c r="C26" s="5" t="str">
        <f t="shared" si="0"/>
        <v>Sheet (2)</v>
      </c>
      <c r="D26" s="5" t="str">
        <f t="shared" ref="D26:D44" ca="1" si="5">IF(ISREF(INDIRECT("'"&amp;C26&amp;"'!A1")),LEFT(Sheet,FIND(".",Sheet)-1)&amp;"."&amp;F26,"Undefined")</f>
        <v>Undefined</v>
      </c>
      <c r="E26" s="22" t="b">
        <f t="shared" ca="1" si="2"/>
        <v>0</v>
      </c>
      <c r="F26" s="22">
        <f t="shared" ca="1" si="3"/>
        <v>1</v>
      </c>
      <c r="G26" s="41" t="str">
        <f t="shared" ca="1" si="4"/>
        <v/>
      </c>
    </row>
    <row r="27" spans="1:8" ht="12.75" x14ac:dyDescent="0.2">
      <c r="C27" s="5" t="str">
        <f t="shared" si="0"/>
        <v>Sheet (3)</v>
      </c>
      <c r="D27" s="5" t="str">
        <f t="shared" ca="1" si="5"/>
        <v>Undefined</v>
      </c>
      <c r="E27" s="22" t="b">
        <f t="shared" ca="1" si="2"/>
        <v>0</v>
      </c>
      <c r="F27" s="22">
        <f t="shared" ca="1" si="3"/>
        <v>1</v>
      </c>
      <c r="G27" s="41" t="str">
        <f t="shared" ca="1" si="4"/>
        <v/>
      </c>
    </row>
    <row r="28" spans="1:8" ht="12.75" x14ac:dyDescent="0.2">
      <c r="C28" s="5" t="str">
        <f t="shared" si="0"/>
        <v>Sheet (4)</v>
      </c>
      <c r="D28" s="5" t="str">
        <f t="shared" ca="1" si="5"/>
        <v>Undefined</v>
      </c>
      <c r="E28" s="22" t="b">
        <f t="shared" ca="1" si="2"/>
        <v>0</v>
      </c>
      <c r="F28" s="22">
        <f t="shared" ca="1" si="3"/>
        <v>1</v>
      </c>
      <c r="G28" s="41" t="str">
        <f t="shared" ca="1" si="4"/>
        <v/>
      </c>
    </row>
    <row r="29" spans="1:8" ht="12.75" x14ac:dyDescent="0.2">
      <c r="C29" s="5" t="str">
        <f t="shared" si="0"/>
        <v>Sheet (5)</v>
      </c>
      <c r="D29" s="5" t="str">
        <f t="shared" ca="1" si="5"/>
        <v>Undefined</v>
      </c>
      <c r="E29" s="22" t="b">
        <f t="shared" ca="1" si="2"/>
        <v>0</v>
      </c>
      <c r="F29" s="22">
        <f t="shared" ca="1" si="3"/>
        <v>1</v>
      </c>
      <c r="G29" s="41" t="str">
        <f t="shared" ca="1" si="4"/>
        <v/>
      </c>
    </row>
    <row r="30" spans="1:8" ht="12.75" x14ac:dyDescent="0.2">
      <c r="C30" s="5" t="str">
        <f t="shared" si="0"/>
        <v>Sheet (6)</v>
      </c>
      <c r="D30" s="5" t="str">
        <f t="shared" ca="1" si="5"/>
        <v>Undefined</v>
      </c>
      <c r="E30" s="22" t="b">
        <f t="shared" ca="1" si="2"/>
        <v>0</v>
      </c>
      <c r="F30" s="22">
        <f t="shared" ca="1" si="3"/>
        <v>1</v>
      </c>
      <c r="G30" s="41" t="str">
        <f t="shared" ca="1" si="4"/>
        <v/>
      </c>
    </row>
    <row r="31" spans="1:8" ht="12.75" x14ac:dyDescent="0.2">
      <c r="C31" s="5" t="str">
        <f t="shared" si="0"/>
        <v>Sheet (7)</v>
      </c>
      <c r="D31" s="5" t="str">
        <f t="shared" ca="1" si="5"/>
        <v>Undefined</v>
      </c>
      <c r="E31" s="22" t="b">
        <f t="shared" ca="1" si="2"/>
        <v>0</v>
      </c>
      <c r="F31" s="22">
        <f t="shared" ca="1" si="3"/>
        <v>1</v>
      </c>
      <c r="G31" s="41" t="str">
        <f t="shared" ca="1" si="4"/>
        <v/>
      </c>
    </row>
    <row r="32" spans="1:8" ht="12.75" x14ac:dyDescent="0.2">
      <c r="C32" s="5" t="str">
        <f t="shared" si="0"/>
        <v>Sheet (8)</v>
      </c>
      <c r="D32" s="5" t="str">
        <f t="shared" ca="1" si="5"/>
        <v>Undefined</v>
      </c>
      <c r="E32" s="22" t="b">
        <f t="shared" ca="1" si="2"/>
        <v>0</v>
      </c>
      <c r="F32" s="22">
        <f t="shared" ca="1" si="3"/>
        <v>1</v>
      </c>
      <c r="G32" s="41" t="str">
        <f t="shared" ca="1" si="4"/>
        <v/>
      </c>
    </row>
    <row r="33" spans="3:7" ht="12.75" x14ac:dyDescent="0.2">
      <c r="C33" s="5" t="str">
        <f t="shared" si="0"/>
        <v>Sheet (9)</v>
      </c>
      <c r="D33" s="5" t="str">
        <f t="shared" ca="1" si="5"/>
        <v>Undefined</v>
      </c>
      <c r="E33" s="22" t="b">
        <f t="shared" ca="1" si="2"/>
        <v>0</v>
      </c>
      <c r="F33" s="22">
        <f t="shared" ca="1" si="3"/>
        <v>1</v>
      </c>
      <c r="G33" s="41" t="str">
        <f t="shared" ca="1" si="4"/>
        <v/>
      </c>
    </row>
    <row r="34" spans="3:7" ht="12.75" x14ac:dyDescent="0.2">
      <c r="C34" s="5" t="str">
        <f t="shared" si="0"/>
        <v>Sheet (10)</v>
      </c>
      <c r="D34" s="5" t="str">
        <f t="shared" ca="1" si="5"/>
        <v>Undefined</v>
      </c>
      <c r="E34" s="22" t="b">
        <f t="shared" ca="1" si="2"/>
        <v>0</v>
      </c>
      <c r="F34" s="22">
        <f t="shared" ca="1" si="3"/>
        <v>1</v>
      </c>
      <c r="G34" s="41" t="str">
        <f t="shared" ca="1" si="4"/>
        <v/>
      </c>
    </row>
    <row r="35" spans="3:7" ht="12.75" x14ac:dyDescent="0.2">
      <c r="C35" s="5" t="str">
        <f t="shared" si="0"/>
        <v>Sheet (11)</v>
      </c>
      <c r="D35" s="5" t="str">
        <f t="shared" ca="1" si="5"/>
        <v>Undefined</v>
      </c>
      <c r="E35" s="22" t="b">
        <f t="shared" ca="1" si="2"/>
        <v>0</v>
      </c>
      <c r="F35" s="22">
        <f t="shared" ca="1" si="3"/>
        <v>1</v>
      </c>
      <c r="G35" s="41" t="str">
        <f t="shared" ca="1" si="4"/>
        <v/>
      </c>
    </row>
    <row r="36" spans="3:7" ht="12.75" x14ac:dyDescent="0.2">
      <c r="C36" s="5" t="str">
        <f t="shared" si="0"/>
        <v>Sheet (12)</v>
      </c>
      <c r="D36" s="5" t="str">
        <f t="shared" ca="1" si="5"/>
        <v>Undefined</v>
      </c>
      <c r="E36" s="22" t="b">
        <f t="shared" ca="1" si="2"/>
        <v>0</v>
      </c>
      <c r="F36" s="22">
        <f t="shared" ca="1" si="3"/>
        <v>1</v>
      </c>
      <c r="G36" s="41" t="str">
        <f t="shared" ca="1" si="4"/>
        <v/>
      </c>
    </row>
    <row r="37" spans="3:7" ht="12.75" x14ac:dyDescent="0.2">
      <c r="C37" s="5" t="str">
        <f t="shared" si="0"/>
        <v>Sheet (13)</v>
      </c>
      <c r="D37" s="5" t="str">
        <f t="shared" ca="1" si="5"/>
        <v>Undefined</v>
      </c>
      <c r="E37" s="22" t="b">
        <f t="shared" ca="1" si="2"/>
        <v>0</v>
      </c>
      <c r="F37" s="22">
        <f t="shared" ca="1" si="3"/>
        <v>1</v>
      </c>
      <c r="G37" s="41" t="str">
        <f t="shared" ca="1" si="4"/>
        <v/>
      </c>
    </row>
    <row r="38" spans="3:7" ht="12.75" x14ac:dyDescent="0.2">
      <c r="C38" s="5" t="str">
        <f t="shared" si="0"/>
        <v>Sheet (14)</v>
      </c>
      <c r="D38" s="5" t="str">
        <f t="shared" ca="1" si="5"/>
        <v>Undefined</v>
      </c>
      <c r="E38" s="22" t="b">
        <f t="shared" ca="1" si="2"/>
        <v>0</v>
      </c>
      <c r="F38" s="22">
        <f t="shared" ca="1" si="3"/>
        <v>1</v>
      </c>
      <c r="G38" s="41" t="str">
        <f t="shared" ca="1" si="4"/>
        <v/>
      </c>
    </row>
    <row r="39" spans="3:7" ht="12.75" x14ac:dyDescent="0.2">
      <c r="C39" s="5" t="str">
        <f t="shared" si="0"/>
        <v>Sheet (15)</v>
      </c>
      <c r="D39" s="5" t="str">
        <f t="shared" ca="1" si="5"/>
        <v>Undefined</v>
      </c>
      <c r="E39" s="22" t="b">
        <f t="shared" ca="1" si="2"/>
        <v>0</v>
      </c>
      <c r="F39" s="22">
        <f t="shared" ca="1" si="3"/>
        <v>1</v>
      </c>
      <c r="G39" s="41" t="str">
        <f t="shared" ca="1" si="4"/>
        <v/>
      </c>
    </row>
    <row r="40" spans="3:7" ht="12.75" x14ac:dyDescent="0.2">
      <c r="C40" s="5" t="str">
        <f t="shared" si="0"/>
        <v>Sheet (16)</v>
      </c>
      <c r="D40" s="5" t="str">
        <f t="shared" ca="1" si="5"/>
        <v>Undefined</v>
      </c>
      <c r="E40" s="22" t="b">
        <f t="shared" ca="1" si="2"/>
        <v>0</v>
      </c>
      <c r="F40" s="22">
        <f t="shared" ca="1" si="3"/>
        <v>1</v>
      </c>
      <c r="G40" s="41" t="str">
        <f t="shared" ca="1" si="4"/>
        <v/>
      </c>
    </row>
    <row r="41" spans="3:7" ht="12.75" x14ac:dyDescent="0.2">
      <c r="C41" s="5" t="str">
        <f t="shared" si="0"/>
        <v>Sheet (17)</v>
      </c>
      <c r="D41" s="5" t="str">
        <f t="shared" ca="1" si="5"/>
        <v>Undefined</v>
      </c>
      <c r="E41" s="22" t="b">
        <f t="shared" ca="1" si="2"/>
        <v>0</v>
      </c>
      <c r="F41" s="22">
        <f t="shared" ca="1" si="3"/>
        <v>1</v>
      </c>
      <c r="G41" s="41" t="str">
        <f t="shared" ca="1" si="4"/>
        <v/>
      </c>
    </row>
    <row r="42" spans="3:7" ht="12.75" x14ac:dyDescent="0.2">
      <c r="C42" s="5" t="str">
        <f t="shared" si="0"/>
        <v>Sheet (18)</v>
      </c>
      <c r="D42" s="5" t="str">
        <f t="shared" ca="1" si="5"/>
        <v>Undefined</v>
      </c>
      <c r="E42" s="22" t="b">
        <f t="shared" ca="1" si="2"/>
        <v>0</v>
      </c>
      <c r="F42" s="22">
        <f t="shared" ca="1" si="3"/>
        <v>1</v>
      </c>
      <c r="G42" s="41" t="str">
        <f t="shared" ca="1" si="4"/>
        <v/>
      </c>
    </row>
    <row r="43" spans="3:7" ht="12.75" x14ac:dyDescent="0.2">
      <c r="C43" s="5" t="str">
        <f t="shared" si="0"/>
        <v>Sheet (19)</v>
      </c>
      <c r="D43" s="5" t="str">
        <f t="shared" ca="1" si="5"/>
        <v>Undefined</v>
      </c>
      <c r="E43" s="22" t="b">
        <f t="shared" ca="1" si="2"/>
        <v>0</v>
      </c>
      <c r="F43" s="22">
        <f t="shared" ca="1" si="3"/>
        <v>1</v>
      </c>
      <c r="G43" s="41" t="str">
        <f t="shared" ca="1" si="4"/>
        <v/>
      </c>
    </row>
    <row r="44" spans="3:7" ht="12.75" x14ac:dyDescent="0.2">
      <c r="C44" s="5" t="str">
        <f t="shared" si="0"/>
        <v>Sheet (20)</v>
      </c>
      <c r="D44" s="5" t="str">
        <f t="shared" ca="1" si="5"/>
        <v>Undefined</v>
      </c>
      <c r="E44" s="22" t="b">
        <f t="shared" ca="1" si="2"/>
        <v>0</v>
      </c>
      <c r="F44" s="22">
        <f t="shared" ca="1" si="3"/>
        <v>1</v>
      </c>
      <c r="G44" s="41" t="str">
        <f t="shared" ca="1" si="4"/>
        <v/>
      </c>
    </row>
    <row r="45" spans="3:7" ht="12.75" x14ac:dyDescent="0.2">
      <c r="C45" s="5" t="s">
        <v>44</v>
      </c>
      <c r="D45" s="22">
        <f ca="1">COUNTIF(Sheet.Names[Sheet],"&lt;&gt;Undefined")</f>
        <v>1</v>
      </c>
      <c r="E45" s="5">
        <f ca="1">MAX(COUNTIF(Sheet.Names[Header],"&lt;&gt;FALSE")-D45,0)</f>
        <v>0</v>
      </c>
      <c r="F45" s="5" t="str">
        <f ca="1">"sheet"&amp;IF(E45&lt;&gt;1,"s","")&amp;" missing"</f>
        <v>sheets missing</v>
      </c>
      <c r="G45" s="5"/>
    </row>
    <row r="46" spans="3:7" x14ac:dyDescent="0.15"/>
    <row r="47" spans="3:7" x14ac:dyDescent="0.15">
      <c r="C47" s="8" t="s">
        <v>7</v>
      </c>
      <c r="D47" s="9">
        <v>45516</v>
      </c>
      <c r="E47" s="9"/>
      <c r="F47" s="9"/>
    </row>
    <row r="48" spans="3:7" x14ac:dyDescent="0.15"/>
    <row r="49" x14ac:dyDescent="0.15"/>
  </sheetData>
  <sheetProtection sheet="1" objects="1" scenarios="1"/>
  <mergeCells count="7">
    <mergeCell ref="F18:H20"/>
    <mergeCell ref="B7:F7"/>
    <mergeCell ref="B3:F3"/>
    <mergeCell ref="B4:F4"/>
    <mergeCell ref="F17:G17"/>
    <mergeCell ref="D9:F10"/>
    <mergeCell ref="D8:G8"/>
  </mergeCells>
  <phoneticPr fontId="1" type="noConversion"/>
  <conditionalFormatting sqref="F18:H18">
    <cfRule type="expression" dxfId="32" priority="10" stopIfTrue="1">
      <formula>LEN(F18)&gt;12</formula>
    </cfRule>
  </conditionalFormatting>
  <conditionalFormatting sqref="I46:I59">
    <cfRule type="expression" dxfId="31" priority="19">
      <formula>CELL("protect",#REF!)=0</formula>
    </cfRule>
  </conditionalFormatting>
  <conditionalFormatting sqref="G25:G44">
    <cfRule type="expression" dxfId="30" priority="4">
      <formula>ISNUMBER(FIND("&lt;",G25))</formula>
    </cfRule>
  </conditionalFormatting>
  <conditionalFormatting sqref="G25:G44 D25:D44">
    <cfRule type="expression" dxfId="29" priority="3">
      <formula>OR(D25="&lt;Delete",D25="Undefined")</formula>
    </cfRule>
  </conditionalFormatting>
  <conditionalFormatting sqref="M26:Z39">
    <cfRule type="expression" dxfId="28" priority="22">
      <formula>CELL("protect",M11)=0</formula>
    </cfRule>
  </conditionalFormatting>
  <conditionalFormatting sqref="J23:K23">
    <cfRule type="expression" dxfId="27" priority="32">
      <formula>CELL("protect",#REF!)=0</formula>
    </cfRule>
  </conditionalFormatting>
  <conditionalFormatting sqref="C14">
    <cfRule type="expression" dxfId="26" priority="44" stopIfTrue="1">
      <formula>ISNUMBER(FIND("NOT",D14))</formula>
    </cfRule>
  </conditionalFormatting>
  <conditionalFormatting sqref="N46:Z59">
    <cfRule type="expression" dxfId="25" priority="52">
      <formula>CELL("protect",M33)=0</formula>
    </cfRule>
  </conditionalFormatting>
  <conditionalFormatting sqref="M46:Z58">
    <cfRule type="expression" dxfId="24" priority="54">
      <formula>CELL("protect",M33)=0</formula>
    </cfRule>
  </conditionalFormatting>
  <conditionalFormatting sqref="M59:Z59">
    <cfRule type="expression" dxfId="23" priority="55">
      <formula>CELL("protect",#REF!)=0</formula>
    </cfRule>
  </conditionalFormatting>
  <conditionalFormatting sqref="I46:L59">
    <cfRule type="expression" dxfId="22" priority="59">
      <formula>CELL("protect",C32)=0</formula>
    </cfRule>
  </conditionalFormatting>
  <conditionalFormatting sqref="J46:M59">
    <cfRule type="expression" dxfId="21" priority="60">
      <formula>CELL("protect",C31)=0</formula>
    </cfRule>
  </conditionalFormatting>
  <conditionalFormatting sqref="H46:H59">
    <cfRule type="expression" dxfId="20" priority="61">
      <formula>CELL("protect",G32)=0</formula>
    </cfRule>
  </conditionalFormatting>
  <conditionalFormatting sqref="E45:F45">
    <cfRule type="expression" dxfId="19" priority="2">
      <formula>$E$45&gt;0</formula>
    </cfRule>
  </conditionalFormatting>
  <conditionalFormatting sqref="B17:C17">
    <cfRule type="expression" dxfId="18" priority="62">
      <formula>CELL("protect",#REF!)=0</formula>
    </cfRule>
  </conditionalFormatting>
  <conditionalFormatting sqref="C9:C10">
    <cfRule type="expression" dxfId="17" priority="1">
      <formula>LEN(SUBSTITUTE(SUBSTITUTE($C9,".","")," ",""))&lt;=9</formula>
    </cfRule>
  </conditionalFormatting>
  <conditionalFormatting sqref="M25:Z25">
    <cfRule type="expression" dxfId="16" priority="63">
      <formula>CELL("protect",#REF!)=0</formula>
    </cfRule>
  </conditionalFormatting>
  <dataValidations count="8">
    <dataValidation allowBlank="1" showInputMessage="1" showErrorMessage="1" promptTitle="Base sheet name" prompt="The default name for the worksheets containing the plan sheets (Used in calculating subsequent worksheet names below)" sqref="C17" xr:uid="{00000000-0002-0000-0000-000000000000}"/>
    <dataValidation allowBlank="1" showInputMessage="1" showErrorMessage="1" promptTitle="First Sheet Number" prompt="Input the number of the first sheet.  Any following sheets will be numbered sequentially." sqref="C11" xr:uid="{00000000-0002-0000-0000-000001000000}"/>
    <dataValidation type="list" allowBlank="1" showInputMessage="1" showErrorMessage="1" promptTitle="Show totals?" prompt="If there is more than one sheet, do you want to show the sheet totals in the title block? i.e. Sheet 1 of n" sqref="C13" xr:uid="{00000000-0002-0000-0000-000002000000}">
      <formula1>"True,False"</formula1>
    </dataValidation>
    <dataValidation allowBlank="1" showInputMessage="1" showErrorMessage="1" promptTitle="Data location" prompt="The name of the worksheet containing the data" sqref="C14" xr:uid="{00000000-0002-0000-0000-000003000000}"/>
    <dataValidation allowBlank="1" showInputMessage="1" showErrorMessage="1" promptTitle="Data begins in column" prompt="The column in the data location worksheet where the data begins (usually &quot;A&quot;)" sqref="C15" xr:uid="{00000000-0002-0000-0000-000004000000}"/>
    <dataValidation allowBlank="1" showInputMessage="1" showErrorMessage="1" promptTitle="Minimum rows per table" prompt="The minimum numbers of rows per table.  Allows user to avoid having 1 or 2 points alone on a table." sqref="C16" xr:uid="{00000000-0002-0000-0000-000005000000}"/>
    <dataValidation allowBlank="1" showInputMessage="1" showErrorMessage="1" promptTitle="Title block text" prompt="The text placed in the title block of every sheet" sqref="C12" xr:uid="{00000000-0002-0000-0000-000006000000}"/>
    <dataValidation allowBlank="1" showInputMessage="1" showErrorMessage="1" promptTitle="NPS Numbers" prompt="Field greyed out and not visible on the sheet until additional text is added" sqref="C9:C10" xr:uid="{2FD23817-D9FF-4E31-8E1C-5C38C7AA6B9F}"/>
  </dataValidations>
  <pageMargins left="0.75" right="0.75" top="1" bottom="1" header="0.5" footer="0.5"/>
  <pageSetup orientation="portrait" horizontalDpi="1200" verticalDpi="1200"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B7DE-09EB-4293-BE57-6F77EE23FA7F}">
  <dimension ref="A1:S55"/>
  <sheetViews>
    <sheetView showGridLines="0" showRowColHeaders="0" showZeros="0" zoomScaleNormal="100" workbookViewId="0">
      <selection activeCell="M45" sqref="M45"/>
    </sheetView>
  </sheetViews>
  <sheetFormatPr defaultColWidth="9.7109375" defaultRowHeight="10.5" x14ac:dyDescent="0.15"/>
  <cols>
    <col min="1" max="1" width="11.7109375" customWidth="1"/>
    <col min="2" max="2" width="12.7109375" customWidth="1"/>
    <col min="3" max="3" width="2.140625" customWidth="1"/>
    <col min="4" max="5" width="9.7109375" customWidth="1"/>
    <col min="6" max="8" width="14.7109375" customWidth="1"/>
    <col min="9" max="10" width="18.7109375" customWidth="1"/>
    <col min="11" max="11" width="11.7109375" customWidth="1"/>
    <col min="12" max="12" width="12.7109375" customWidth="1"/>
    <col min="13" max="13" width="43.7109375" customWidth="1"/>
    <col min="14" max="14" width="6.7109375" customWidth="1"/>
    <col min="15" max="15" width="15.7109375" customWidth="1"/>
    <col min="16" max="16" width="20.7109375" customWidth="1"/>
    <col min="17" max="17" width="5.28515625" customWidth="1"/>
    <col min="18" max="18" width="2.140625" customWidth="1"/>
    <col min="19" max="20" width="9.7109375" customWidth="1"/>
  </cols>
  <sheetData>
    <row r="1" spans="1:18" ht="12.75" x14ac:dyDescent="0.2">
      <c r="A1" s="3" t="s">
        <v>2</v>
      </c>
    </row>
    <row r="2" spans="1:18" x14ac:dyDescent="0.15">
      <c r="A2" s="16" t="s">
        <v>20</v>
      </c>
      <c r="B2" s="17" t="str">
        <f ca="1">INDEX(Sheet.Names[Sheet],MATCH(B3,Sheet.Names[Worksheet],0))</f>
        <v>D.1</v>
      </c>
      <c r="C2" s="4" t="s">
        <v>1</v>
      </c>
      <c r="M2">
        <f ca="1">CELL("protect",O21)</f>
        <v>0</v>
      </c>
    </row>
    <row r="3" spans="1:18" x14ac:dyDescent="0.15">
      <c r="A3" s="16" t="s">
        <v>21</v>
      </c>
      <c r="B3" s="18" t="str">
        <f ca="1">RIGHT(Filename,LEN(Filename)-FIND("]",Filename))</f>
        <v>Sheet</v>
      </c>
      <c r="C3" s="1" t="str">
        <f ca="1">IF(ISNUMBER(FIND("\PW_Production\",CELL("filename",C3))),SUBSTITUTE(CELL("filename",C3),LEFT(CELL("filename",C3),FIND("[",CELL("filename",C3))-1),""),CELL("filename",C3))</f>
        <v>C:\pw-work\d0561506\[control-sheet.xlsx]Sheet</v>
      </c>
    </row>
    <row r="4" spans="1:18" x14ac:dyDescent="0.15">
      <c r="A4" s="16" t="s">
        <v>22</v>
      </c>
      <c r="B4" s="19" t="str">
        <f ca="1">IF(AND(Needed&gt;1,Show_totals),"Sheet "&amp;REPLACE(Sheet.number,1,FIND(".",Sheet.number),"")-REPLACE(Sheet,1,FIND(".",Sheet),"")+1&amp;" of "&amp;Needed,"")</f>
        <v/>
      </c>
      <c r="C4" s="4" t="s">
        <v>3</v>
      </c>
    </row>
    <row r="5" spans="1:18" x14ac:dyDescent="0.15">
      <c r="C5" s="2" t="str">
        <f ca="1">TEXT(NOW(),"d-mmm-yyyy h:mm AM/PM")</f>
        <v>12-Aug-2024 11:38 AM</v>
      </c>
    </row>
    <row r="6" spans="1:18" ht="9.75" customHeight="1" x14ac:dyDescent="0.15">
      <c r="D6" s="77" t="s">
        <v>31</v>
      </c>
      <c r="E6" s="10" t="str">
        <f>Data_col</f>
        <v>A</v>
      </c>
      <c r="F6" s="10" t="str">
        <f>IF(LEN(E6)=1,IF(E6="Z","A",""),IF(RIGHT(E6,1)="Z",CHAR(CODE(LEFT(E6,1))+1),LEFT(E6,1)))&amp;IF(RIGHT(E6,1)="Z","A",CHAR(CODE(RIGHT(E6,1))+1))</f>
        <v>B</v>
      </c>
      <c r="G6" s="10" t="str">
        <f>IF(LEN(F6)=1,IF(F6="Z","A",""),IF(RIGHT(F6,1)="Z",CHAR(CODE(LEFT(F6,1))+1),LEFT(F6,1)))&amp;IF(RIGHT(F6,1)="Z","A",CHAR(CODE(RIGHT(F6,1))+1))</f>
        <v>C</v>
      </c>
      <c r="H6" s="10" t="str">
        <f t="shared" ref="H6:M6" si="0">IF(LEN(G6)=1,IF(G6="Z","A",""),IF(RIGHT(G6,1)="Z",CHAR(CODE(LEFT(G6,1))+1),LEFT(G6,1)))&amp;IF(RIGHT(G6,1)="Z","A",CHAR(CODE(RIGHT(G6,1))+1))</f>
        <v>D</v>
      </c>
      <c r="I6" s="10" t="str">
        <f t="shared" si="0"/>
        <v>E</v>
      </c>
      <c r="J6" s="10" t="str">
        <f t="shared" si="0"/>
        <v>F</v>
      </c>
      <c r="K6" s="10" t="str">
        <f t="shared" si="0"/>
        <v>G</v>
      </c>
      <c r="L6" s="10" t="str">
        <f t="shared" si="0"/>
        <v>H</v>
      </c>
      <c r="M6" s="10" t="str">
        <f t="shared" si="0"/>
        <v>I</v>
      </c>
      <c r="N6" s="77"/>
    </row>
    <row r="7" spans="1:18" s="72" customFormat="1" ht="8.25" x14ac:dyDescent="0.15">
      <c r="D7" s="73"/>
      <c r="E7" s="74"/>
      <c r="F7" s="74"/>
      <c r="G7" s="74"/>
      <c r="H7" s="74"/>
      <c r="I7" s="74"/>
      <c r="J7" s="74"/>
      <c r="K7" s="74"/>
      <c r="L7" s="74"/>
      <c r="M7" s="74"/>
      <c r="N7" s="73"/>
      <c r="Q7" s="73" t="str" cm="1">
        <f t="array" ref="Q7">IF(LEN(SUBSTITUTE(SUBSTITUTE(NPS.PMIS,".","")," ",""))&gt;9,NPS.PMIS,"")&amp;IF(LEN(SUBSTITUTE(SUBSTITUTE(NPS.Drwg,".","")," ",""))&gt;9,REPT(" ",3)&amp;NPS.Drwg,"")</f>
        <v/>
      </c>
    </row>
    <row r="8" spans="1:18" ht="15" x14ac:dyDescent="0.2">
      <c r="C8" s="127" t="str">
        <f ca="1">" "&amp;CELL("filename",Filename)</f>
        <v> C:\pw-work\d0561506\[control-sheet.xlsx]Sheet</v>
      </c>
      <c r="D8" s="97"/>
      <c r="E8" s="45"/>
      <c r="F8" s="45"/>
      <c r="G8" s="45"/>
      <c r="H8" s="45"/>
      <c r="I8" s="45"/>
      <c r="J8" s="45"/>
      <c r="K8" s="45"/>
      <c r="L8" s="45"/>
      <c r="M8" s="45"/>
      <c r="N8" s="45"/>
      <c r="O8" s="45"/>
      <c r="P8" s="45"/>
      <c r="Q8" s="45"/>
      <c r="R8" s="45"/>
    </row>
    <row r="9" spans="1:18" ht="54" customHeight="1" x14ac:dyDescent="0.2">
      <c r="C9" s="127"/>
      <c r="D9" s="97"/>
      <c r="E9" s="126" t="str">
        <f ca="1">_xlfn.TEXTBEFORE(Heading,CHAR(10)&amp;CHAR(10))&amp;CHAR(10)&amp;CHAR(10)&amp;CLEAN(_xlfn.TEXTAFTER(Heading,CHAR(10)&amp;CHAR(10),2))</f>
        <v>PROJECT : Vagt Lake Trailhead
DATE OF FIELD WORK :Multiple entries
DATE OF FINAL ADJUSTMENT : April, 2015
PROJECT UNITS : US SURVEY FOOT</v>
      </c>
      <c r="F9" s="126"/>
      <c r="G9" s="126"/>
      <c r="H9" s="126"/>
      <c r="I9" s="126"/>
      <c r="J9" s="125" t="str">
        <f ca="1">_xlfn.TEXTAFTER(_xlfn.TEXTBEFORE(Heading,CHAR(10)&amp;CHAR(10),2),CHAR(10)&amp;CHAR(10))</f>
        <v>COORDINATE SYSTEM : Alaska zone 4 SPCS NAD83 2011
VERTICAL DATUM : Orthometric elevations based on the NAVD88 GEOID12b
EPOCH DATE : 2010.000
CADD SYSTEM COORDINATE SYSTEM : AK83/2011-4F NSRS11(NAD83/2011) datum, Alaska State Plane; Zone 4, US Foot</v>
      </c>
      <c r="K9" s="125"/>
      <c r="L9" s="125"/>
      <c r="M9" s="125"/>
      <c r="N9" s="125"/>
      <c r="O9" s="125"/>
      <c r="P9" s="46"/>
      <c r="Q9" s="46"/>
      <c r="R9" s="45"/>
    </row>
    <row r="10" spans="1:18" ht="15" customHeight="1" thickBot="1" x14ac:dyDescent="0.25">
      <c r="C10" s="127"/>
      <c r="D10" s="97"/>
      <c r="E10" s="47"/>
      <c r="F10" s="47"/>
      <c r="G10" s="47"/>
      <c r="H10" s="47"/>
      <c r="I10" s="47"/>
      <c r="J10" s="47"/>
      <c r="K10" s="47"/>
      <c r="L10" s="47"/>
      <c r="M10" s="45"/>
      <c r="N10" s="46"/>
      <c r="O10" s="46"/>
      <c r="P10" s="46"/>
      <c r="Q10" s="46"/>
      <c r="R10" s="45"/>
    </row>
    <row r="11" spans="1:18" ht="14.25" customHeight="1" x14ac:dyDescent="0.2">
      <c r="C11" s="127"/>
      <c r="D11" s="93"/>
      <c r="E11" s="48"/>
      <c r="F11" s="49" t="s">
        <v>36</v>
      </c>
      <c r="G11" s="50"/>
      <c r="H11" s="50"/>
      <c r="I11" s="49" t="s">
        <v>37</v>
      </c>
      <c r="J11" s="50"/>
      <c r="K11" s="50"/>
      <c r="L11" s="51"/>
      <c r="M11" s="52"/>
      <c r="N11" s="46"/>
      <c r="O11" s="46"/>
      <c r="P11" s="46"/>
      <c r="Q11" s="46"/>
      <c r="R11" s="45"/>
    </row>
    <row r="12" spans="1:18" ht="21.75" thickBot="1" x14ac:dyDescent="0.25">
      <c r="A12" s="123">
        <f ca="1">INDEX(Sheet.Names[Header],MATCH(Sheet.number,Sheet.Names[Sheet],0))</f>
        <v>3</v>
      </c>
      <c r="B12" s="124"/>
      <c r="C12" s="127"/>
      <c r="D12" s="93"/>
      <c r="E12" s="53" t="s">
        <v>9</v>
      </c>
      <c r="F12" s="54" t="s">
        <v>10</v>
      </c>
      <c r="G12" s="54" t="s">
        <v>11</v>
      </c>
      <c r="H12" s="55" t="s">
        <v>78</v>
      </c>
      <c r="I12" s="54" t="s">
        <v>38</v>
      </c>
      <c r="J12" s="54" t="s">
        <v>39</v>
      </c>
      <c r="K12" s="55" t="s">
        <v>40</v>
      </c>
      <c r="L12" s="55" t="s">
        <v>41</v>
      </c>
      <c r="M12" s="56" t="s">
        <v>13</v>
      </c>
      <c r="N12" s="46"/>
      <c r="O12" s="43" t="s">
        <v>46</v>
      </c>
      <c r="P12" s="46"/>
      <c r="Q12" s="46"/>
      <c r="R12" s="45"/>
    </row>
    <row r="13" spans="1:18" ht="15.75" customHeight="1" thickTop="1" thickBot="1" x14ac:dyDescent="0.25">
      <c r="A13" s="25" t="str">
        <f ca="1">IF(A12=FALSE(),"SHEET NOT NEEDED!","")</f>
        <v/>
      </c>
      <c r="B13" s="25"/>
      <c r="C13" s="127"/>
      <c r="D13" s="93"/>
      <c r="E13" s="57">
        <f t="shared" ref="E13:H47" ca="1" si="1">IF(Header&lt;&gt;FALSE(),IF(ROW(E13)-ROW(Header)&lt;=Table.rows,INDIRECT("'"&amp;Location&amp;"'!"&amp;E$6&amp;Header+ROW(E13)-ROW(Header)),""),"")</f>
        <v>1</v>
      </c>
      <c r="F13" s="58">
        <f t="shared" ref="F13:M22" ca="1" si="2">IF(Header&lt;&gt;FALSE(),IF(ROW()-ROW(Header)&lt;=Table.rows,INDIRECT("'"&amp;Location&amp;"'!"&amp;F$6&amp;Header+ROW()-ROW(Header)),""),"")</f>
        <v>2352215.8314</v>
      </c>
      <c r="G13" s="58">
        <f t="shared" ca="1" si="2"/>
        <v>1753662.3263000001</v>
      </c>
      <c r="H13" s="58">
        <f t="shared" ca="1" si="2"/>
        <v>573.28200000000004</v>
      </c>
      <c r="I13" s="59" t="str">
        <f t="shared" ca="1" si="2"/>
        <v>60°26'13.802912"N</v>
      </c>
      <c r="J13" s="59" t="str">
        <f t="shared" ca="1" si="2"/>
        <v>149°22'22.985150"W</v>
      </c>
      <c r="K13" s="59">
        <f t="shared" ca="1" si="2"/>
        <v>611.91970000000003</v>
      </c>
      <c r="L13" s="59">
        <f t="shared" ca="1" si="2"/>
        <v>0.99988540608200005</v>
      </c>
      <c r="M13" s="60" t="str">
        <f t="shared" ca="1" si="2"/>
        <v xml:space="preserve">SRD3171                      </v>
      </c>
      <c r="N13" s="44">
        <v>1</v>
      </c>
      <c r="O13" s="128" t="s">
        <v>43</v>
      </c>
      <c r="P13" s="128"/>
      <c r="Q13" s="109"/>
      <c r="R13" s="45"/>
    </row>
    <row r="14" spans="1:18" ht="15" customHeight="1" thickBot="1" x14ac:dyDescent="0.25">
      <c r="C14" s="127"/>
      <c r="D14" s="93"/>
      <c r="E14" s="57">
        <f t="shared" ca="1" si="1"/>
        <v>3</v>
      </c>
      <c r="F14" s="58">
        <f t="shared" ca="1" si="2"/>
        <v>2350732.56</v>
      </c>
      <c r="G14" s="58">
        <f t="shared" ca="1" si="2"/>
        <v>1753858.1810000001</v>
      </c>
      <c r="H14" s="58">
        <f t="shared" ca="1" si="2"/>
        <v>474.88200000000001</v>
      </c>
      <c r="I14" s="59" t="str">
        <f t="shared" ca="1" si="2"/>
        <v>60°25'59.176411"N</v>
      </c>
      <c r="J14" s="59" t="str">
        <f t="shared" ca="1" si="2"/>
        <v>149°22'19.363792"W</v>
      </c>
      <c r="K14" s="59">
        <f t="shared" ca="1" si="2"/>
        <v>513.52380000000005</v>
      </c>
      <c r="L14" s="59">
        <f t="shared" ca="1" si="2"/>
        <v>0.99989015005699999</v>
      </c>
      <c r="M14" s="60" t="str">
        <f t="shared" ca="1" si="2"/>
        <v xml:space="preserve">H&amp;T                          </v>
      </c>
      <c r="N14" s="46"/>
      <c r="O14" s="128"/>
      <c r="P14" s="128"/>
      <c r="Q14" s="109"/>
      <c r="R14" s="45"/>
    </row>
    <row r="15" spans="1:18" ht="15" customHeight="1" thickBot="1" x14ac:dyDescent="0.25">
      <c r="C15" s="127"/>
      <c r="D15" s="93"/>
      <c r="E15" s="57">
        <f t="shared" ca="1" si="1"/>
        <v>4</v>
      </c>
      <c r="F15" s="58">
        <f t="shared" ca="1" si="2"/>
        <v>2350148.2620000001</v>
      </c>
      <c r="G15" s="58">
        <f t="shared" ca="1" si="2"/>
        <v>1753943.1170000001</v>
      </c>
      <c r="H15" s="58">
        <f t="shared" ca="1" si="2"/>
        <v>479.69499999999999</v>
      </c>
      <c r="I15" s="59" t="str">
        <f t="shared" ca="1" si="2"/>
        <v>60°25'53.413922"N</v>
      </c>
      <c r="J15" s="59" t="str">
        <f t="shared" ca="1" si="2"/>
        <v>149°22'17.782396"W</v>
      </c>
      <c r="K15" s="59">
        <f t="shared" ca="1" si="2"/>
        <v>518.34370000000001</v>
      </c>
      <c r="L15" s="59">
        <f t="shared" ca="1" si="2"/>
        <v>0.99988994209199999</v>
      </c>
      <c r="M15" s="60" t="str">
        <f t="shared" ca="1" si="2"/>
        <v xml:space="preserve">H&amp;T                          </v>
      </c>
      <c r="N15" s="46"/>
      <c r="O15" s="128"/>
      <c r="P15" s="128"/>
      <c r="Q15" s="109"/>
      <c r="R15" s="45"/>
    </row>
    <row r="16" spans="1:18" ht="15" customHeight="1" thickBot="1" x14ac:dyDescent="0.25">
      <c r="C16" s="127"/>
      <c r="D16" s="93"/>
      <c r="E16" s="57">
        <f t="shared" ca="1" si="1"/>
        <v>5</v>
      </c>
      <c r="F16" s="58">
        <f t="shared" ca="1" si="2"/>
        <v>2350701.3025000002</v>
      </c>
      <c r="G16" s="58">
        <f t="shared" ca="1" si="2"/>
        <v>1754385.7914</v>
      </c>
      <c r="H16" s="58">
        <f t="shared" ca="1" si="2"/>
        <v>484.12060000000002</v>
      </c>
      <c r="I16" s="59" t="str">
        <f t="shared" ca="1" si="2"/>
        <v>60°25'58.818918"N</v>
      </c>
      <c r="J16" s="59" t="str">
        <f t="shared" ca="1" si="2"/>
        <v>149°22'08.856404"W</v>
      </c>
      <c r="K16" s="59">
        <f t="shared" ca="1" si="2"/>
        <v>522.77269999999999</v>
      </c>
      <c r="L16" s="59">
        <f t="shared" ca="1" si="2"/>
        <v>0.99988984543699999</v>
      </c>
      <c r="M16" s="60" t="str">
        <f t="shared" ca="1" si="2"/>
        <v xml:space="preserve">SPIKE PT5                    </v>
      </c>
      <c r="N16" s="46"/>
      <c r="O16" s="128"/>
      <c r="P16" s="128"/>
      <c r="Q16" s="109"/>
      <c r="R16" s="45"/>
    </row>
    <row r="17" spans="3:18" ht="15" customHeight="1" thickBot="1" x14ac:dyDescent="0.25">
      <c r="C17" s="127"/>
      <c r="D17" s="93"/>
      <c r="E17" s="57">
        <f t="shared" ca="1" si="1"/>
        <v>9</v>
      </c>
      <c r="F17" s="58">
        <f t="shared" ca="1" si="2"/>
        <v>2351238.9849999999</v>
      </c>
      <c r="G17" s="58">
        <f t="shared" ca="1" si="2"/>
        <v>1753789.3259999999</v>
      </c>
      <c r="H17" s="58">
        <f t="shared" ca="1" si="2"/>
        <v>472.85399999999998</v>
      </c>
      <c r="I17" s="59" t="str">
        <f t="shared" ca="1" si="2"/>
        <v>60°26'04.170445"N</v>
      </c>
      <c r="J17" s="59" t="str">
        <f t="shared" ca="1" si="2"/>
        <v>149°22'20.639676"W</v>
      </c>
      <c r="K17" s="59">
        <f t="shared" ca="1" si="2"/>
        <v>511.50200000000001</v>
      </c>
      <c r="L17" s="59">
        <f t="shared" ca="1" si="2"/>
        <v>0.99989022872400002</v>
      </c>
      <c r="M17" s="60" t="str">
        <f t="shared" ca="1" si="2"/>
        <v xml:space="preserve">H&amp;T                          </v>
      </c>
      <c r="N17" s="46"/>
      <c r="O17" s="46"/>
      <c r="P17" s="46"/>
      <c r="Q17" s="46"/>
      <c r="R17" s="45"/>
    </row>
    <row r="18" spans="3:18" ht="15" customHeight="1" thickBot="1" x14ac:dyDescent="0.25">
      <c r="C18" s="127"/>
      <c r="D18" s="93"/>
      <c r="E18" s="57">
        <f t="shared" ca="1" si="1"/>
        <v>25</v>
      </c>
      <c r="F18" s="58">
        <f t="shared" ca="1" si="2"/>
        <v>2350764.89</v>
      </c>
      <c r="G18" s="58">
        <f t="shared" ca="1" si="2"/>
        <v>1753858.01</v>
      </c>
      <c r="H18" s="58">
        <f t="shared" ca="1" si="2"/>
        <v>474.21100000000001</v>
      </c>
      <c r="I18" s="59" t="str">
        <f t="shared" ca="1" si="2"/>
        <v>60°25'59.494832"N</v>
      </c>
      <c r="J18" s="59" t="str">
        <f t="shared" ca="1" si="2"/>
        <v>149°22'19.361058"W</v>
      </c>
      <c r="K18" s="59">
        <f t="shared" ca="1" si="2"/>
        <v>512.85260000000005</v>
      </c>
      <c r="L18" s="59">
        <f t="shared" ca="1" si="2"/>
        <v>0.99989018203000002</v>
      </c>
      <c r="M18" s="60" t="str">
        <f t="shared" ca="1" si="2"/>
        <v xml:space="preserve">5/8" ir w/Yellow plastic cap </v>
      </c>
      <c r="N18" s="46"/>
      <c r="O18" s="46"/>
      <c r="P18" s="46"/>
      <c r="Q18" s="46"/>
      <c r="R18" s="45"/>
    </row>
    <row r="19" spans="3:18" ht="15" customHeight="1" thickBot="1" x14ac:dyDescent="0.25">
      <c r="C19" s="127"/>
      <c r="D19" s="93"/>
      <c r="E19" s="57">
        <f t="shared" ca="1" si="1"/>
        <v>30</v>
      </c>
      <c r="F19" s="58">
        <f t="shared" ca="1" si="2"/>
        <v>2350775.9730000002</v>
      </c>
      <c r="G19" s="58">
        <f t="shared" ca="1" si="2"/>
        <v>1754004.16</v>
      </c>
      <c r="H19" s="58">
        <f t="shared" ca="1" si="2"/>
        <v>476.64100000000002</v>
      </c>
      <c r="I19" s="59" t="str">
        <f t="shared" ca="1" si="2"/>
        <v>60°25'59.590253"N</v>
      </c>
      <c r="J19" s="59" t="str">
        <f t="shared" ca="1" si="2"/>
        <v>149°22'16.446704"W</v>
      </c>
      <c r="K19" s="59">
        <f t="shared" ca="1" si="2"/>
        <v>515.28710000000001</v>
      </c>
      <c r="L19" s="59">
        <f t="shared" ca="1" si="2"/>
        <v>0.99989010366700004</v>
      </c>
      <c r="M19" s="60" t="str">
        <f t="shared" ca="1" si="2"/>
        <v xml:space="preserve">spike                        </v>
      </c>
      <c r="N19" s="46"/>
      <c r="O19" s="46"/>
      <c r="P19" s="46"/>
      <c r="Q19" s="46"/>
      <c r="R19" s="45"/>
    </row>
    <row r="20" spans="3:18" ht="15" customHeight="1" thickBot="1" x14ac:dyDescent="0.25">
      <c r="C20" s="127"/>
      <c r="D20" s="93"/>
      <c r="E20" s="57" t="str">
        <f t="shared" ca="1" si="1"/>
        <v>VAGT1</v>
      </c>
      <c r="F20" s="58">
        <f t="shared" ca="1" si="2"/>
        <v>2350680.7200000002</v>
      </c>
      <c r="G20" s="58">
        <f t="shared" ca="1" si="2"/>
        <v>1753817.3470000001</v>
      </c>
      <c r="H20" s="58">
        <f t="shared" ca="1" si="2"/>
        <v>478.01799999999997</v>
      </c>
      <c r="I20" s="59" t="str">
        <f t="shared" ca="1" si="2"/>
        <v>60°25'58.669693"N</v>
      </c>
      <c r="J20" s="59" t="str">
        <f t="shared" ca="1" si="2"/>
        <v>149°22'20.187310"W</v>
      </c>
      <c r="K20" s="59">
        <f t="shared" ca="1" si="2"/>
        <v>516.65890000000002</v>
      </c>
      <c r="L20" s="59">
        <f t="shared" ca="1" si="2"/>
        <v>0.99988998997300005</v>
      </c>
      <c r="M20" s="60" t="str">
        <f t="shared" ca="1" si="2"/>
        <v xml:space="preserve">5/8" ir w/fhwa alum cap      </v>
      </c>
      <c r="N20" s="46"/>
      <c r="O20" s="46"/>
      <c r="P20" s="46"/>
      <c r="Q20" s="46"/>
      <c r="R20" s="45"/>
    </row>
    <row r="21" spans="3:18" ht="15" customHeight="1" thickBot="1" x14ac:dyDescent="0.25">
      <c r="C21" s="127"/>
      <c r="D21" s="93"/>
      <c r="E21" s="57" t="str">
        <f t="shared" ca="1" si="1"/>
        <v>VAGT2</v>
      </c>
      <c r="F21" s="58">
        <f t="shared" ca="1" si="2"/>
        <v>2351457.4339999999</v>
      </c>
      <c r="G21" s="58">
        <f t="shared" ca="1" si="2"/>
        <v>1753765.18</v>
      </c>
      <c r="H21" s="58">
        <f t="shared" ca="1" si="2"/>
        <v>480.79</v>
      </c>
      <c r="I21" s="59" t="str">
        <f t="shared" ca="1" si="2"/>
        <v>60°26'06.324124"N</v>
      </c>
      <c r="J21" s="59" t="str">
        <f t="shared" ca="1" si="2"/>
        <v>149°22'21.079371"W</v>
      </c>
      <c r="K21" s="59">
        <f t="shared" ca="1" si="2"/>
        <v>519.43589999999995</v>
      </c>
      <c r="L21" s="59">
        <f t="shared" ca="1" si="2"/>
        <v>0.99988984405000003</v>
      </c>
      <c r="M21" s="60" t="str">
        <f t="shared" ca="1" si="2"/>
        <v xml:space="preserve">5/8" ir w/fhwa alum cap      </v>
      </c>
      <c r="N21" s="46"/>
      <c r="O21" s="46"/>
      <c r="P21" s="46"/>
      <c r="Q21" s="46"/>
      <c r="R21" s="45"/>
    </row>
    <row r="22" spans="3:18" ht="15" customHeight="1" thickBot="1" x14ac:dyDescent="0.25">
      <c r="C22" s="127"/>
      <c r="D22" s="93"/>
      <c r="E22" s="57">
        <f t="shared" ca="1" si="1"/>
        <v>0</v>
      </c>
      <c r="F22" s="58">
        <f t="shared" ca="1" si="2"/>
        <v>0</v>
      </c>
      <c r="G22" s="58">
        <f t="shared" ca="1" si="2"/>
        <v>0</v>
      </c>
      <c r="H22" s="58">
        <f t="shared" ca="1" si="2"/>
        <v>0</v>
      </c>
      <c r="I22" s="59">
        <f t="shared" ca="1" si="2"/>
        <v>0</v>
      </c>
      <c r="J22" s="59">
        <f t="shared" ca="1" si="2"/>
        <v>0</v>
      </c>
      <c r="K22" s="59">
        <f t="shared" ca="1" si="2"/>
        <v>0</v>
      </c>
      <c r="L22" s="59">
        <f t="shared" ca="1" si="2"/>
        <v>0</v>
      </c>
      <c r="M22" s="60">
        <f t="shared" ca="1" si="2"/>
        <v>0</v>
      </c>
      <c r="N22" s="46"/>
      <c r="O22" s="46"/>
      <c r="P22" s="46"/>
      <c r="Q22" s="46"/>
      <c r="R22" s="45"/>
    </row>
    <row r="23" spans="3:18" ht="15" customHeight="1" thickBot="1" x14ac:dyDescent="0.25">
      <c r="C23" s="127"/>
      <c r="D23" s="93"/>
      <c r="E23" s="57">
        <f t="shared" ca="1" si="1"/>
        <v>0</v>
      </c>
      <c r="F23" s="58">
        <f t="shared" ref="F23:M32" ca="1" si="3">IF(Header&lt;&gt;FALSE(),IF(ROW()-ROW(Header)&lt;=Table.rows,INDIRECT("'"&amp;Location&amp;"'!"&amp;F$6&amp;Header+ROW()-ROW(Header)),""),"")</f>
        <v>0</v>
      </c>
      <c r="G23" s="58">
        <f t="shared" ca="1" si="3"/>
        <v>0</v>
      </c>
      <c r="H23" s="58">
        <f t="shared" ca="1" si="3"/>
        <v>0</v>
      </c>
      <c r="I23" s="59">
        <f t="shared" ca="1" si="3"/>
        <v>0</v>
      </c>
      <c r="J23" s="59">
        <f t="shared" ca="1" si="3"/>
        <v>0</v>
      </c>
      <c r="K23" s="59">
        <f t="shared" ca="1" si="3"/>
        <v>0</v>
      </c>
      <c r="L23" s="59">
        <f t="shared" ca="1" si="3"/>
        <v>0</v>
      </c>
      <c r="M23" s="60">
        <f t="shared" ca="1" si="3"/>
        <v>0</v>
      </c>
      <c r="N23" s="46"/>
      <c r="O23" s="46"/>
      <c r="P23" s="46"/>
      <c r="Q23" s="46"/>
      <c r="R23" s="45"/>
    </row>
    <row r="24" spans="3:18" ht="15" customHeight="1" thickBot="1" x14ac:dyDescent="0.25">
      <c r="C24" s="127"/>
      <c r="D24" s="93"/>
      <c r="E24" s="57">
        <f t="shared" ca="1" si="1"/>
        <v>0</v>
      </c>
      <c r="F24" s="58">
        <f t="shared" ca="1" si="3"/>
        <v>0</v>
      </c>
      <c r="G24" s="58">
        <f t="shared" ca="1" si="3"/>
        <v>0</v>
      </c>
      <c r="H24" s="58">
        <f t="shared" ca="1" si="3"/>
        <v>0</v>
      </c>
      <c r="I24" s="59">
        <f t="shared" ca="1" si="3"/>
        <v>0</v>
      </c>
      <c r="J24" s="59">
        <f t="shared" ca="1" si="3"/>
        <v>0</v>
      </c>
      <c r="K24" s="59">
        <f t="shared" ca="1" si="3"/>
        <v>0</v>
      </c>
      <c r="L24" s="59">
        <f t="shared" ca="1" si="3"/>
        <v>0</v>
      </c>
      <c r="M24" s="60">
        <f t="shared" ca="1" si="3"/>
        <v>0</v>
      </c>
      <c r="N24" s="46"/>
      <c r="O24" s="46"/>
      <c r="P24" s="46"/>
      <c r="Q24" s="46"/>
      <c r="R24" s="45"/>
    </row>
    <row r="25" spans="3:18" ht="15" customHeight="1" thickBot="1" x14ac:dyDescent="0.25">
      <c r="C25" s="127"/>
      <c r="D25" s="93"/>
      <c r="E25" s="57">
        <f t="shared" ca="1" si="1"/>
        <v>0</v>
      </c>
      <c r="F25" s="58">
        <f t="shared" ca="1" si="3"/>
        <v>0</v>
      </c>
      <c r="G25" s="58">
        <f t="shared" ca="1" si="3"/>
        <v>0</v>
      </c>
      <c r="H25" s="58">
        <f t="shared" ca="1" si="3"/>
        <v>0</v>
      </c>
      <c r="I25" s="59">
        <f t="shared" ca="1" si="3"/>
        <v>0</v>
      </c>
      <c r="J25" s="59">
        <f t="shared" ca="1" si="3"/>
        <v>0</v>
      </c>
      <c r="K25" s="59">
        <f t="shared" ca="1" si="3"/>
        <v>0</v>
      </c>
      <c r="L25" s="59">
        <f t="shared" ca="1" si="3"/>
        <v>0</v>
      </c>
      <c r="M25" s="60">
        <f t="shared" ca="1" si="3"/>
        <v>0</v>
      </c>
      <c r="N25" s="46"/>
      <c r="O25" s="46"/>
      <c r="P25" s="46"/>
      <c r="Q25" s="46"/>
      <c r="R25" s="45"/>
    </row>
    <row r="26" spans="3:18" ht="15" customHeight="1" thickBot="1" x14ac:dyDescent="0.25">
      <c r="C26" s="127"/>
      <c r="D26" s="93"/>
      <c r="E26" s="57">
        <f t="shared" ca="1" si="1"/>
        <v>0</v>
      </c>
      <c r="F26" s="58">
        <f t="shared" ca="1" si="3"/>
        <v>0</v>
      </c>
      <c r="G26" s="58">
        <f t="shared" ca="1" si="3"/>
        <v>0</v>
      </c>
      <c r="H26" s="58">
        <f t="shared" ca="1" si="3"/>
        <v>0</v>
      </c>
      <c r="I26" s="59">
        <f t="shared" ca="1" si="3"/>
        <v>0</v>
      </c>
      <c r="J26" s="59">
        <f t="shared" ca="1" si="3"/>
        <v>0</v>
      </c>
      <c r="K26" s="59">
        <f t="shared" ca="1" si="3"/>
        <v>0</v>
      </c>
      <c r="L26" s="59">
        <f t="shared" ca="1" si="3"/>
        <v>0</v>
      </c>
      <c r="M26" s="60">
        <f t="shared" ca="1" si="3"/>
        <v>0</v>
      </c>
      <c r="N26" s="46"/>
      <c r="O26" s="46"/>
      <c r="P26" s="46"/>
      <c r="Q26" s="46"/>
      <c r="R26" s="45"/>
    </row>
    <row r="27" spans="3:18" ht="15" customHeight="1" thickBot="1" x14ac:dyDescent="0.25">
      <c r="C27" s="127"/>
      <c r="D27" s="93"/>
      <c r="E27" s="57">
        <f t="shared" ca="1" si="1"/>
        <v>0</v>
      </c>
      <c r="F27" s="58">
        <f t="shared" ca="1" si="3"/>
        <v>0</v>
      </c>
      <c r="G27" s="58">
        <f t="shared" ca="1" si="3"/>
        <v>0</v>
      </c>
      <c r="H27" s="58">
        <f t="shared" ca="1" si="3"/>
        <v>0</v>
      </c>
      <c r="I27" s="59">
        <f t="shared" ca="1" si="3"/>
        <v>0</v>
      </c>
      <c r="J27" s="59">
        <f t="shared" ca="1" si="3"/>
        <v>0</v>
      </c>
      <c r="K27" s="59">
        <f t="shared" ca="1" si="3"/>
        <v>0</v>
      </c>
      <c r="L27" s="59">
        <f t="shared" ca="1" si="3"/>
        <v>0</v>
      </c>
      <c r="M27" s="60">
        <f t="shared" ca="1" si="3"/>
        <v>0</v>
      </c>
      <c r="N27" s="46"/>
      <c r="O27" s="46"/>
      <c r="P27" s="46"/>
      <c r="Q27" s="46"/>
      <c r="R27" s="45"/>
    </row>
    <row r="28" spans="3:18" ht="15" customHeight="1" thickBot="1" x14ac:dyDescent="0.25">
      <c r="C28" s="127"/>
      <c r="D28" s="93"/>
      <c r="E28" s="57">
        <f t="shared" ca="1" si="1"/>
        <v>0</v>
      </c>
      <c r="F28" s="58">
        <f t="shared" ca="1" si="3"/>
        <v>0</v>
      </c>
      <c r="G28" s="58">
        <f t="shared" ca="1" si="3"/>
        <v>0</v>
      </c>
      <c r="H28" s="58">
        <f t="shared" ca="1" si="3"/>
        <v>0</v>
      </c>
      <c r="I28" s="59">
        <f t="shared" ca="1" si="3"/>
        <v>0</v>
      </c>
      <c r="J28" s="59">
        <f t="shared" ca="1" si="3"/>
        <v>0</v>
      </c>
      <c r="K28" s="59">
        <f t="shared" ca="1" si="3"/>
        <v>0</v>
      </c>
      <c r="L28" s="59">
        <f t="shared" ca="1" si="3"/>
        <v>0</v>
      </c>
      <c r="M28" s="60">
        <f t="shared" ca="1" si="3"/>
        <v>0</v>
      </c>
      <c r="N28" s="46"/>
      <c r="O28" s="46"/>
      <c r="P28" s="46"/>
      <c r="Q28" s="46"/>
      <c r="R28" s="45"/>
    </row>
    <row r="29" spans="3:18" ht="15" customHeight="1" thickBot="1" x14ac:dyDescent="0.25">
      <c r="C29" s="127"/>
      <c r="D29" s="93"/>
      <c r="E29" s="57">
        <f t="shared" ca="1" si="1"/>
        <v>0</v>
      </c>
      <c r="F29" s="58">
        <f t="shared" ca="1" si="3"/>
        <v>0</v>
      </c>
      <c r="G29" s="58">
        <f t="shared" ca="1" si="3"/>
        <v>0</v>
      </c>
      <c r="H29" s="58">
        <f t="shared" ca="1" si="3"/>
        <v>0</v>
      </c>
      <c r="I29" s="59">
        <f t="shared" ca="1" si="3"/>
        <v>0</v>
      </c>
      <c r="J29" s="59">
        <f t="shared" ca="1" si="3"/>
        <v>0</v>
      </c>
      <c r="K29" s="59">
        <f t="shared" ca="1" si="3"/>
        <v>0</v>
      </c>
      <c r="L29" s="59">
        <f t="shared" ca="1" si="3"/>
        <v>0</v>
      </c>
      <c r="M29" s="60">
        <f t="shared" ca="1" si="3"/>
        <v>0</v>
      </c>
      <c r="N29" s="46"/>
      <c r="O29" s="46"/>
      <c r="P29" s="46"/>
      <c r="Q29" s="46"/>
      <c r="R29" s="45"/>
    </row>
    <row r="30" spans="3:18" ht="15" customHeight="1" thickBot="1" x14ac:dyDescent="0.25">
      <c r="C30" s="127"/>
      <c r="D30" s="93"/>
      <c r="E30" s="57">
        <f t="shared" ca="1" si="1"/>
        <v>0</v>
      </c>
      <c r="F30" s="58">
        <f t="shared" ca="1" si="3"/>
        <v>0</v>
      </c>
      <c r="G30" s="58">
        <f t="shared" ca="1" si="3"/>
        <v>0</v>
      </c>
      <c r="H30" s="58">
        <f t="shared" ca="1" si="3"/>
        <v>0</v>
      </c>
      <c r="I30" s="59">
        <f t="shared" ca="1" si="3"/>
        <v>0</v>
      </c>
      <c r="J30" s="59">
        <f t="shared" ca="1" si="3"/>
        <v>0</v>
      </c>
      <c r="K30" s="59">
        <f t="shared" ca="1" si="3"/>
        <v>0</v>
      </c>
      <c r="L30" s="59">
        <f t="shared" ca="1" si="3"/>
        <v>0</v>
      </c>
      <c r="M30" s="60">
        <f t="shared" ca="1" si="3"/>
        <v>0</v>
      </c>
      <c r="N30" s="46"/>
      <c r="O30" s="46"/>
      <c r="P30" s="46"/>
      <c r="Q30" s="46"/>
      <c r="R30" s="45"/>
    </row>
    <row r="31" spans="3:18" ht="15" customHeight="1" thickBot="1" x14ac:dyDescent="0.25">
      <c r="C31" s="127"/>
      <c r="D31" s="93"/>
      <c r="E31" s="57">
        <f t="shared" ca="1" si="1"/>
        <v>0</v>
      </c>
      <c r="F31" s="58">
        <f t="shared" ca="1" si="3"/>
        <v>0</v>
      </c>
      <c r="G31" s="58">
        <f t="shared" ca="1" si="3"/>
        <v>0</v>
      </c>
      <c r="H31" s="58">
        <f t="shared" ca="1" si="3"/>
        <v>0</v>
      </c>
      <c r="I31" s="59">
        <f t="shared" ca="1" si="3"/>
        <v>0</v>
      </c>
      <c r="J31" s="59">
        <f t="shared" ca="1" si="3"/>
        <v>0</v>
      </c>
      <c r="K31" s="59">
        <f t="shared" ca="1" si="3"/>
        <v>0</v>
      </c>
      <c r="L31" s="59">
        <f t="shared" ca="1" si="3"/>
        <v>0</v>
      </c>
      <c r="M31" s="60">
        <f t="shared" ca="1" si="3"/>
        <v>0</v>
      </c>
      <c r="N31" s="46"/>
      <c r="O31" s="46"/>
      <c r="P31" s="46"/>
      <c r="Q31" s="46"/>
      <c r="R31" s="45"/>
    </row>
    <row r="32" spans="3:18" ht="15" customHeight="1" thickBot="1" x14ac:dyDescent="0.25">
      <c r="C32" s="127"/>
      <c r="D32" s="93"/>
      <c r="E32" s="57">
        <f t="shared" ca="1" si="1"/>
        <v>0</v>
      </c>
      <c r="F32" s="58">
        <f t="shared" ca="1" si="3"/>
        <v>0</v>
      </c>
      <c r="G32" s="58">
        <f t="shared" ca="1" si="3"/>
        <v>0</v>
      </c>
      <c r="H32" s="58">
        <f t="shared" ca="1" si="3"/>
        <v>0</v>
      </c>
      <c r="I32" s="59">
        <f t="shared" ca="1" si="3"/>
        <v>0</v>
      </c>
      <c r="J32" s="59">
        <f t="shared" ca="1" si="3"/>
        <v>0</v>
      </c>
      <c r="K32" s="59">
        <f t="shared" ca="1" si="3"/>
        <v>0</v>
      </c>
      <c r="L32" s="59">
        <f t="shared" ca="1" si="3"/>
        <v>0</v>
      </c>
      <c r="M32" s="60">
        <f t="shared" ca="1" si="3"/>
        <v>0</v>
      </c>
      <c r="N32" s="46"/>
      <c r="O32" s="46"/>
      <c r="P32" s="46"/>
      <c r="Q32" s="46"/>
      <c r="R32" s="45"/>
    </row>
    <row r="33" spans="3:19" ht="15" customHeight="1" thickBot="1" x14ac:dyDescent="0.25">
      <c r="C33" s="127"/>
      <c r="D33" s="93"/>
      <c r="E33" s="57">
        <f t="shared" ca="1" si="1"/>
        <v>0</v>
      </c>
      <c r="F33" s="58">
        <f t="shared" ref="F33:M45" ca="1" si="4">IF(Header&lt;&gt;FALSE(),IF(ROW()-ROW(Header)&lt;=Table.rows,INDIRECT("'"&amp;Location&amp;"'!"&amp;F$6&amp;Header+ROW()-ROW(Header)),""),"")</f>
        <v>0</v>
      </c>
      <c r="G33" s="58">
        <f t="shared" ca="1" si="4"/>
        <v>0</v>
      </c>
      <c r="H33" s="58">
        <f t="shared" ca="1" si="4"/>
        <v>0</v>
      </c>
      <c r="I33" s="59">
        <f t="shared" ca="1" si="4"/>
        <v>0</v>
      </c>
      <c r="J33" s="59">
        <f t="shared" ca="1" si="4"/>
        <v>0</v>
      </c>
      <c r="K33" s="59">
        <f t="shared" ca="1" si="4"/>
        <v>0</v>
      </c>
      <c r="L33" s="59">
        <f t="shared" ca="1" si="4"/>
        <v>0</v>
      </c>
      <c r="M33" s="60">
        <f t="shared" ca="1" si="4"/>
        <v>0</v>
      </c>
      <c r="N33" s="46"/>
      <c r="O33" s="46"/>
      <c r="P33" s="46"/>
      <c r="Q33" s="46"/>
      <c r="R33" s="45"/>
    </row>
    <row r="34" spans="3:19" ht="15" customHeight="1" thickBot="1" x14ac:dyDescent="0.25">
      <c r="C34" s="127"/>
      <c r="D34" s="93"/>
      <c r="E34" s="57">
        <f t="shared" ca="1" si="1"/>
        <v>0</v>
      </c>
      <c r="F34" s="58">
        <f t="shared" ca="1" si="4"/>
        <v>0</v>
      </c>
      <c r="G34" s="58">
        <f t="shared" ca="1" si="4"/>
        <v>0</v>
      </c>
      <c r="H34" s="58">
        <f t="shared" ca="1" si="4"/>
        <v>0</v>
      </c>
      <c r="I34" s="59">
        <f t="shared" ca="1" si="4"/>
        <v>0</v>
      </c>
      <c r="J34" s="59">
        <f t="shared" ca="1" si="4"/>
        <v>0</v>
      </c>
      <c r="K34" s="59">
        <f t="shared" ca="1" si="4"/>
        <v>0</v>
      </c>
      <c r="L34" s="59">
        <f t="shared" ca="1" si="4"/>
        <v>0</v>
      </c>
      <c r="M34" s="60">
        <f t="shared" ca="1" si="4"/>
        <v>0</v>
      </c>
      <c r="N34" s="46"/>
      <c r="O34" s="46"/>
      <c r="P34" s="46"/>
      <c r="Q34" s="46"/>
      <c r="R34" s="45"/>
    </row>
    <row r="35" spans="3:19" ht="15" customHeight="1" thickBot="1" x14ac:dyDescent="0.25">
      <c r="C35" s="127"/>
      <c r="D35" s="93"/>
      <c r="E35" s="57">
        <f t="shared" ca="1" si="1"/>
        <v>0</v>
      </c>
      <c r="F35" s="58">
        <f t="shared" ca="1" si="4"/>
        <v>0</v>
      </c>
      <c r="G35" s="58">
        <f t="shared" ca="1" si="4"/>
        <v>0</v>
      </c>
      <c r="H35" s="58">
        <f t="shared" ca="1" si="4"/>
        <v>0</v>
      </c>
      <c r="I35" s="59">
        <f t="shared" ca="1" si="4"/>
        <v>0</v>
      </c>
      <c r="J35" s="59">
        <f t="shared" ca="1" si="4"/>
        <v>0</v>
      </c>
      <c r="K35" s="59">
        <f t="shared" ca="1" si="4"/>
        <v>0</v>
      </c>
      <c r="L35" s="59">
        <f t="shared" ca="1" si="4"/>
        <v>0</v>
      </c>
      <c r="M35" s="60">
        <f t="shared" ca="1" si="4"/>
        <v>0</v>
      </c>
      <c r="N35" s="46"/>
      <c r="O35" s="46"/>
      <c r="P35" s="46"/>
      <c r="Q35" s="46"/>
      <c r="R35" s="45"/>
    </row>
    <row r="36" spans="3:19" ht="15" customHeight="1" thickBot="1" x14ac:dyDescent="0.25">
      <c r="C36" s="127"/>
      <c r="D36" s="93"/>
      <c r="E36" s="57">
        <f t="shared" ca="1" si="1"/>
        <v>0</v>
      </c>
      <c r="F36" s="58">
        <f t="shared" ca="1" si="4"/>
        <v>0</v>
      </c>
      <c r="G36" s="58">
        <f t="shared" ca="1" si="4"/>
        <v>0</v>
      </c>
      <c r="H36" s="58">
        <f t="shared" ca="1" si="4"/>
        <v>0</v>
      </c>
      <c r="I36" s="59">
        <f t="shared" ca="1" si="4"/>
        <v>0</v>
      </c>
      <c r="J36" s="59">
        <f t="shared" ca="1" si="4"/>
        <v>0</v>
      </c>
      <c r="K36" s="59">
        <f t="shared" ca="1" si="4"/>
        <v>0</v>
      </c>
      <c r="L36" s="59">
        <f t="shared" ca="1" si="4"/>
        <v>0</v>
      </c>
      <c r="M36" s="60">
        <f t="shared" ca="1" si="4"/>
        <v>0</v>
      </c>
      <c r="N36" s="46"/>
      <c r="O36" s="46"/>
      <c r="P36" s="46"/>
      <c r="Q36" s="46"/>
      <c r="R36" s="45"/>
    </row>
    <row r="37" spans="3:19" ht="15" customHeight="1" thickBot="1" x14ac:dyDescent="0.25">
      <c r="C37" s="127"/>
      <c r="D37" s="93"/>
      <c r="E37" s="57">
        <f t="shared" ca="1" si="1"/>
        <v>0</v>
      </c>
      <c r="F37" s="58">
        <f t="shared" ca="1" si="4"/>
        <v>0</v>
      </c>
      <c r="G37" s="58">
        <f t="shared" ca="1" si="4"/>
        <v>0</v>
      </c>
      <c r="H37" s="58">
        <f t="shared" ca="1" si="4"/>
        <v>0</v>
      </c>
      <c r="I37" s="59">
        <f t="shared" ca="1" si="4"/>
        <v>0</v>
      </c>
      <c r="J37" s="59">
        <f t="shared" ca="1" si="4"/>
        <v>0</v>
      </c>
      <c r="K37" s="59">
        <f t="shared" ca="1" si="4"/>
        <v>0</v>
      </c>
      <c r="L37" s="59">
        <f t="shared" ca="1" si="4"/>
        <v>0</v>
      </c>
      <c r="M37" s="60">
        <f t="shared" ca="1" si="4"/>
        <v>0</v>
      </c>
      <c r="N37" s="46"/>
      <c r="O37" s="46"/>
      <c r="P37" s="46"/>
      <c r="Q37" s="46"/>
      <c r="R37" s="45"/>
    </row>
    <row r="38" spans="3:19" ht="15" customHeight="1" thickBot="1" x14ac:dyDescent="0.25">
      <c r="C38" s="127"/>
      <c r="D38" s="93"/>
      <c r="E38" s="57">
        <f t="shared" ca="1" si="1"/>
        <v>0</v>
      </c>
      <c r="F38" s="58">
        <f t="shared" ca="1" si="4"/>
        <v>0</v>
      </c>
      <c r="G38" s="58">
        <f t="shared" ca="1" si="4"/>
        <v>0</v>
      </c>
      <c r="H38" s="58">
        <f t="shared" ca="1" si="4"/>
        <v>0</v>
      </c>
      <c r="I38" s="59">
        <f t="shared" ca="1" si="4"/>
        <v>0</v>
      </c>
      <c r="J38" s="59">
        <f t="shared" ca="1" si="4"/>
        <v>0</v>
      </c>
      <c r="K38" s="59">
        <f t="shared" ca="1" si="4"/>
        <v>0</v>
      </c>
      <c r="L38" s="59">
        <f t="shared" ca="1" si="4"/>
        <v>0</v>
      </c>
      <c r="M38" s="60">
        <f t="shared" ca="1" si="4"/>
        <v>0</v>
      </c>
      <c r="N38" s="46"/>
      <c r="O38" s="46"/>
      <c r="P38" s="46"/>
      <c r="Q38" s="46"/>
      <c r="R38" s="45"/>
    </row>
    <row r="39" spans="3:19" ht="15" customHeight="1" thickBot="1" x14ac:dyDescent="0.25">
      <c r="C39" s="127"/>
      <c r="D39" s="93"/>
      <c r="E39" s="57">
        <f t="shared" ca="1" si="1"/>
        <v>0</v>
      </c>
      <c r="F39" s="58">
        <f t="shared" ca="1" si="4"/>
        <v>0</v>
      </c>
      <c r="G39" s="58">
        <f t="shared" ca="1" si="4"/>
        <v>0</v>
      </c>
      <c r="H39" s="58">
        <f t="shared" ca="1" si="4"/>
        <v>0</v>
      </c>
      <c r="I39" s="59">
        <f t="shared" ca="1" si="4"/>
        <v>0</v>
      </c>
      <c r="J39" s="59">
        <f t="shared" ca="1" si="4"/>
        <v>0</v>
      </c>
      <c r="K39" s="59">
        <f t="shared" ca="1" si="4"/>
        <v>0</v>
      </c>
      <c r="L39" s="59">
        <f t="shared" ca="1" si="4"/>
        <v>0</v>
      </c>
      <c r="M39" s="60">
        <f t="shared" ca="1" si="4"/>
        <v>0</v>
      </c>
      <c r="N39" s="46"/>
      <c r="O39" s="46"/>
      <c r="P39" s="46"/>
      <c r="Q39" s="46"/>
      <c r="R39" s="45"/>
    </row>
    <row r="40" spans="3:19" ht="15" customHeight="1" thickBot="1" x14ac:dyDescent="0.25">
      <c r="C40" s="127"/>
      <c r="D40" s="93"/>
      <c r="E40" s="57">
        <f t="shared" ca="1" si="1"/>
        <v>0</v>
      </c>
      <c r="F40" s="58">
        <f t="shared" ca="1" si="4"/>
        <v>0</v>
      </c>
      <c r="G40" s="58">
        <f t="shared" ca="1" si="4"/>
        <v>0</v>
      </c>
      <c r="H40" s="58">
        <f t="shared" ca="1" si="4"/>
        <v>0</v>
      </c>
      <c r="I40" s="59">
        <f t="shared" ca="1" si="4"/>
        <v>0</v>
      </c>
      <c r="J40" s="59">
        <f t="shared" ca="1" si="4"/>
        <v>0</v>
      </c>
      <c r="K40" s="59">
        <f t="shared" ca="1" si="4"/>
        <v>0</v>
      </c>
      <c r="L40" s="59">
        <f t="shared" ca="1" si="4"/>
        <v>0</v>
      </c>
      <c r="M40" s="60">
        <f t="shared" ca="1" si="4"/>
        <v>0</v>
      </c>
      <c r="N40" s="46"/>
      <c r="O40" s="46"/>
      <c r="P40" s="46"/>
      <c r="Q40" s="46"/>
      <c r="R40" s="45"/>
    </row>
    <row r="41" spans="3:19" ht="15" customHeight="1" thickBot="1" x14ac:dyDescent="0.25">
      <c r="C41" s="127"/>
      <c r="D41" s="93"/>
      <c r="E41" s="57">
        <f t="shared" ca="1" si="1"/>
        <v>0</v>
      </c>
      <c r="F41" s="58">
        <f t="shared" ca="1" si="4"/>
        <v>0</v>
      </c>
      <c r="G41" s="58">
        <f t="shared" ca="1" si="4"/>
        <v>0</v>
      </c>
      <c r="H41" s="58">
        <f t="shared" ca="1" si="4"/>
        <v>0</v>
      </c>
      <c r="I41" s="59">
        <f t="shared" ca="1" si="4"/>
        <v>0</v>
      </c>
      <c r="J41" s="59">
        <f t="shared" ca="1" si="4"/>
        <v>0</v>
      </c>
      <c r="K41" s="59">
        <f t="shared" ca="1" si="4"/>
        <v>0</v>
      </c>
      <c r="L41" s="59">
        <f t="shared" ca="1" si="4"/>
        <v>0</v>
      </c>
      <c r="M41" s="60">
        <f t="shared" ca="1" si="4"/>
        <v>0</v>
      </c>
      <c r="N41" s="46"/>
      <c r="O41" s="46"/>
      <c r="P41" s="46"/>
      <c r="Q41" s="46"/>
      <c r="R41" s="45"/>
    </row>
    <row r="42" spans="3:19" ht="15" customHeight="1" thickBot="1" x14ac:dyDescent="0.25">
      <c r="C42" s="127"/>
      <c r="D42" s="93"/>
      <c r="E42" s="57">
        <f t="shared" ca="1" si="1"/>
        <v>0</v>
      </c>
      <c r="F42" s="58">
        <f t="shared" ca="1" si="4"/>
        <v>0</v>
      </c>
      <c r="G42" s="58">
        <f t="shared" ca="1" si="4"/>
        <v>0</v>
      </c>
      <c r="H42" s="58">
        <f t="shared" ca="1" si="4"/>
        <v>0</v>
      </c>
      <c r="I42" s="59">
        <f t="shared" ca="1" si="4"/>
        <v>0</v>
      </c>
      <c r="J42" s="59">
        <f t="shared" ca="1" si="4"/>
        <v>0</v>
      </c>
      <c r="K42" s="59">
        <f t="shared" ca="1" si="4"/>
        <v>0</v>
      </c>
      <c r="L42" s="59">
        <f t="shared" ca="1" si="4"/>
        <v>0</v>
      </c>
      <c r="M42" s="60">
        <f t="shared" ca="1" si="4"/>
        <v>0</v>
      </c>
      <c r="N42" s="46"/>
      <c r="O42" s="46"/>
      <c r="P42" s="46"/>
      <c r="Q42" s="46"/>
      <c r="R42" s="45"/>
    </row>
    <row r="43" spans="3:19" ht="15" customHeight="1" thickBot="1" x14ac:dyDescent="0.25">
      <c r="C43" s="127"/>
      <c r="D43" s="93"/>
      <c r="E43" s="57">
        <f t="shared" ca="1" si="1"/>
        <v>0</v>
      </c>
      <c r="F43" s="58">
        <f t="shared" ca="1" si="4"/>
        <v>0</v>
      </c>
      <c r="G43" s="58">
        <f t="shared" ca="1" si="4"/>
        <v>0</v>
      </c>
      <c r="H43" s="58">
        <f t="shared" ca="1" si="4"/>
        <v>0</v>
      </c>
      <c r="I43" s="59">
        <f t="shared" ca="1" si="4"/>
        <v>0</v>
      </c>
      <c r="J43" s="59">
        <f t="shared" ca="1" si="4"/>
        <v>0</v>
      </c>
      <c r="K43" s="59">
        <f t="shared" ca="1" si="4"/>
        <v>0</v>
      </c>
      <c r="L43" s="59">
        <f t="shared" ca="1" si="4"/>
        <v>0</v>
      </c>
      <c r="M43" s="60">
        <f t="shared" ca="1" si="4"/>
        <v>0</v>
      </c>
      <c r="N43" s="46"/>
      <c r="O43" s="46"/>
      <c r="P43" s="46"/>
      <c r="Q43" s="46"/>
      <c r="R43" s="45"/>
    </row>
    <row r="44" spans="3:19" ht="15" customHeight="1" thickBot="1" x14ac:dyDescent="0.25">
      <c r="C44" s="127"/>
      <c r="D44" s="93"/>
      <c r="E44" s="57">
        <f t="shared" ca="1" si="1"/>
        <v>0</v>
      </c>
      <c r="F44" s="58">
        <f t="shared" ca="1" si="4"/>
        <v>0</v>
      </c>
      <c r="G44" s="58">
        <f t="shared" ca="1" si="4"/>
        <v>0</v>
      </c>
      <c r="H44" s="58">
        <f t="shared" ca="1" si="4"/>
        <v>0</v>
      </c>
      <c r="I44" s="59">
        <f t="shared" ca="1" si="4"/>
        <v>0</v>
      </c>
      <c r="J44" s="59">
        <f t="shared" ca="1" si="4"/>
        <v>0</v>
      </c>
      <c r="K44" s="59">
        <f t="shared" ca="1" si="4"/>
        <v>0</v>
      </c>
      <c r="L44" s="59">
        <f t="shared" ca="1" si="4"/>
        <v>0</v>
      </c>
      <c r="M44" s="60">
        <f t="shared" ca="1" si="4"/>
        <v>0</v>
      </c>
      <c r="N44" s="46"/>
      <c r="O44" s="61"/>
      <c r="P44" s="46"/>
      <c r="Q44" s="46"/>
      <c r="R44" s="45"/>
    </row>
    <row r="45" spans="3:19" ht="15.75" thickBot="1" x14ac:dyDescent="0.25">
      <c r="C45" s="127"/>
      <c r="D45" s="93"/>
      <c r="E45" s="57">
        <f t="shared" ca="1" si="1"/>
        <v>0</v>
      </c>
      <c r="F45" s="58">
        <f t="shared" ca="1" si="4"/>
        <v>0</v>
      </c>
      <c r="G45" s="58">
        <f t="shared" ca="1" si="4"/>
        <v>0</v>
      </c>
      <c r="H45" s="58">
        <f t="shared" ca="1" si="4"/>
        <v>0</v>
      </c>
      <c r="I45" s="59">
        <f t="shared" ca="1" si="4"/>
        <v>0</v>
      </c>
      <c r="J45" s="59">
        <f t="shared" ca="1" si="4"/>
        <v>0</v>
      </c>
      <c r="K45" s="59">
        <f t="shared" ca="1" si="4"/>
        <v>0</v>
      </c>
      <c r="L45" s="59">
        <f t="shared" ca="1" si="4"/>
        <v>0</v>
      </c>
      <c r="M45" s="60">
        <f t="shared" ca="1" si="4"/>
        <v>0</v>
      </c>
      <c r="N45" s="103"/>
      <c r="O45" s="95"/>
      <c r="P45" s="95"/>
      <c r="Q45" s="95"/>
      <c r="R45" s="104"/>
      <c r="S45" s="38"/>
    </row>
    <row r="46" spans="3:19" ht="15.75" thickBot="1" x14ac:dyDescent="0.25">
      <c r="C46" s="94"/>
      <c r="D46" s="93"/>
      <c r="E46" s="57">
        <f t="shared" ca="1" si="1"/>
        <v>0</v>
      </c>
      <c r="F46" s="58">
        <f t="shared" ca="1" si="1"/>
        <v>0</v>
      </c>
      <c r="G46" s="58">
        <f t="shared" ca="1" si="1"/>
        <v>0</v>
      </c>
      <c r="H46" s="58">
        <f t="shared" ca="1" si="1"/>
        <v>0</v>
      </c>
      <c r="I46" s="59" t="str">
        <f t="shared" ref="I46:J47" ca="1" si="5">IF(Header&lt;&gt;FALSE(),IF(ROW(I46)-ROW(Header)&lt;=Table.rows,SUBSTITUTE(INDIRECT("'"&amp;Location&amp;"'!"&amp;I$6&amp;Header+ROW(I46)-ROW(Header)),"ｰ ","° "),""),"")</f>
        <v/>
      </c>
      <c r="J46" s="59" t="str">
        <f t="shared" ca="1" si="5"/>
        <v/>
      </c>
      <c r="K46" s="59">
        <f t="shared" ref="K46:L47" ca="1" si="6">IF(Header&lt;&gt;FALSE(),IF(ROW(K46)-ROW(Header)&lt;=Table.rows,INDIRECT("'"&amp;Location&amp;"'!"&amp;K$6&amp;Header+ROW(K46)-ROW(Header)),""),"")</f>
        <v>0</v>
      </c>
      <c r="L46" s="59">
        <f t="shared" ca="1" si="6"/>
        <v>0</v>
      </c>
      <c r="M46" s="60">
        <f ca="1">IF(Header&lt;&gt;FALSE(),IF(ROW()-ROW(Header)&lt;=Table.rows,INDIRECT("'"&amp;Location&amp;"'!"&amp;M$6&amp;Header+ROW()-ROW(Header)),""),"")</f>
        <v>0</v>
      </c>
      <c r="N46" s="105"/>
      <c r="O46" s="95"/>
      <c r="P46" s="95"/>
      <c r="Q46" s="95"/>
      <c r="R46" s="104"/>
      <c r="S46" s="38"/>
    </row>
    <row r="47" spans="3:19" ht="15.75" thickBot="1" x14ac:dyDescent="0.25">
      <c r="C47" s="94"/>
      <c r="D47" s="93"/>
      <c r="E47" s="57">
        <f t="shared" ca="1" si="1"/>
        <v>0</v>
      </c>
      <c r="F47" s="58">
        <f t="shared" ca="1" si="1"/>
        <v>0</v>
      </c>
      <c r="G47" s="58">
        <f t="shared" ca="1" si="1"/>
        <v>0</v>
      </c>
      <c r="H47" s="58">
        <f t="shared" ca="1" si="1"/>
        <v>0</v>
      </c>
      <c r="I47" s="59" t="str">
        <f t="shared" ca="1" si="5"/>
        <v/>
      </c>
      <c r="J47" s="59" t="str">
        <f t="shared" ca="1" si="5"/>
        <v/>
      </c>
      <c r="K47" s="59">
        <f t="shared" ca="1" si="6"/>
        <v>0</v>
      </c>
      <c r="L47" s="59">
        <f t="shared" ca="1" si="6"/>
        <v>0</v>
      </c>
      <c r="M47" s="60">
        <f ca="1">IF(Header&lt;&gt;FALSE(),IF(ROW()-ROW(Header)&lt;=Table.rows,INDIRECT("'"&amp;Location&amp;"'!"&amp;M$6&amp;Header+ROW()-ROW(Header)),""),"")</f>
        <v>0</v>
      </c>
      <c r="N47" s="105"/>
      <c r="O47" s="95"/>
      <c r="P47" s="95"/>
      <c r="Q47" s="95"/>
      <c r="R47" s="104"/>
      <c r="S47" s="38"/>
    </row>
    <row r="48" spans="3:19" ht="15" x14ac:dyDescent="0.2">
      <c r="C48" s="94"/>
      <c r="D48" s="93"/>
      <c r="E48" s="86"/>
      <c r="F48" s="87"/>
      <c r="G48" s="87"/>
      <c r="H48" s="87"/>
      <c r="I48" s="88"/>
      <c r="J48" s="88"/>
      <c r="K48" s="88"/>
      <c r="L48" s="88"/>
      <c r="M48" s="92"/>
      <c r="N48" s="105"/>
      <c r="O48" s="95"/>
      <c r="P48" s="95"/>
      <c r="Q48" s="95"/>
      <c r="R48" s="104"/>
      <c r="S48" s="38"/>
    </row>
    <row r="49" spans="3:18" ht="13.5" x14ac:dyDescent="0.2">
      <c r="C49" s="127" t="str">
        <f ca="1">TEXT(NOW(),"d-mmm-yyyy h:mm AM/PM")</f>
        <v>12-Aug-2024 11:38 AM</v>
      </c>
      <c r="D49" s="102"/>
      <c r="E49" s="89"/>
      <c r="F49" s="90"/>
      <c r="G49" s="90"/>
      <c r="H49" s="90"/>
      <c r="I49" s="91"/>
      <c r="J49" s="91"/>
      <c r="K49" s="91"/>
      <c r="L49" s="91"/>
      <c r="M49" s="92"/>
      <c r="N49" s="95"/>
      <c r="O49" s="95"/>
      <c r="P49" s="95"/>
      <c r="Q49" s="95"/>
      <c r="R49" s="96"/>
    </row>
    <row r="50" spans="3:18" ht="15" x14ac:dyDescent="0.2">
      <c r="C50" s="127"/>
      <c r="D50" s="98"/>
      <c r="E50" s="89"/>
      <c r="F50" s="90"/>
      <c r="G50" s="90"/>
      <c r="H50" s="90"/>
      <c r="I50" s="91"/>
      <c r="J50" s="91"/>
      <c r="K50" s="91"/>
      <c r="L50" s="91"/>
      <c r="M50" s="92"/>
      <c r="N50" s="95"/>
      <c r="O50" s="96"/>
      <c r="P50" s="96"/>
      <c r="Q50" s="96"/>
      <c r="R50" s="96"/>
    </row>
    <row r="51" spans="3:18" ht="15" x14ac:dyDescent="0.2">
      <c r="C51" s="127"/>
      <c r="D51" s="93"/>
      <c r="M51" s="106"/>
      <c r="N51" s="95"/>
      <c r="O51" s="96"/>
      <c r="P51" s="96"/>
      <c r="Q51" s="96"/>
      <c r="R51" s="96"/>
    </row>
    <row r="52" spans="3:18" ht="15" x14ac:dyDescent="0.15">
      <c r="C52" s="127"/>
      <c r="D52" s="99"/>
      <c r="M52" s="106"/>
      <c r="N52" s="95"/>
      <c r="O52" s="96"/>
      <c r="P52" s="96"/>
      <c r="Q52" s="96"/>
      <c r="R52" s="96"/>
    </row>
    <row r="53" spans="3:18" ht="15" x14ac:dyDescent="0.2">
      <c r="C53" s="127"/>
      <c r="D53" s="100"/>
      <c r="E53" s="85"/>
      <c r="F53" s="85"/>
      <c r="G53" s="85"/>
      <c r="H53" s="85"/>
      <c r="I53" s="85"/>
      <c r="J53" s="91"/>
      <c r="K53" s="91"/>
      <c r="L53" s="91"/>
      <c r="M53" s="92"/>
      <c r="N53" s="46"/>
      <c r="O53" s="45"/>
      <c r="P53" s="45"/>
      <c r="Q53" s="45"/>
      <c r="R53" s="45"/>
    </row>
    <row r="54" spans="3:18" ht="11.25" x14ac:dyDescent="0.15">
      <c r="C54" s="127"/>
      <c r="D54" s="101"/>
      <c r="E54" s="46"/>
      <c r="F54" s="46"/>
      <c r="G54" s="46"/>
      <c r="H54" s="46"/>
      <c r="I54" s="46"/>
      <c r="J54" s="46"/>
      <c r="K54" s="46"/>
      <c r="L54" s="46"/>
      <c r="M54" s="46"/>
      <c r="N54" s="45"/>
      <c r="O54" s="45"/>
      <c r="P54" s="45"/>
      <c r="Q54" s="45"/>
      <c r="R54" s="45"/>
    </row>
    <row r="55" spans="3:18" s="72" customFormat="1" ht="8.25" x14ac:dyDescent="0.15">
      <c r="D55" s="83"/>
      <c r="E55" s="83"/>
      <c r="F55" s="83"/>
      <c r="G55" s="83"/>
      <c r="H55" s="83"/>
      <c r="I55" s="83"/>
      <c r="J55" s="83"/>
      <c r="K55" s="83"/>
      <c r="L55" s="83"/>
      <c r="M55" s="83"/>
      <c r="N55" s="84"/>
      <c r="O55" s="84"/>
      <c r="P55" s="84"/>
      <c r="Q55" s="84"/>
      <c r="R55" s="84"/>
    </row>
  </sheetData>
  <sheetProtection sheet="1" objects="1" scenarios="1" formatCells="0"/>
  <mergeCells count="6">
    <mergeCell ref="A12:B12"/>
    <mergeCell ref="J9:O9"/>
    <mergeCell ref="E9:I9"/>
    <mergeCell ref="C49:C54"/>
    <mergeCell ref="C8:C45"/>
    <mergeCell ref="O13:P16"/>
  </mergeCells>
  <conditionalFormatting sqref="A1:XFD12 A17:XFD1048576 A13:O13 A14:N16 Q13:XFD16">
    <cfRule type="expression" dxfId="2" priority="2">
      <formula>OR(OR(ROW()&lt;_xlfn.SINGLE(ROW(_xlnm.Print_Area)),ROW()&gt;=_xlfn.SINGLE(ROW(_xlnm.Print_Area))+ROWS(_xlnm.Print_Area)),OR(COLUMN()&lt;_xlfn.SINGLE(COLUMN(_xlnm.Print_Area)),COLUMN()&gt;=_xlfn.SINGLE(COLUMN(_xlnm.Print_Area))+COLUMNS(_xlnm.Print_Area)))</formula>
    </cfRule>
  </conditionalFormatting>
  <conditionalFormatting sqref="E13:M47">
    <cfRule type="expression" dxfId="1" priority="3" stopIfTrue="1">
      <formula>OR(ROW(E13)-ROW(Header)&gt;Table.rows,Header-Start.Row+ROW(E13)-ROW(Header)&gt;Data.rows)</formula>
    </cfRule>
    <cfRule type="expression" dxfId="0" priority="4" stopIfTrue="1">
      <formula>AND(ROW(E13)-ROW(Header)&lt;Table.rows,Header-Start.Row+ROW(E13)-ROW(Header)&lt;Data.rows)</formula>
    </cfRule>
  </conditionalFormatting>
  <printOptions horizontalCentered="1" verticalCentered="1"/>
  <pageMargins left="0" right="0" top="0" bottom="0" header="0" footer="0"/>
  <pageSetup paperSize="1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11"/>
  <sheetViews>
    <sheetView showGridLines="0" workbookViewId="0">
      <selection sqref="A1:H1"/>
    </sheetView>
  </sheetViews>
  <sheetFormatPr defaultColWidth="10.28515625" defaultRowHeight="15.75" x14ac:dyDescent="0.25"/>
  <cols>
    <col min="1" max="1" width="9.85546875" style="27" customWidth="1"/>
    <col min="2" max="3" width="14.42578125" style="27" customWidth="1"/>
    <col min="4" max="4" width="11" style="27" customWidth="1"/>
    <col min="5" max="5" width="19" style="27" customWidth="1"/>
    <col min="6" max="6" width="20.140625" style="27" customWidth="1"/>
    <col min="7" max="7" width="11" style="27" customWidth="1"/>
    <col min="8" max="8" width="12.140625" style="27" customWidth="1"/>
    <col min="9" max="9" width="44.28515625" style="28" customWidth="1"/>
    <col min="10" max="16384" width="10.28515625" style="27"/>
  </cols>
  <sheetData>
    <row r="1" spans="1:9" ht="140.1" customHeight="1" x14ac:dyDescent="0.25">
      <c r="A1" s="132" t="s">
        <v>51</v>
      </c>
      <c r="B1" s="132"/>
      <c r="C1" s="132"/>
      <c r="D1" s="132"/>
      <c r="E1" s="132"/>
      <c r="F1" s="132"/>
      <c r="G1" s="132"/>
      <c r="H1" s="132"/>
      <c r="I1" s="26"/>
    </row>
    <row r="2" spans="1:9" ht="14.1" customHeight="1" x14ac:dyDescent="0.25">
      <c r="A2" s="69"/>
      <c r="B2" s="131" t="s">
        <v>36</v>
      </c>
      <c r="C2" s="131"/>
      <c r="D2" s="131"/>
      <c r="E2" s="129" t="s">
        <v>37</v>
      </c>
      <c r="F2" s="130"/>
      <c r="G2" s="130"/>
      <c r="H2" s="71"/>
      <c r="I2" s="66"/>
    </row>
    <row r="3" spans="1:9" ht="27.95" customHeight="1" thickBot="1" x14ac:dyDescent="0.3">
      <c r="A3" s="33" t="s">
        <v>9</v>
      </c>
      <c r="B3" s="29" t="s">
        <v>10</v>
      </c>
      <c r="C3" s="30" t="s">
        <v>11</v>
      </c>
      <c r="D3" s="31" t="s">
        <v>12</v>
      </c>
      <c r="E3" s="29" t="s">
        <v>38</v>
      </c>
      <c r="F3" s="30" t="s">
        <v>39</v>
      </c>
      <c r="G3" s="32" t="s">
        <v>40</v>
      </c>
      <c r="H3" s="33" t="s">
        <v>41</v>
      </c>
      <c r="I3" s="70" t="s">
        <v>13</v>
      </c>
    </row>
    <row r="4" spans="1:9" ht="14.1" customHeight="1" thickTop="1" x14ac:dyDescent="0.25">
      <c r="A4" s="62">
        <v>1</v>
      </c>
      <c r="B4" s="65">
        <v>2352215.8314</v>
      </c>
      <c r="C4" s="65">
        <v>1753662.3263000001</v>
      </c>
      <c r="D4" s="65">
        <v>573.28200000000004</v>
      </c>
      <c r="E4" s="63" t="s">
        <v>52</v>
      </c>
      <c r="F4" s="63" t="s">
        <v>53</v>
      </c>
      <c r="G4" s="65">
        <v>611.91970000000003</v>
      </c>
      <c r="H4" s="64">
        <v>0.99988540608200005</v>
      </c>
      <c r="I4" s="68" t="s">
        <v>54</v>
      </c>
    </row>
    <row r="5" spans="1:9" ht="14.1" customHeight="1" x14ac:dyDescent="0.25">
      <c r="A5" s="34">
        <v>3</v>
      </c>
      <c r="B5" s="35">
        <v>2350732.56</v>
      </c>
      <c r="C5" s="35">
        <v>1753858.1810000001</v>
      </c>
      <c r="D5" s="35">
        <v>474.88200000000001</v>
      </c>
      <c r="E5" s="36" t="s">
        <v>55</v>
      </c>
      <c r="F5" s="36" t="s">
        <v>56</v>
      </c>
      <c r="G5" s="35">
        <v>513.52380000000005</v>
      </c>
      <c r="H5" s="37">
        <v>0.99989015005699999</v>
      </c>
      <c r="I5" s="67" t="s">
        <v>57</v>
      </c>
    </row>
    <row r="6" spans="1:9" ht="14.1" customHeight="1" x14ac:dyDescent="0.25">
      <c r="A6" s="34">
        <v>4</v>
      </c>
      <c r="B6" s="35">
        <v>2350148.2620000001</v>
      </c>
      <c r="C6" s="35">
        <v>1753943.1170000001</v>
      </c>
      <c r="D6" s="35">
        <v>479.69499999999999</v>
      </c>
      <c r="E6" s="36" t="s">
        <v>58</v>
      </c>
      <c r="F6" s="36" t="s">
        <v>59</v>
      </c>
      <c r="G6" s="35">
        <v>518.34370000000001</v>
      </c>
      <c r="H6" s="37">
        <v>0.99988994209199999</v>
      </c>
      <c r="I6" s="67" t="s">
        <v>57</v>
      </c>
    </row>
    <row r="7" spans="1:9" ht="14.1" customHeight="1" x14ac:dyDescent="0.25">
      <c r="A7" s="34">
        <v>5</v>
      </c>
      <c r="B7" s="35">
        <v>2350701.3025000002</v>
      </c>
      <c r="C7" s="35">
        <v>1754385.7914</v>
      </c>
      <c r="D7" s="35">
        <v>484.12060000000002</v>
      </c>
      <c r="E7" s="36" t="s">
        <v>60</v>
      </c>
      <c r="F7" s="36" t="s">
        <v>61</v>
      </c>
      <c r="G7" s="35">
        <v>522.77269999999999</v>
      </c>
      <c r="H7" s="37">
        <v>0.99988984543699999</v>
      </c>
      <c r="I7" s="67" t="s">
        <v>62</v>
      </c>
    </row>
    <row r="8" spans="1:9" ht="14.1" customHeight="1" x14ac:dyDescent="0.25">
      <c r="A8" s="34">
        <v>9</v>
      </c>
      <c r="B8" s="35">
        <v>2351238.9849999999</v>
      </c>
      <c r="C8" s="35">
        <v>1753789.3259999999</v>
      </c>
      <c r="D8" s="35">
        <v>472.85399999999998</v>
      </c>
      <c r="E8" s="36" t="s">
        <v>63</v>
      </c>
      <c r="F8" s="36" t="s">
        <v>64</v>
      </c>
      <c r="G8" s="35">
        <v>511.50200000000001</v>
      </c>
      <c r="H8" s="37">
        <v>0.99989022872400002</v>
      </c>
      <c r="I8" s="67" t="s">
        <v>57</v>
      </c>
    </row>
    <row r="9" spans="1:9" ht="14.1" customHeight="1" x14ac:dyDescent="0.25">
      <c r="A9" s="34">
        <v>25</v>
      </c>
      <c r="B9" s="35">
        <v>2350764.89</v>
      </c>
      <c r="C9" s="35">
        <v>1753858.01</v>
      </c>
      <c r="D9" s="35">
        <v>474.21100000000001</v>
      </c>
      <c r="E9" s="36" t="s">
        <v>65</v>
      </c>
      <c r="F9" s="36" t="s">
        <v>66</v>
      </c>
      <c r="G9" s="35">
        <v>512.85260000000005</v>
      </c>
      <c r="H9" s="37">
        <v>0.99989018203000002</v>
      </c>
      <c r="I9" s="67" t="s">
        <v>67</v>
      </c>
    </row>
    <row r="10" spans="1:9" ht="14.1" customHeight="1" x14ac:dyDescent="0.25">
      <c r="A10" s="34">
        <v>30</v>
      </c>
      <c r="B10" s="35">
        <v>2350775.9730000002</v>
      </c>
      <c r="C10" s="35">
        <v>1754004.16</v>
      </c>
      <c r="D10" s="35">
        <v>476.64100000000002</v>
      </c>
      <c r="E10" s="36" t="s">
        <v>68</v>
      </c>
      <c r="F10" s="36" t="s">
        <v>69</v>
      </c>
      <c r="G10" s="35">
        <v>515.28710000000001</v>
      </c>
      <c r="H10" s="37">
        <v>0.99989010366700004</v>
      </c>
      <c r="I10" s="67" t="s">
        <v>70</v>
      </c>
    </row>
    <row r="11" spans="1:9" ht="14.1" customHeight="1" x14ac:dyDescent="0.25">
      <c r="A11" s="34" t="s">
        <v>71</v>
      </c>
      <c r="B11" s="35">
        <v>2350680.7200000002</v>
      </c>
      <c r="C11" s="35">
        <v>1753817.3470000001</v>
      </c>
      <c r="D11" s="35">
        <v>478.01799999999997</v>
      </c>
      <c r="E11" s="36" t="s">
        <v>72</v>
      </c>
      <c r="F11" s="36" t="s">
        <v>73</v>
      </c>
      <c r="G11" s="35">
        <v>516.65890000000002</v>
      </c>
      <c r="H11" s="37">
        <v>0.99988998997300005</v>
      </c>
      <c r="I11" s="67" t="s">
        <v>74</v>
      </c>
    </row>
    <row r="12" spans="1:9" ht="14.1" customHeight="1" x14ac:dyDescent="0.25">
      <c r="A12" s="34" t="s">
        <v>75</v>
      </c>
      <c r="B12" s="35">
        <v>2351457.4339999999</v>
      </c>
      <c r="C12" s="35">
        <v>1753765.18</v>
      </c>
      <c r="D12" s="35">
        <v>480.79</v>
      </c>
      <c r="E12" s="36" t="s">
        <v>76</v>
      </c>
      <c r="F12" s="36" t="s">
        <v>77</v>
      </c>
      <c r="G12" s="35">
        <v>519.43589999999995</v>
      </c>
      <c r="H12" s="37">
        <v>0.99988984405000003</v>
      </c>
      <c r="I12" s="67" t="s">
        <v>74</v>
      </c>
    </row>
    <row r="13" spans="1:9" x14ac:dyDescent="0.25">
      <c r="A13"/>
    </row>
    <row r="14" spans="1:9" x14ac:dyDescent="0.25">
      <c r="A14"/>
    </row>
    <row r="15" spans="1:9" x14ac:dyDescent="0.25">
      <c r="A15"/>
    </row>
    <row r="16" spans="1:9"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row r="24" spans="1:1" x14ac:dyDescent="0.25">
      <c r="A24"/>
    </row>
    <row r="25" spans="1:1" x14ac:dyDescent="0.25">
      <c r="A25"/>
    </row>
    <row r="26" spans="1:1" x14ac:dyDescent="0.25">
      <c r="A26"/>
    </row>
    <row r="27" spans="1:1" x14ac:dyDescent="0.25">
      <c r="A27"/>
    </row>
    <row r="28" spans="1:1" x14ac:dyDescent="0.25">
      <c r="A28"/>
    </row>
    <row r="29" spans="1:1" x14ac:dyDescent="0.25">
      <c r="A29"/>
    </row>
    <row r="30" spans="1:1" x14ac:dyDescent="0.25">
      <c r="A30"/>
    </row>
    <row r="31" spans="1:1" x14ac:dyDescent="0.25">
      <c r="A31"/>
    </row>
    <row r="32" spans="1:1"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sheetData>
  <mergeCells count="3">
    <mergeCell ref="E2:G2"/>
    <mergeCell ref="B2:D2"/>
    <mergeCell ref="A1:H1"/>
  </mergeCells>
  <phoneticPr fontId="8" type="noConversion"/>
  <printOptions horizontalCentered="1" verticalCentered="1"/>
  <pageMargins left="0.75" right="0.75" top="0.5" bottom="0.5" header="0" footer="0"/>
  <pageSetup scale="85"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25</vt:i4>
      </vt:variant>
    </vt:vector>
  </HeadingPairs>
  <TitlesOfParts>
    <vt:vector size="28" baseType="lpstr">
      <vt:lpstr>Information</vt:lpstr>
      <vt:lpstr>Sheet</vt:lpstr>
      <vt:lpstr>Page 1</vt:lpstr>
      <vt:lpstr>Base</vt:lpstr>
      <vt:lpstr>Data.rows</vt:lpstr>
      <vt:lpstr>Data_col</vt:lpstr>
      <vt:lpstr>Sheet!Filename</vt:lpstr>
      <vt:lpstr>Sheet!Header</vt:lpstr>
      <vt:lpstr>Heading</vt:lpstr>
      <vt:lpstr>Location</vt:lpstr>
      <vt:lpstr>Max_rows</vt:lpstr>
      <vt:lpstr>Min_rows</vt:lpstr>
      <vt:lpstr>Needed</vt:lpstr>
      <vt:lpstr>NPS.Drwg</vt:lpstr>
      <vt:lpstr>NPS.PMIS</vt:lpstr>
      <vt:lpstr>Order</vt:lpstr>
      <vt:lpstr>'Page 1'!Print_Area</vt:lpstr>
      <vt:lpstr>Sheet!Print_Area</vt:lpstr>
      <vt:lpstr>Project</vt:lpstr>
      <vt:lpstr>Sheet</vt:lpstr>
      <vt:lpstr>Sheet!Sheet.number</vt:lpstr>
      <vt:lpstr>Show_totals</vt:lpstr>
      <vt:lpstr>Start.Row</vt:lpstr>
      <vt:lpstr>Table.rows</vt:lpstr>
      <vt:lpstr>Sheet!Time</vt:lpstr>
      <vt:lpstr>Title</vt:lpstr>
      <vt:lpstr>Total</vt:lpstr>
      <vt:lpstr>Sheet!Totals</vt:lpstr>
    </vt:vector>
  </TitlesOfParts>
  <Company>Federal Highway Administration, WFLHD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Survey Control (Assumed data)</dc:title>
  <dc:subject>Tables for survey control</dc:subject>
  <dc:creator>Stephen Chapman</dc:creator>
  <cp:lastModifiedBy>Chapman, Stephen (FHWA)</cp:lastModifiedBy>
  <cp:lastPrinted>2023-09-20T18:28:30Z</cp:lastPrinted>
  <dcterms:created xsi:type="dcterms:W3CDTF">2004-11-16T18:14:39Z</dcterms:created>
  <dcterms:modified xsi:type="dcterms:W3CDTF">2024-08-12T18:39:13Z</dcterms:modified>
</cp:coreProperties>
</file>